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ecna\Desktop\"/>
    </mc:Choice>
  </mc:AlternateContent>
  <bookViews>
    <workbookView xWindow="0" yWindow="0" windowWidth="38400" windowHeight="16770" tabRatio="708"/>
  </bookViews>
  <sheets>
    <sheet name="Rekapitulace stavby" sheetId="1" r:id="rId1"/>
    <sheet name="01.1 - Demolice objektů z..." sheetId="2" r:id="rId2"/>
    <sheet name="01.2 - Demolice a bourání..." sheetId="3" r:id="rId3"/>
  </sheets>
  <definedNames>
    <definedName name="_xlnm._FilterDatabase" localSheetId="1" hidden="1">'01.1 - Demolice objektů z...'!$C$93:$K$159</definedName>
    <definedName name="_xlnm._FilterDatabase" localSheetId="2" hidden="1">'01.2 - Demolice a bourání...'!$C$101:$K$527</definedName>
    <definedName name="_xlnm.Print_Titles" localSheetId="1">'01.1 - Demolice objektů z...'!$93:$93</definedName>
    <definedName name="_xlnm.Print_Titles" localSheetId="2">'01.2 - Demolice a bourání...'!$101:$101</definedName>
    <definedName name="_xlnm.Print_Titles" localSheetId="0">'Rekapitulace stavby'!$48:$48</definedName>
    <definedName name="_xlnm.Print_Area" localSheetId="1">'01.1 - Demolice objektů z...'!$C$4:$J$43,'01.1 - Demolice objektů z...'!$C$49:$J$71,'01.1 - Demolice objektů z...'!$C$77:$K$159</definedName>
    <definedName name="_xlnm.Print_Area" localSheetId="2">'01.2 - Demolice a bourání...'!$C$4:$J$43,'01.2 - Demolice a bourání...'!$C$49:$J$79,'01.2 - Demolice a bourání...'!$C$85:$K$527</definedName>
    <definedName name="_xlnm.Print_Area" localSheetId="0">'Rekapitulace stavby'!$D$4:$AO$32,'Rekapitulace stavby'!$C$38:$AQ$54</definedName>
  </definedNames>
  <calcPr calcId="162913"/>
</workbook>
</file>

<file path=xl/calcChain.xml><?xml version="1.0" encoding="utf-8"?>
<calcChain xmlns="http://schemas.openxmlformats.org/spreadsheetml/2006/main">
  <c r="J41" i="3" l="1"/>
  <c r="J40" i="3"/>
  <c r="AY54" i="1" s="1"/>
  <c r="J39" i="3"/>
  <c r="AX54" i="1" s="1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3" i="3"/>
  <c r="BH513" i="3"/>
  <c r="BG513" i="3"/>
  <c r="BF513" i="3"/>
  <c r="T513" i="3"/>
  <c r="T512" i="3"/>
  <c r="R513" i="3"/>
  <c r="R512" i="3" s="1"/>
  <c r="R507" i="3" s="1"/>
  <c r="P513" i="3"/>
  <c r="P512" i="3"/>
  <c r="BI509" i="3"/>
  <c r="BH509" i="3"/>
  <c r="BG509" i="3"/>
  <c r="BF509" i="3"/>
  <c r="T509" i="3"/>
  <c r="T508" i="3" s="1"/>
  <c r="T507" i="3" s="1"/>
  <c r="R509" i="3"/>
  <c r="R508" i="3"/>
  <c r="P509" i="3"/>
  <c r="P508" i="3"/>
  <c r="P507" i="3" s="1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2" i="3"/>
  <c r="BH442" i="3"/>
  <c r="BG442" i="3"/>
  <c r="BF442" i="3"/>
  <c r="T442" i="3"/>
  <c r="R442" i="3"/>
  <c r="P442" i="3"/>
  <c r="BI437" i="3"/>
  <c r="BH437" i="3"/>
  <c r="BG437" i="3"/>
  <c r="BF437" i="3"/>
  <c r="T437" i="3"/>
  <c r="R437" i="3"/>
  <c r="P437" i="3"/>
  <c r="BI432" i="3"/>
  <c r="BH432" i="3"/>
  <c r="BG432" i="3"/>
  <c r="BF432" i="3"/>
  <c r="T432" i="3"/>
  <c r="R432" i="3"/>
  <c r="P432" i="3"/>
  <c r="BI417" i="3"/>
  <c r="BH417" i="3"/>
  <c r="BG417" i="3"/>
  <c r="BF417" i="3"/>
  <c r="T417" i="3"/>
  <c r="R417" i="3"/>
  <c r="P417" i="3"/>
  <c r="BI410" i="3"/>
  <c r="BH410" i="3"/>
  <c r="BG410" i="3"/>
  <c r="BF410" i="3"/>
  <c r="T410" i="3"/>
  <c r="R410" i="3"/>
  <c r="P410" i="3"/>
  <c r="BI406" i="3"/>
  <c r="BH406" i="3"/>
  <c r="BG406" i="3"/>
  <c r="BF406" i="3"/>
  <c r="T406" i="3"/>
  <c r="R406" i="3"/>
  <c r="P406" i="3"/>
  <c r="BI381" i="3"/>
  <c r="BH381" i="3"/>
  <c r="BG381" i="3"/>
  <c r="BF381" i="3"/>
  <c r="T381" i="3"/>
  <c r="R381" i="3"/>
  <c r="P381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46" i="3"/>
  <c r="BH346" i="3"/>
  <c r="BG346" i="3"/>
  <c r="BF346" i="3"/>
  <c r="T346" i="3"/>
  <c r="R346" i="3"/>
  <c r="P346" i="3"/>
  <c r="BI337" i="3"/>
  <c r="BH337" i="3"/>
  <c r="BG337" i="3"/>
  <c r="BF337" i="3"/>
  <c r="T337" i="3"/>
  <c r="R337" i="3"/>
  <c r="P337" i="3"/>
  <c r="BI328" i="3"/>
  <c r="BH328" i="3"/>
  <c r="BG328" i="3"/>
  <c r="BF328" i="3"/>
  <c r="T328" i="3"/>
  <c r="R328" i="3"/>
  <c r="P328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3" i="3"/>
  <c r="BH273" i="3"/>
  <c r="BG273" i="3"/>
  <c r="BF273" i="3"/>
  <c r="T273" i="3"/>
  <c r="R273" i="3"/>
  <c r="P273" i="3"/>
  <c r="BI198" i="3"/>
  <c r="BH198" i="3"/>
  <c r="BG198" i="3"/>
  <c r="BF198" i="3"/>
  <c r="T198" i="3"/>
  <c r="R198" i="3"/>
  <c r="P198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T104" i="3" s="1"/>
  <c r="R105" i="3"/>
  <c r="R104" i="3" s="1"/>
  <c r="P105" i="3"/>
  <c r="P104" i="3" s="1"/>
  <c r="F96" i="3"/>
  <c r="E94" i="3"/>
  <c r="F60" i="3"/>
  <c r="E58" i="3"/>
  <c r="J28" i="3"/>
  <c r="E28" i="3"/>
  <c r="J63" i="3" s="1"/>
  <c r="J27" i="3"/>
  <c r="J25" i="3"/>
  <c r="E25" i="3"/>
  <c r="J62" i="3" s="1"/>
  <c r="J24" i="3"/>
  <c r="J22" i="3"/>
  <c r="E22" i="3"/>
  <c r="F63" i="3" s="1"/>
  <c r="J21" i="3"/>
  <c r="J19" i="3"/>
  <c r="E19" i="3"/>
  <c r="F98" i="3" s="1"/>
  <c r="J18" i="3"/>
  <c r="J16" i="3"/>
  <c r="J60" i="3" s="1"/>
  <c r="E7" i="3"/>
  <c r="E88" i="3" s="1"/>
  <c r="J41" i="2"/>
  <c r="J40" i="2"/>
  <c r="AY53" i="1" s="1"/>
  <c r="J39" i="2"/>
  <c r="AX53" i="1" s="1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F88" i="2"/>
  <c r="E86" i="2"/>
  <c r="F60" i="2"/>
  <c r="E58" i="2"/>
  <c r="J28" i="2"/>
  <c r="E28" i="2"/>
  <c r="J91" i="2" s="1"/>
  <c r="J27" i="2"/>
  <c r="J25" i="2"/>
  <c r="E25" i="2"/>
  <c r="J90" i="2" s="1"/>
  <c r="J24" i="2"/>
  <c r="J22" i="2"/>
  <c r="E22" i="2"/>
  <c r="F63" i="2" s="1"/>
  <c r="J21" i="2"/>
  <c r="J19" i="2"/>
  <c r="E19" i="2"/>
  <c r="F90" i="2" s="1"/>
  <c r="J18" i="2"/>
  <c r="J16" i="2"/>
  <c r="J88" i="2" s="1"/>
  <c r="E7" i="2"/>
  <c r="E80" i="2" s="1"/>
  <c r="L46" i="1"/>
  <c r="AM46" i="1"/>
  <c r="AM45" i="1"/>
  <c r="L45" i="1"/>
  <c r="AM43" i="1"/>
  <c r="L43" i="1"/>
  <c r="L41" i="1"/>
  <c r="L40" i="1"/>
  <c r="BK126" i="2"/>
  <c r="BK101" i="2"/>
  <c r="J522" i="3"/>
  <c r="BK370" i="3"/>
  <c r="J457" i="3"/>
  <c r="J519" i="3"/>
  <c r="J291" i="3"/>
  <c r="BK442" i="3"/>
  <c r="BK113" i="3"/>
  <c r="J126" i="2"/>
  <c r="J481" i="3"/>
  <c r="BK273" i="3"/>
  <c r="BK346" i="3"/>
  <c r="J437" i="3"/>
  <c r="BK477" i="3"/>
  <c r="BK295" i="3"/>
  <c r="J499" i="3"/>
  <c r="BK486" i="3"/>
  <c r="BK198" i="3"/>
  <c r="J410" i="3"/>
  <c r="J466" i="3"/>
  <c r="BK115" i="3"/>
  <c r="J138" i="2"/>
  <c r="J97" i="2"/>
  <c r="J152" i="2"/>
  <c r="BK503" i="3"/>
  <c r="BK495" i="3"/>
  <c r="BK525" i="3"/>
  <c r="BK381" i="3"/>
  <c r="BK469" i="3"/>
  <c r="BK107" i="3"/>
  <c r="BK140" i="2"/>
  <c r="J122" i="2"/>
  <c r="J477" i="3"/>
  <c r="J491" i="3"/>
  <c r="J417" i="3"/>
  <c r="J503" i="3"/>
  <c r="BK122" i="2"/>
  <c r="BK105" i="2"/>
  <c r="BK519" i="3"/>
  <c r="J366" i="3"/>
  <c r="J453" i="3"/>
  <c r="BK466" i="3"/>
  <c r="J107" i="3"/>
  <c r="J359" i="3"/>
  <c r="J105" i="3"/>
  <c r="J117" i="2"/>
  <c r="J157" i="2"/>
  <c r="BK291" i="3"/>
  <c r="J462" i="3"/>
  <c r="BK509" i="3"/>
  <c r="BK286" i="3"/>
  <c r="J133" i="2"/>
  <c r="BK135" i="2"/>
  <c r="J113" i="2"/>
  <c r="J328" i="3"/>
  <c r="BK432" i="3"/>
  <c r="BK473" i="3"/>
  <c r="J513" i="3"/>
  <c r="J355" i="3"/>
  <c r="J432" i="3"/>
  <c r="BK522" i="3"/>
  <c r="BK355" i="3"/>
  <c r="BK464" i="3"/>
  <c r="BK105" i="3"/>
  <c r="J370" i="3"/>
  <c r="BK133" i="2"/>
  <c r="BK138" i="2"/>
  <c r="J406" i="3"/>
  <c r="BK481" i="3"/>
  <c r="J273" i="3"/>
  <c r="J337" i="3"/>
  <c r="BK453" i="3"/>
  <c r="J101" i="2"/>
  <c r="J346" i="3"/>
  <c r="J442" i="3"/>
  <c r="J486" i="3"/>
  <c r="J113" i="3"/>
  <c r="BK366" i="3"/>
  <c r="J130" i="2"/>
  <c r="BK130" i="2"/>
  <c r="BK97" i="2"/>
  <c r="J469" i="3"/>
  <c r="J286" i="3"/>
  <c r="BK457" i="3"/>
  <c r="BK111" i="3"/>
  <c r="J282" i="3"/>
  <c r="AS52" i="1"/>
  <c r="BK491" i="3"/>
  <c r="BK282" i="3"/>
  <c r="BK359" i="3"/>
  <c r="J473" i="3"/>
  <c r="BK337" i="3"/>
  <c r="J140" i="2"/>
  <c r="BK117" i="2"/>
  <c r="J509" i="3"/>
  <c r="BK499" i="3"/>
  <c r="J115" i="3"/>
  <c r="BK417" i="3"/>
  <c r="J198" i="3"/>
  <c r="BK152" i="2"/>
  <c r="BK113" i="2"/>
  <c r="J135" i="2"/>
  <c r="BK410" i="3"/>
  <c r="J111" i="3"/>
  <c r="BK462" i="3"/>
  <c r="BK513" i="3"/>
  <c r="BK328" i="3"/>
  <c r="BK437" i="3"/>
  <c r="BK157" i="2"/>
  <c r="J105" i="2"/>
  <c r="J525" i="3"/>
  <c r="J381" i="3"/>
  <c r="J464" i="3"/>
  <c r="J495" i="3"/>
  <c r="J295" i="3"/>
  <c r="BK406" i="3"/>
  <c r="T96" i="2" l="1"/>
  <c r="R132" i="2"/>
  <c r="R106" i="3"/>
  <c r="R197" i="3"/>
  <c r="P369" i="3"/>
  <c r="P461" i="3"/>
  <c r="T518" i="3"/>
  <c r="T517" i="3"/>
  <c r="P96" i="2"/>
  <c r="P95" i="2"/>
  <c r="P94" i="2" s="1"/>
  <c r="AU53" i="1" s="1"/>
  <c r="P132" i="2"/>
  <c r="BK106" i="3"/>
  <c r="J106" i="3" s="1"/>
  <c r="J70" i="3" s="1"/>
  <c r="P197" i="3"/>
  <c r="BK369" i="3"/>
  <c r="J369" i="3" s="1"/>
  <c r="J72" i="3" s="1"/>
  <c r="BK461" i="3"/>
  <c r="J461" i="3"/>
  <c r="J73" i="3" s="1"/>
  <c r="R518" i="3"/>
  <c r="R517" i="3" s="1"/>
  <c r="BK96" i="2"/>
  <c r="J96" i="2" s="1"/>
  <c r="J69" i="2" s="1"/>
  <c r="BK132" i="2"/>
  <c r="J132" i="2"/>
  <c r="J70" i="2"/>
  <c r="P106" i="3"/>
  <c r="P103" i="3"/>
  <c r="T197" i="3"/>
  <c r="T369" i="3"/>
  <c r="R461" i="3"/>
  <c r="P518" i="3"/>
  <c r="P517" i="3"/>
  <c r="R96" i="2"/>
  <c r="R95" i="2" s="1"/>
  <c r="R94" i="2" s="1"/>
  <c r="T132" i="2"/>
  <c r="T106" i="3"/>
  <c r="BK197" i="3"/>
  <c r="J197" i="3" s="1"/>
  <c r="J71" i="3"/>
  <c r="R369" i="3"/>
  <c r="T461" i="3"/>
  <c r="BK518" i="3"/>
  <c r="J518" i="3"/>
  <c r="J78" i="3" s="1"/>
  <c r="BK508" i="3"/>
  <c r="J508" i="3" s="1"/>
  <c r="J75" i="3" s="1"/>
  <c r="BK104" i="3"/>
  <c r="J104" i="3" s="1"/>
  <c r="J69" i="3" s="1"/>
  <c r="BK512" i="3"/>
  <c r="J512" i="3"/>
  <c r="J76" i="3" s="1"/>
  <c r="F62" i="3"/>
  <c r="J98" i="3"/>
  <c r="BE328" i="3"/>
  <c r="BE457" i="3"/>
  <c r="BE481" i="3"/>
  <c r="BE495" i="3"/>
  <c r="E52" i="3"/>
  <c r="J96" i="3"/>
  <c r="J99" i="3"/>
  <c r="BE198" i="3"/>
  <c r="BE273" i="3"/>
  <c r="BE337" i="3"/>
  <c r="BE346" i="3"/>
  <c r="BE366" i="3"/>
  <c r="BE406" i="3"/>
  <c r="BE417" i="3"/>
  <c r="BE432" i="3"/>
  <c r="BE477" i="3"/>
  <c r="BE503" i="3"/>
  <c r="F99" i="3"/>
  <c r="BE105" i="3"/>
  <c r="BE107" i="3"/>
  <c r="BE113" i="3"/>
  <c r="BE295" i="3"/>
  <c r="BE359" i="3"/>
  <c r="BE370" i="3"/>
  <c r="BE381" i="3"/>
  <c r="BE410" i="3"/>
  <c r="BE437" i="3"/>
  <c r="BE464" i="3"/>
  <c r="BE499" i="3"/>
  <c r="BE513" i="3"/>
  <c r="BE519" i="3"/>
  <c r="BE525" i="3"/>
  <c r="BE111" i="3"/>
  <c r="BE115" i="3"/>
  <c r="BE282" i="3"/>
  <c r="BE286" i="3"/>
  <c r="BE291" i="3"/>
  <c r="BE355" i="3"/>
  <c r="BE442" i="3"/>
  <c r="BE453" i="3"/>
  <c r="BE462" i="3"/>
  <c r="BE466" i="3"/>
  <c r="BE469" i="3"/>
  <c r="BE473" i="3"/>
  <c r="BE486" i="3"/>
  <c r="BE491" i="3"/>
  <c r="BE509" i="3"/>
  <c r="BE522" i="3"/>
  <c r="E52" i="2"/>
  <c r="F62" i="2"/>
  <c r="F91" i="2"/>
  <c r="BE113" i="2"/>
  <c r="BE117" i="2"/>
  <c r="BE126" i="2"/>
  <c r="BE133" i="2"/>
  <c r="BE135" i="2"/>
  <c r="BE140" i="2"/>
  <c r="BE152" i="2"/>
  <c r="J60" i="2"/>
  <c r="BE130" i="2"/>
  <c r="BE138" i="2"/>
  <c r="J62" i="2"/>
  <c r="BE101" i="2"/>
  <c r="J63" i="2"/>
  <c r="BE97" i="2"/>
  <c r="BE105" i="2"/>
  <c r="BE122" i="2"/>
  <c r="BE157" i="2"/>
  <c r="F40" i="3"/>
  <c r="BC54" i="1" s="1"/>
  <c r="F38" i="3"/>
  <c r="BA54" i="1" s="1"/>
  <c r="F39" i="3"/>
  <c r="BB54" i="1" s="1"/>
  <c r="F41" i="3"/>
  <c r="BD54" i="1" s="1"/>
  <c r="F38" i="2"/>
  <c r="BA53" i="1" s="1"/>
  <c r="F41" i="2"/>
  <c r="BD53" i="1" s="1"/>
  <c r="F40" i="2"/>
  <c r="BC53" i="1" s="1"/>
  <c r="J38" i="3"/>
  <c r="AW54" i="1" s="1"/>
  <c r="J38" i="2"/>
  <c r="AW53" i="1" s="1"/>
  <c r="F39" i="2"/>
  <c r="BB53" i="1" s="1"/>
  <c r="T103" i="3" l="1"/>
  <c r="T102" i="3"/>
  <c r="P102" i="3"/>
  <c r="AU54" i="1" s="1"/>
  <c r="AU52" i="1" s="1"/>
  <c r="R103" i="3"/>
  <c r="R102" i="3"/>
  <c r="T95" i="2"/>
  <c r="T94" i="2" s="1"/>
  <c r="BK95" i="2"/>
  <c r="J95" i="2" s="1"/>
  <c r="J68" i="2" s="1"/>
  <c r="BK103" i="3"/>
  <c r="BK507" i="3"/>
  <c r="J507" i="3" s="1"/>
  <c r="J74" i="3" s="1"/>
  <c r="BK517" i="3"/>
  <c r="J517" i="3" s="1"/>
  <c r="J77" i="3" s="1"/>
  <c r="BB52" i="1"/>
  <c r="AX52" i="1" s="1"/>
  <c r="J37" i="3"/>
  <c r="AV54" i="1" s="1"/>
  <c r="AT54" i="1" s="1"/>
  <c r="J37" i="2"/>
  <c r="AV53" i="1" s="1"/>
  <c r="AT53" i="1" s="1"/>
  <c r="BA52" i="1"/>
  <c r="AW52" i="1" s="1"/>
  <c r="F37" i="2"/>
  <c r="AZ53" i="1" s="1"/>
  <c r="BD52" i="1"/>
  <c r="BC52" i="1"/>
  <c r="AY52" i="1" s="1"/>
  <c r="F37" i="3"/>
  <c r="AZ54" i="1" s="1"/>
  <c r="AS51" i="1"/>
  <c r="AS50" i="1" s="1"/>
  <c r="BK102" i="3" l="1"/>
  <c r="J102" i="3" s="1"/>
  <c r="J67" i="3" s="1"/>
  <c r="BK94" i="2"/>
  <c r="J94" i="2" s="1"/>
  <c r="J34" i="2" s="1"/>
  <c r="AG53" i="1" s="1"/>
  <c r="J103" i="3"/>
  <c r="J68" i="3" s="1"/>
  <c r="AZ52" i="1"/>
  <c r="J43" i="2" l="1"/>
  <c r="J67" i="2"/>
  <c r="AV52" i="1"/>
  <c r="AT52" i="1" s="1"/>
  <c r="J34" i="3"/>
  <c r="AG54" i="1" s="1"/>
  <c r="AG50" i="1" s="1"/>
  <c r="J43" i="3" l="1"/>
  <c r="BC51" i="1"/>
  <c r="AY51" i="1" s="1"/>
  <c r="BD51" i="1"/>
  <c r="BD50" i="1" s="1"/>
  <c r="W30" i="1" s="1"/>
  <c r="BB51" i="1"/>
  <c r="BB50" i="1" s="1"/>
  <c r="AX50" i="1" s="1"/>
  <c r="BA51" i="1"/>
  <c r="BA50" i="1" s="1"/>
  <c r="AU51" i="1" l="1"/>
  <c r="AU50" i="1" s="1"/>
  <c r="AW51" i="1"/>
  <c r="W28" i="1"/>
  <c r="BC50" i="1"/>
  <c r="W29" i="1" s="1"/>
  <c r="AX51" i="1"/>
  <c r="AW50" i="1"/>
  <c r="AZ51" i="1"/>
  <c r="AV51" i="1" s="1"/>
  <c r="AK26" i="1" l="1"/>
  <c r="AT51" i="1"/>
  <c r="AZ50" i="1"/>
  <c r="AY50" i="1"/>
  <c r="AV50" i="1" l="1"/>
  <c r="AT50" i="1" l="1"/>
</calcChain>
</file>

<file path=xl/sharedStrings.xml><?xml version="1.0" encoding="utf-8"?>
<sst xmlns="http://schemas.openxmlformats.org/spreadsheetml/2006/main" count="5004" uniqueCount="608">
  <si>
    <t>Export Komplet</t>
  </si>
  <si>
    <t>VZ</t>
  </si>
  <si>
    <t>2.0</t>
  </si>
  <si>
    <t/>
  </si>
  <si>
    <t>False</t>
  </si>
  <si>
    <t>{f7977d50-4891-44ac-8705-a26a5f305a53}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</si>
  <si>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</si>
  <si>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</si>
  <si>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</si>
  <si>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</si>
  <si>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</si>
  <si>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</si>
  <si>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</si>
  <si>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</si>
  <si>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</si>
  <si>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Archdesign10542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</si>
  <si>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</si>
  <si>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</si>
  <si>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- II.etapa</t>
  </si>
  <si>
    <t>KSO:</t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</si>
  <si>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</si>
  <si>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</si>
  <si>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</si>
  <si>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</si>
  <si>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</si>
  <si>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</si>
  <si>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</si>
  <si>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</si>
  <si>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</si>
  <si>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</si>
  <si>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</si>
  <si>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</si>
  <si>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</si>
  <si>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</si>
  <si>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</si>
  <si>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</si>
  <si>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</si>
  <si>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</si>
  <si>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</si>
  <si>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</si>
  <si>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</si>
  <si>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</si>
  <si>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</si>
  <si>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</si>
  <si>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</si>
  <si>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</si>
  <si>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</si>
  <si>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</si>
  <si>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</si>
  <si>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</si>
  <si>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</si>
  <si>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</si>
  <si>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</si>
  <si>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</si>
  <si>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</si>
  <si>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</si>
  <si>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</si>
  <si>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</si>
  <si>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</si>
  <si>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</si>
  <si>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</si>
  <si>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</si>
  <si>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</si>
  <si>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</si>
  <si>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</si>
  <si>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</si>
  <si>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</si>
  <si>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</si>
  <si>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</si>
  <si>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</si>
  <si>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</si>
  <si>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</si>
  <si>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</si>
  <si>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</si>
  <si>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</si>
  <si>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</si>
  <si>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</si>
  <si>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</si>
  <si>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</si>
  <si>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02</t>
  </si>
  <si>
    <t>STA</t>
  </si>
  <si>
    <t>1</t>
  </si>
  <si>
    <t>{eea2f36c-d8dc-425a-918e-2756fff0bc96}</t>
  </si>
  <si>
    <t>2</t>
  </si>
  <si>
    <t>01</t>
  </si>
  <si>
    <t xml:space="preserve">SO01  Demolice </t>
  </si>
  <si>
    <t>Soupis</t>
  </si>
  <si>
    <t>{ecdede65-2eb4-4b68-b79f-a919957ad685}</t>
  </si>
  <si>
    <t>/</t>
  </si>
  <si>
    <t>01.1</t>
  </si>
  <si>
    <t>3</t>
  </si>
  <si>
    <t>{b68f8462-5af3-4608-9812-29a62a25637a}</t>
  </si>
  <si>
    <t>01.2</t>
  </si>
  <si>
    <t>{553b5d84-1258-4ae0-97d6-eba0cb0c84b4}</t>
  </si>
  <si>
    <t>4</t>
  </si>
  <si>
    <t>5</t>
  </si>
  <si>
    <t>11</t>
  </si>
  <si>
    <t>13</t>
  </si>
  <si>
    <t>KRYCÍ LIST SOUPISU PRACÍ</t>
  </si>
  <si>
    <t>Objekt:</t>
  </si>
  <si>
    <t>02 - Etapa II</t>
  </si>
  <si>
    <t>Soupis:</t>
  </si>
  <si>
    <t xml:space="preserve">01 - SO01  Demolice </t>
  </si>
  <si>
    <t>Úroveň 3: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</si>
  <si>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</si>
  <si>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</si>
  <si>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</si>
  <si>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</si>
  <si>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</si>
  <si>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</si>
  <si>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</si>
  <si>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</si>
  <si>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</si>
  <si>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</si>
  <si>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</si>
  <si>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</si>
  <si>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</si>
  <si>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</si>
  <si>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</si>
  <si>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</si>
  <si>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</si>
  <si>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</si>
  <si>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</si>
  <si>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</si>
  <si>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</si>
  <si>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</si>
  <si>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</si>
  <si>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</si>
  <si>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</si>
  <si>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</si>
  <si>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</si>
  <si>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</si>
  <si>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</si>
  <si>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1274359546</t>
  </si>
  <si>
    <t>Online PSC</t>
  </si>
  <si>
    <t>https://podminky.urs.cz/item/CS_URS_2022_02/113106142</t>
  </si>
  <si>
    <t>VV</t>
  </si>
  <si>
    <t>"ZP01"</t>
  </si>
  <si>
    <t>642,3-140</t>
  </si>
  <si>
    <t>113106242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</si>
  <si>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</si>
  <si>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1882514934</t>
  </si>
  <si>
    <t>https://podminky.urs.cz/item/CS_URS_2022_02/113106242</t>
  </si>
  <si>
    <t>"ZP07"</t>
  </si>
  <si>
    <t>161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</si>
  <si>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</si>
  <si>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</si>
  <si>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-1906190182</t>
  </si>
  <si>
    <t>https://podminky.urs.cz/item/CS_URS_2022_02/113107221</t>
  </si>
  <si>
    <t>"tl. vrstvy 100mm"</t>
  </si>
  <si>
    <t>"ZP03"</t>
  </si>
  <si>
    <t>"ZP04"</t>
  </si>
  <si>
    <t>1708</t>
  </si>
  <si>
    <t>Součet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</si>
  <si>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</si>
  <si>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</si>
  <si>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1114968576</t>
  </si>
  <si>
    <t>https://podminky.urs.cz/item/CS_URS_2022_02/113107231</t>
  </si>
  <si>
    <t>8278,4</t>
  </si>
  <si>
    <t>-974774939</t>
  </si>
  <si>
    <t>"kamenivo zpevněné cementem"</t>
  </si>
  <si>
    <t>6</t>
  </si>
  <si>
    <t>1852016574</t>
  </si>
  <si>
    <t>"ZP02"</t>
  </si>
  <si>
    <t>1258-340</t>
  </si>
  <si>
    <t>7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</si>
  <si>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</si>
  <si>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</si>
  <si>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</si>
  <si>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143771738</t>
  </si>
  <si>
    <t>https://podminky.urs.cz/item/CS_URS_2022_02/113201112</t>
  </si>
  <si>
    <t>"monolitický obrubník 250/500mm"</t>
  </si>
  <si>
    <t>480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</si>
  <si>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</si>
  <si>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</si>
  <si>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</si>
  <si>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-133052136</t>
  </si>
  <si>
    <t>https://podminky.urs.cz/item/CS_URS_2022_02/113202111</t>
  </si>
  <si>
    <t>997</t>
  </si>
  <si>
    <t>Přesun sutě</t>
  </si>
  <si>
    <t>9</t>
  </si>
  <si>
    <t>997221551</t>
  </si>
  <si>
    <t>Vodorovná doprava suti bez naložení, ale se složením a s hrubým urovnáním ze sypkých materiálů, na vzdálenost do 1 km</t>
  </si>
  <si>
    <t>t</t>
  </si>
  <si>
    <t>629451969</t>
  </si>
  <si>
    <t>https://podminky.urs.cz/item/CS_URS_2022_02/997221551</t>
  </si>
  <si>
    <t>10</t>
  </si>
  <si>
    <t>997221559</t>
  </si>
  <si>
    <t>Vodorovná doprava suti bez naložení, ale se složením a s hrubým urovnáním Příplatek k ceně za každý další i započatý 1 km přes 1 km</t>
  </si>
  <si>
    <t>732031330</t>
  </si>
  <si>
    <t>https://podminky.urs.cz/item/CS_URS_2022_02/997221559</t>
  </si>
  <si>
    <t>6594,543*14 'Přepočtené koeficientem množství</t>
  </si>
  <si>
    <t>997221611</t>
  </si>
  <si>
    <t>Nakládání na dopravní prostředky pro vodorovnou dopravu suti</t>
  </si>
  <si>
    <t>1338353050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</si>
  <si>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</si>
  <si>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</si>
  <si>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</si>
  <si>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1333497144</t>
  </si>
  <si>
    <t>https://podminky.urs.cz/item/CS_URS_2022_02/997221861</t>
  </si>
  <si>
    <t>"položka č.1"</t>
  </si>
  <si>
    <t>502,3*0,255</t>
  </si>
  <si>
    <t>"položka č.6"</t>
  </si>
  <si>
    <t>1258*0,325</t>
  </si>
  <si>
    <t>"položka č.9"</t>
  </si>
  <si>
    <t>480*0,29</t>
  </si>
  <si>
    <t>"položka č.10"</t>
  </si>
  <si>
    <t>994*0,205</t>
  </si>
  <si>
    <t>997221862</t>
  </si>
  <si>
    <t>Poplatek za uložení stavebního odpadu na recyklační skládce (skládkovné) z armovaného betonu zatříděného do Katalogu odpadů pod kódem 17 01 01</t>
  </si>
  <si>
    <t>2074395684</t>
  </si>
  <si>
    <t>https://podminky.urs.cz/item/CS_URS_2022_02/997221862</t>
  </si>
  <si>
    <t>"položka č.2"</t>
  </si>
  <si>
    <t>161*0,425</t>
  </si>
  <si>
    <t>14</t>
  </si>
  <si>
    <t>997221873</t>
  </si>
  <si>
    <t>Poplatek za uložení stavebního odpadu na recyklační skládce (skládkovné) zeminy a kamení zatříděného do Katalogu odpadů pod kódem 17 05 04</t>
  </si>
  <si>
    <t>768934409</t>
  </si>
  <si>
    <t>https://podminky.urs.cz/item/CS_URS_2022_02/997221873</t>
  </si>
  <si>
    <t>6594,543-1288,757-68,425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</si>
  <si>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</si>
  <si>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</si>
  <si>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</si>
  <si>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</si>
  <si>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723 - Zdravotechnika - vnitřní plynovod</t>
  </si>
  <si>
    <t xml:space="preserve">    767 - Konstrukce zámečnické</t>
  </si>
  <si>
    <t>M - Práce a dodávky M</t>
  </si>
  <si>
    <t xml:space="preserve">    21-M - Elektromontáže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</si>
  <si>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</si>
  <si>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</si>
  <si>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</si>
  <si>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</si>
  <si>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1561668002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</si>
  <si>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</si>
  <si>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</si>
  <si>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m3</t>
  </si>
  <si>
    <t>CS ÚRS 2021 02</t>
  </si>
  <si>
    <t>-373915250</t>
  </si>
  <si>
    <t>https://podminky.urs.cz/item/CS_URS_2021_02/132151253</t>
  </si>
  <si>
    <t>"objekt 41"</t>
  </si>
  <si>
    <t>1,6*16,5*1,6+1,4*1,6*12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</si>
  <si>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</si>
  <si>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</si>
  <si>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1676169474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</si>
  <si>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</si>
  <si>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</si>
  <si>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</si>
  <si>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-1074577891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</si>
  <si>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</si>
  <si>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</si>
  <si>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</si>
  <si>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465350928</t>
  </si>
  <si>
    <t>https://podminky.urs.cz/item/CS_URS_2022_02/174151101</t>
  </si>
  <si>
    <t>"po odstraněných  základech a deskách"</t>
  </si>
  <si>
    <t>69,12</t>
  </si>
  <si>
    <t>"objekt 00"</t>
  </si>
  <si>
    <t>10,7</t>
  </si>
  <si>
    <t>"objekt 01"</t>
  </si>
  <si>
    <t>15</t>
  </si>
  <si>
    <t>"objekt 02"</t>
  </si>
  <si>
    <t>61,6</t>
  </si>
  <si>
    <t>"objekt 03"</t>
  </si>
  <si>
    <t>68,3</t>
  </si>
  <si>
    <t>"objekt 04"</t>
  </si>
  <si>
    <t>65,1</t>
  </si>
  <si>
    <t>"objekt 05"</t>
  </si>
  <si>
    <t>"objekt 06"</t>
  </si>
  <si>
    <t>693,6</t>
  </si>
  <si>
    <t>"objekt 08"</t>
  </si>
  <si>
    <t>64,3</t>
  </si>
  <si>
    <t>"objekt 09"</t>
  </si>
  <si>
    <t>7,3</t>
  </si>
  <si>
    <t>"objekt 10"</t>
  </si>
  <si>
    <t>67,8</t>
  </si>
  <si>
    <t>"objekt 11"</t>
  </si>
  <si>
    <t>92</t>
  </si>
  <si>
    <t>"objekt 12"</t>
  </si>
  <si>
    <t>132,9</t>
  </si>
  <si>
    <t>"objekt 13"</t>
  </si>
  <si>
    <t>115,6</t>
  </si>
  <si>
    <t>"objekt 16"</t>
  </si>
  <si>
    <t>137,3</t>
  </si>
  <si>
    <t>"objekt č. 17"</t>
  </si>
  <si>
    <t>186</t>
  </si>
  <si>
    <t>"objekt č. 18"</t>
  </si>
  <si>
    <t>208</t>
  </si>
  <si>
    <t>"objekt č. 19"</t>
  </si>
  <si>
    <t>48,5</t>
  </si>
  <si>
    <t>"objekt 20"</t>
  </si>
  <si>
    <t>164,3</t>
  </si>
  <si>
    <t>"objekt 21"</t>
  </si>
  <si>
    <t>7,6</t>
  </si>
  <si>
    <t>"objekt 22"</t>
  </si>
  <si>
    <t>9,8</t>
  </si>
  <si>
    <t>"objekt 24"</t>
  </si>
  <si>
    <t>11,8</t>
  </si>
  <si>
    <t>"objekt 27"</t>
  </si>
  <si>
    <t>41,2</t>
  </si>
  <si>
    <t>"objekt 28"</t>
  </si>
  <si>
    <t>7,8</t>
  </si>
  <si>
    <t>"objekt 29"</t>
  </si>
  <si>
    <t>16,7</t>
  </si>
  <si>
    <t>"objekt 32"</t>
  </si>
  <si>
    <t>8,7</t>
  </si>
  <si>
    <t>"objekt 35"</t>
  </si>
  <si>
    <t>1,6</t>
  </si>
  <si>
    <t>"objekt 36"</t>
  </si>
  <si>
    <t>3,6</t>
  </si>
  <si>
    <t>"objekt 38"</t>
  </si>
  <si>
    <t>4,2</t>
  </si>
  <si>
    <t>"objekt 45"</t>
  </si>
  <si>
    <t>22,4</t>
  </si>
  <si>
    <t>"objekt 48"</t>
  </si>
  <si>
    <t>54-10</t>
  </si>
  <si>
    <t>"objekt 49"</t>
  </si>
  <si>
    <t>55-3</t>
  </si>
  <si>
    <t>"objekt 50"</t>
  </si>
  <si>
    <t>1,5</t>
  </si>
  <si>
    <t>"objekt 51"</t>
  </si>
  <si>
    <t>0,5</t>
  </si>
  <si>
    <t>"objekt 52"</t>
  </si>
  <si>
    <t>5,4</t>
  </si>
  <si>
    <t>"objekt 53"</t>
  </si>
  <si>
    <t>3,2</t>
  </si>
  <si>
    <t>"objekt 37 "</t>
  </si>
  <si>
    <t>171,15*1/3</t>
  </si>
  <si>
    <t>((1,6+0,9)*2*16,5+(1,4+0,9)*2*12)*0,3</t>
  </si>
  <si>
    <t>"objekt č. 49"</t>
  </si>
  <si>
    <t>96</t>
  </si>
  <si>
    <t>Bourání konstrukcí</t>
  </si>
  <si>
    <t>961044111</t>
  </si>
  <si>
    <t>Bourání základů z betonu prostého</t>
  </si>
  <si>
    <t>-1721033022</t>
  </si>
  <si>
    <t>https://podminky.urs.cz/item/CS_URS_2022_02/961044111</t>
  </si>
  <si>
    <t>961055111</t>
  </si>
  <si>
    <t>Bourání základů z betonu železového</t>
  </si>
  <si>
    <t>-1602623110</t>
  </si>
  <si>
    <t>https://podminky.urs.cz/item/CS_URS_2022_02/961055111</t>
  </si>
  <si>
    <t>962022491</t>
  </si>
  <si>
    <t>Bourání zdiva nadzákladového kamenného na maltu cementovou, objemu přes 1 m3</t>
  </si>
  <si>
    <t>-710478564</t>
  </si>
  <si>
    <t>https://podminky.urs.cz/item/CS_URS_2022_02/962022491</t>
  </si>
  <si>
    <t>13,2</t>
  </si>
  <si>
    <t>962032231</t>
  </si>
  <si>
    <t>Bourání zdiva nadzákladového z cihel nebo tvárnic z cihel pálených nebo vápenopískových, na maltu vápennou nebo vápenocementovou, objemu přes 1 m3</t>
  </si>
  <si>
    <t>813866296</t>
  </si>
  <si>
    <t>https://podminky.urs.cz/item/CS_URS_2022_02/962032231</t>
  </si>
  <si>
    <t>14,2</t>
  </si>
  <si>
    <t>962032314</t>
  </si>
  <si>
    <t>Bourání zdiva nadzákladového z cihel nebo tvárnic pilířů cihelných průřezu do 0,36 m2</t>
  </si>
  <si>
    <t>-1185884010</t>
  </si>
  <si>
    <t>https://podminky.urs.cz/item/CS_URS_2022_02/962032314</t>
  </si>
  <si>
    <t>"objekt č. 52 - předpoklad"</t>
  </si>
  <si>
    <t>9,3</t>
  </si>
  <si>
    <t>962032641</t>
  </si>
  <si>
    <t>Bourání zdiva nadzákladového z cihel nebo tvárnic komínového z cihel pálených, šamotových nebo vápenopískových nad střechou na maltu cementovou</t>
  </si>
  <si>
    <t>1184840580</t>
  </si>
  <si>
    <t>https://podminky.urs.cz/item/CS_URS_2022_02/962032641</t>
  </si>
  <si>
    <t>0,45*0,45*0,6</t>
  </si>
  <si>
    <t>0,45*0,45*(4*2+0,9*2)</t>
  </si>
  <si>
    <t>0,45*0,45*0,9*2</t>
  </si>
  <si>
    <t>0,45*0,45*0,9*7</t>
  </si>
  <si>
    <t>0,45*0,45*0,7*2</t>
  </si>
  <si>
    <t>0,45*0,45*0,7*4</t>
  </si>
  <si>
    <t>0,45*0,45*0,7*5</t>
  </si>
  <si>
    <t>0,45*0,45*(5,6+1,6*2)</t>
  </si>
  <si>
    <t>0,45*0,45*0,8*5</t>
  </si>
  <si>
    <t>"objekt 17"</t>
  </si>
  <si>
    <t>0,7</t>
  </si>
  <si>
    <t>"objekt 18"</t>
  </si>
  <si>
    <t>"objekt 19"</t>
  </si>
  <si>
    <t>1,8*1,4*0,45+0,45*0,45*2</t>
  </si>
  <si>
    <t>962042321</t>
  </si>
  <si>
    <t>Bourání zdiva z betonu prostého nadzákladového objemu přes 1 m3</t>
  </si>
  <si>
    <t>1863463572</t>
  </si>
  <si>
    <t>https://podminky.urs.cz/item/CS_URS_2022_02/962042321</t>
  </si>
  <si>
    <t>1,2</t>
  </si>
  <si>
    <t>14,54*1,5</t>
  </si>
  <si>
    <t>962052211</t>
  </si>
  <si>
    <t>Bourání zdiva železobetonového nadzákladového, objemu přes 1 m3</t>
  </si>
  <si>
    <t>-303913180</t>
  </si>
  <si>
    <t>https://podminky.urs.cz/item/CS_URS_2022_02/962052211</t>
  </si>
  <si>
    <t>"objekt 37"</t>
  </si>
  <si>
    <t>172,15*2/3</t>
  </si>
  <si>
    <t>10,7-6</t>
  </si>
  <si>
    <t>"objekt 56"</t>
  </si>
  <si>
    <t>4,5</t>
  </si>
  <si>
    <t>963042819</t>
  </si>
  <si>
    <t>Bourání schodišťových stupňů betonových zhotovených na místě</t>
  </si>
  <si>
    <t>1019511799</t>
  </si>
  <si>
    <t>https://podminky.urs.cz/item/CS_URS_2022_02/963042819</t>
  </si>
  <si>
    <t>2*5</t>
  </si>
  <si>
    <t>1,5*3</t>
  </si>
  <si>
    <t>2*15</t>
  </si>
  <si>
    <t>965043341</t>
  </si>
  <si>
    <t>Bourání mazanin betonových s potěrem nebo teracem tl. do 100 mm, plochy přes 4 m2</t>
  </si>
  <si>
    <t>-631216119</t>
  </si>
  <si>
    <t>https://podminky.urs.cz/item/CS_URS_2021_02/965043341</t>
  </si>
  <si>
    <t>"objekt 42"</t>
  </si>
  <si>
    <t>6,6*1,5*0,1</t>
  </si>
  <si>
    <t>16</t>
  </si>
  <si>
    <t>976071111</t>
  </si>
  <si>
    <t>Vybourání kovových madel, zábradlí, dvířek, zděří, kotevních želez madel a zábradlí</t>
  </si>
  <si>
    <t>-162567567</t>
  </si>
  <si>
    <t>https://podminky.urs.cz/item/CS_URS_2022_02/976071111</t>
  </si>
  <si>
    <t>6,6*2</t>
  </si>
  <si>
    <t>17</t>
  </si>
  <si>
    <t>96.01</t>
  </si>
  <si>
    <t>Demontáž mobilních buněk samostatně stojících vč. odvozu a ekologické likvidace vybouraného materiálu</t>
  </si>
  <si>
    <t>-882174908</t>
  </si>
  <si>
    <t>"objekt 43"</t>
  </si>
  <si>
    <t>98</t>
  </si>
  <si>
    <t xml:space="preserve">Demolice </t>
  </si>
  <si>
    <t>18</t>
  </si>
  <si>
    <t>981011111</t>
  </si>
  <si>
    <t>Demolice budov postupným rozebíráním dřevěných lehkých, jednostranně obitých</t>
  </si>
  <si>
    <t>-974244104</t>
  </si>
  <si>
    <t>https://podminky.urs.cz/item/CS_URS_2021_02/981011111</t>
  </si>
  <si>
    <t>4,65*6,75*(2,95+2,5)/2</t>
  </si>
  <si>
    <t>3,4*5,6*(2,41+2,93)/2</t>
  </si>
  <si>
    <t>"objekt 39"</t>
  </si>
  <si>
    <t>5*5,5*(2,2+3,25)/2+5*(17,17-5,5)*(2,7+3,25)/2</t>
  </si>
  <si>
    <t>"objekt 40"</t>
  </si>
  <si>
    <t>192,6*1/3</t>
  </si>
  <si>
    <t>19</t>
  </si>
  <si>
    <t>981011112</t>
  </si>
  <si>
    <t>Demolice budov postupným rozebíráním dřevěných ostatních, oboustranně obitých, případně omítnutých</t>
  </si>
  <si>
    <t>-456234112</t>
  </si>
  <si>
    <t>https://podminky.urs.cz/item/CS_URS_2022_02/981011112</t>
  </si>
  <si>
    <t>81,1</t>
  </si>
  <si>
    <t>469,2</t>
  </si>
  <si>
    <t>456,6</t>
  </si>
  <si>
    <t>532,6</t>
  </si>
  <si>
    <t>459,7</t>
  </si>
  <si>
    <t>2956,4</t>
  </si>
  <si>
    <t>465</t>
  </si>
  <si>
    <t>539,9</t>
  </si>
  <si>
    <t>515,6*1/2</t>
  </si>
  <si>
    <t>1068,2*1/2</t>
  </si>
  <si>
    <t>1972,2*4/5</t>
  </si>
  <si>
    <t>20</t>
  </si>
  <si>
    <t>981011412</t>
  </si>
  <si>
    <t>Demolice budov postupným rozebíráním z cihel, kamene, tvárnic na maltu cementovou nebo z betonu prostého s podílem konstrukcí přes 10 do 15 %</t>
  </si>
  <si>
    <t>-170320198</t>
  </si>
  <si>
    <t>https://podminky.urs.cz/item/CS_URS_2021_02/981011412</t>
  </si>
  <si>
    <t>981011413</t>
  </si>
  <si>
    <t>Demolice budov postupným rozebíráním z cihel, kamene, tvárnic na maltu cementovou nebo z betonu prostého s podílem konstrukcí přes 15 do 20 %</t>
  </si>
  <si>
    <t>-1214797263</t>
  </si>
  <si>
    <t>https://podminky.urs.cz/item/CS_URS_2022_02/981011413</t>
  </si>
  <si>
    <t>1944</t>
  </si>
  <si>
    <t>3201,1</t>
  </si>
  <si>
    <t>22</t>
  </si>
  <si>
    <t>981011414</t>
  </si>
  <si>
    <t>Demolice budov postupným rozebíráním z cihel, kamene, tvárnic na maltu cementovou nebo z betonu prostého s podílem konstrukcí přes 20 do 25 %</t>
  </si>
  <si>
    <t>-1405184863</t>
  </si>
  <si>
    <t>https://podminky.urs.cz/item/CS_URS_2022_02/981011414</t>
  </si>
  <si>
    <t>"objekt č.11"</t>
  </si>
  <si>
    <t>515,6*2/1</t>
  </si>
  <si>
    <t>"objekt č.12"</t>
  </si>
  <si>
    <t>2679,9</t>
  </si>
  <si>
    <t>1317,8</t>
  </si>
  <si>
    <t>1972,2*1/5</t>
  </si>
  <si>
    <t>6,2*(5,1+6,3)/2*(3,05+3,3)/2</t>
  </si>
  <si>
    <t>(15,12*4,05+4,82*5,4)*(3,95+3,15)/2</t>
  </si>
  <si>
    <t>23</t>
  </si>
  <si>
    <t>981011415</t>
  </si>
  <si>
    <t>Demolice budov postupným rozebíráním z cihel, kamene, tvárnic na maltu cementovou nebo z betonu prostého s podílem konstrukcí přes 25 do 30 %</t>
  </si>
  <si>
    <t>-30657843</t>
  </si>
  <si>
    <t>https://podminky.urs.cz/item/CS_URS_2022_02/981011415</t>
  </si>
  <si>
    <t>595,6</t>
  </si>
  <si>
    <t>24</t>
  </si>
  <si>
    <t>981011712</t>
  </si>
  <si>
    <t>Demolice budov postupným rozebíráním z monolitického nebo montovaného železobetonu včetně výplňového zdiva, s podílem konstrukcí přes 10 do 15 %</t>
  </si>
  <si>
    <t>-1221883076</t>
  </si>
  <si>
    <t>https://podminky.urs.cz/item/CS_URS_2022_02/981011712</t>
  </si>
  <si>
    <t>5,6*10*2,45</t>
  </si>
  <si>
    <t>25</t>
  </si>
  <si>
    <t>981011713</t>
  </si>
  <si>
    <t>Demolice budov postupným rozebíráním z monolitického nebo montovaného železobetonu včetně výplňového zdiva, s podílem konstrukcí přes 15 do 20 %</t>
  </si>
  <si>
    <t>-1993339630</t>
  </si>
  <si>
    <t>https://podminky.urs.cz/item/CS_URS_2021_02/981011713</t>
  </si>
  <si>
    <t>3,4*5,6*2,4+0,55*4,2*(2,4+3,2)/2+3,4*5,6*3,2</t>
  </si>
  <si>
    <t>5,6*3,4*2,4*4</t>
  </si>
  <si>
    <t>3,4*5,6*2,4</t>
  </si>
  <si>
    <t>26</t>
  </si>
  <si>
    <t>981131313</t>
  </si>
  <si>
    <t>Demolice hal průmyslových, zemědělských nebo občanské výstavby postupným rozebíráním z cihel, tvárnic, kamene, zdiva smíšeného nebo hrázděného na maltu vápennou nebo vápenocementovou s podílem konstrukcí přes 15 do 20 %</t>
  </si>
  <si>
    <t>1963779650</t>
  </si>
  <si>
    <t>https://podminky.urs.cz/item/CS_URS_2021_02/981131313</t>
  </si>
  <si>
    <t>6,15*12,15*2,1</t>
  </si>
  <si>
    <t>27</t>
  </si>
  <si>
    <t>981332111</t>
  </si>
  <si>
    <t>Demolice ocelových konstrukcí hal, sil, technologických zařízení apod. jakýmkoliv způsobem</t>
  </si>
  <si>
    <t>629127854</t>
  </si>
  <si>
    <t>https://podminky.urs.cz/item/CS_URS_2021_02/981332111</t>
  </si>
  <si>
    <t>"objekt 17-přístřešek dílny"</t>
  </si>
  <si>
    <t>5300/1000</t>
  </si>
  <si>
    <t>28</t>
  </si>
  <si>
    <t>9970000x1</t>
  </si>
  <si>
    <t>Výkup kovů, železný šrot</t>
  </si>
  <si>
    <t>1342314607</t>
  </si>
  <si>
    <t>38,937-11,665</t>
  </si>
  <si>
    <t>29</t>
  </si>
  <si>
    <t>997006512</t>
  </si>
  <si>
    <t>Vodorovná doprava suti na skládku s naložením na dopravní prostředek a složením přes 100 m do 1 km</t>
  </si>
  <si>
    <t>-1090006733</t>
  </si>
  <si>
    <t>https://podminky.urs.cz/item/CS_URS_2022_02/997006512</t>
  </si>
  <si>
    <t>30</t>
  </si>
  <si>
    <t>997006519</t>
  </si>
  <si>
    <t>Vodorovná doprava suti na skládku Příplatek k ceně -6512 za každý další i započatý 1 km</t>
  </si>
  <si>
    <t>809796025</t>
  </si>
  <si>
    <t>https://podminky.urs.cz/item/CS_URS_2022_02/997006519</t>
  </si>
  <si>
    <t>13175,613*14 'Přepočtené koeficientem množství</t>
  </si>
  <si>
    <t>31</t>
  </si>
  <si>
    <t>997013631</t>
  </si>
  <si>
    <t>Poplatek za uložení stavebního odpadu na skládce (skládkovné) směsného stavebního a demoličního zatříděného do Katalogu odpadů pod kódem 17 09 04</t>
  </si>
  <si>
    <t>1131627431</t>
  </si>
  <si>
    <t>https://podminky.urs.cz/item/CS_URS_2022_02/997013631</t>
  </si>
  <si>
    <t>"všechny tonáže jsou orientační a je nutné účtovat dle skutečného stavu na stavbě"</t>
  </si>
  <si>
    <t>13175,613-27,272-395,268-1185,805-0,132-39,527-35-1317,561-263,512-13,176</t>
  </si>
  <si>
    <t>32</t>
  </si>
  <si>
    <t>997013804</t>
  </si>
  <si>
    <t>Poplatek za uložení stavebního odpadu na skládce (skládkovné) ze skla zatříděného do Katalogu odpadů pod kódem 17 02 02</t>
  </si>
  <si>
    <t>-1236926262</t>
  </si>
  <si>
    <t>https://podminky.urs.cz/item/CS_URS_2022_02/997013804</t>
  </si>
  <si>
    <t>13175,613*0,03</t>
  </si>
  <si>
    <t>33</t>
  </si>
  <si>
    <t>997013811</t>
  </si>
  <si>
    <t>Poplatek za uložení stavebního odpadu na skládce (skládkovné) dřevěného zatříděného do Katalogu odpadů pod kódem 17 02 01</t>
  </si>
  <si>
    <t>-464092076</t>
  </si>
  <si>
    <t>https://podminky.urs.cz/item/CS_URS_2022_02/997013811</t>
  </si>
  <si>
    <t>13175,613*0,09</t>
  </si>
  <si>
    <t>34</t>
  </si>
  <si>
    <t>997013813</t>
  </si>
  <si>
    <t>Poplatek za uložení stavebního odpadu na skládce (skládkovné) z plastických hmot zatříděného do Katalogu odpadů pod kódem 17 02 03</t>
  </si>
  <si>
    <t>-1151847438</t>
  </si>
  <si>
    <t>https://podminky.urs.cz/item/CS_URS_2022_02/997013813</t>
  </si>
  <si>
    <t>"PVC střešní krytina"</t>
  </si>
  <si>
    <t>13175,613*0,00001</t>
  </si>
  <si>
    <t>35</t>
  </si>
  <si>
    <t>997013814</t>
  </si>
  <si>
    <t>Poplatek za uložení stavebního odpadu na skládce (skládkovné) z izolačních materiálů zatříděného do Katalogu odpadů pod kódem 17 06 04</t>
  </si>
  <si>
    <t>1961091672</t>
  </si>
  <si>
    <t>https://podminky.urs.cz/item/CS_URS_2022_02/997013814</t>
  </si>
  <si>
    <t>"minerální vata"</t>
  </si>
  <si>
    <t>13175,613*0,003</t>
  </si>
  <si>
    <t>36</t>
  </si>
  <si>
    <t>997013821</t>
  </si>
  <si>
    <t>Poplatek za uložení stavebního odpadu na skládce (skládkovné) ze stavebních materiálů obsahujících azbest zatříděných do Katalogu odpadů pod kódem 17 06 05</t>
  </si>
  <si>
    <t>713073910</t>
  </si>
  <si>
    <t>https://podminky.urs.cz/item/CS_URS_2022_02/997013821</t>
  </si>
  <si>
    <t>37</t>
  </si>
  <si>
    <t>997013863</t>
  </si>
  <si>
    <t>Poplatek za uložení stavebního odpadu na recyklační skládce (skládkovné) cihelného zatříděného do Katalogu odpadů pod kódem 17 01 02</t>
  </si>
  <si>
    <t>-942124748</t>
  </si>
  <si>
    <t>https://podminky.urs.cz/item/CS_URS_2022_02/997013863</t>
  </si>
  <si>
    <t>13175,613*0,1</t>
  </si>
  <si>
    <t>38</t>
  </si>
  <si>
    <t>997013867</t>
  </si>
  <si>
    <t>Poplatek za uložení stavebního odpadu na recyklační skládce (skládkovné) z tašek a keramických výrobků zatříděného do Katalogu odpadů pod kódem 17 01 03</t>
  </si>
  <si>
    <t>1824631585</t>
  </si>
  <si>
    <t>https://podminky.urs.cz/item/CS_URS_2022_02/997013867</t>
  </si>
  <si>
    <t>13175,613*0,02</t>
  </si>
  <si>
    <t>39</t>
  </si>
  <si>
    <t>997013875</t>
  </si>
  <si>
    <t>Poplatek za uložení stavebního odpadu na recyklační skládce (skládkovné) asfaltového bez obsahu dehtu zatříděného do Katalogu odpadů pod kódem 17 03 02</t>
  </si>
  <si>
    <t>-1734848997</t>
  </si>
  <si>
    <t>https://podminky.urs.cz/item/CS_URS_2022_02/997013875</t>
  </si>
  <si>
    <t>13175,613*0,001</t>
  </si>
  <si>
    <t>PSV</t>
  </si>
  <si>
    <t>Práce a dodávky PSV</t>
  </si>
  <si>
    <t>723</t>
  </si>
  <si>
    <t>Zdravotechnika - vnitřní plynovod</t>
  </si>
  <si>
    <t>40</t>
  </si>
  <si>
    <t>723.01</t>
  </si>
  <si>
    <t>Demontáž HUP v areálu vč. odvozu a ekologické likvidace</t>
  </si>
  <si>
    <t>242772393</t>
  </si>
  <si>
    <t>767</t>
  </si>
  <si>
    <t>Konstrukce zámečnické</t>
  </si>
  <si>
    <t>41</t>
  </si>
  <si>
    <t>767392802</t>
  </si>
  <si>
    <t>Demontáž krytin střech z plechů šroubovaných do suti</t>
  </si>
  <si>
    <t>235898012</t>
  </si>
  <si>
    <t>https://podminky.urs.cz/item/CS_URS_2021_02/767392802</t>
  </si>
  <si>
    <t>"objekt 17 - polykarnonátová krytina"</t>
  </si>
  <si>
    <t>266</t>
  </si>
  <si>
    <t>M</t>
  </si>
  <si>
    <t>Práce a dodávky M</t>
  </si>
  <si>
    <t>21-M</t>
  </si>
  <si>
    <t>Elektromontáže</t>
  </si>
  <si>
    <t>42</t>
  </si>
  <si>
    <t>M21.1</t>
  </si>
  <si>
    <t>Demontáž dřevěných sloupů vzdušného el. vedení vč. odvozu a ekologické likvidace</t>
  </si>
  <si>
    <t>64</t>
  </si>
  <si>
    <t>-1044364644</t>
  </si>
  <si>
    <t>43</t>
  </si>
  <si>
    <t>M21.2</t>
  </si>
  <si>
    <t>Demontáž ocelových sloupů areálového osvětlení vč. odvozu a ekologické likvidace</t>
  </si>
  <si>
    <t>-1628866105</t>
  </si>
  <si>
    <t>44</t>
  </si>
  <si>
    <t>M21.3</t>
  </si>
  <si>
    <t>Demontáž veškerých rozvodných skříní v areálu vč. odvozu a ekologické likvidace</t>
  </si>
  <si>
    <t>794392976</t>
  </si>
  <si>
    <t>01.2 - Demolice a bourání stavebních objektů v areálu - II. etapa</t>
  </si>
  <si>
    <t>01.1 - Demolice objektů zpevněných ploch - II. etapa</t>
  </si>
  <si>
    <t xml:space="preserve"> II. etapa</t>
  </si>
  <si>
    <t>Demolice objektů zpevněných ploch - II. Etapa</t>
  </si>
  <si>
    <t>Demolice a bourání stavebních objektů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</si>
</sst>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8"/>
      <name val="Arial CE"/>
    </font>
    <font>
      <sz val="1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1" fillId="4" borderId="29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8" fillId="0" borderId="6" xfId="0" applyFont="1" applyBorder="1" applyAlignment="1">
      <alignment horizontal="left" vertical="center"/>
    </xf>
    <xf numFmtId="0" fontId="39" fillId="0" borderId="6" xfId="0" applyFont="1" applyBorder="1" applyAlignment="1">
      <alignment vertical="center"/>
    </xf>
    <xf numFmtId="4" fontId="38" fillId="0" borderId="6" xfId="0" applyNumberFormat="1" applyFont="1" applyBorder="1" applyAlignment="1">
      <alignment vertical="center"/>
    </xf>
    <xf numFmtId="0" fontId="39" fillId="0" borderId="6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3202111" TargetMode="External"/><Relationship Id="rId13" Type="http://schemas.openxmlformats.org/officeDocument/2006/relationships/hyperlink" Target="https://podminky.urs.cz/item/CS_URS_2022_02/997221862" TargetMode="External"/><Relationship Id="rId3" Type="http://schemas.openxmlformats.org/officeDocument/2006/relationships/hyperlink" Target="https://podminky.urs.cz/item/CS_URS_2022_02/113107221" TargetMode="External"/><Relationship Id="rId7" Type="http://schemas.openxmlformats.org/officeDocument/2006/relationships/hyperlink" Target="https://podminky.urs.cz/item/CS_URS_2022_02/113201112" TargetMode="External"/><Relationship Id="rId12" Type="http://schemas.openxmlformats.org/officeDocument/2006/relationships/hyperlink" Target="https://podminky.urs.cz/item/CS_URS_2022_02/997221861" TargetMode="External"/><Relationship Id="rId2" Type="http://schemas.openxmlformats.org/officeDocument/2006/relationships/hyperlink" Target="https://podminky.urs.cz/item/CS_URS_2022_02/113106242" TargetMode="External"/><Relationship Id="rId1" Type="http://schemas.openxmlformats.org/officeDocument/2006/relationships/hyperlink" Target="https://podminky.urs.cz/item/CS_URS_2022_02/113106142" TargetMode="External"/><Relationship Id="rId6" Type="http://schemas.openxmlformats.org/officeDocument/2006/relationships/hyperlink" Target="https://podminky.urs.cz/item/CS_URS_2022_02/113107231" TargetMode="External"/><Relationship Id="rId11" Type="http://schemas.openxmlformats.org/officeDocument/2006/relationships/hyperlink" Target="https://podminky.urs.cz/item/CS_URS_2022_02/997221611" TargetMode="External"/><Relationship Id="rId5" Type="http://schemas.openxmlformats.org/officeDocument/2006/relationships/hyperlink" Target="https://podminky.urs.cz/item/CS_URS_2022_02/11310723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997221559" TargetMode="External"/><Relationship Id="rId4" Type="http://schemas.openxmlformats.org/officeDocument/2006/relationships/hyperlink" Target="https://podminky.urs.cz/item/CS_URS_2022_02/113107231" TargetMode="External"/><Relationship Id="rId9" Type="http://schemas.openxmlformats.org/officeDocument/2006/relationships/hyperlink" Target="https://podminky.urs.cz/item/CS_URS_2022_02/997221551" TargetMode="External"/><Relationship Id="rId14" Type="http://schemas.openxmlformats.org/officeDocument/2006/relationships/hyperlink" Target="https://podminky.urs.cz/item/CS_URS_2022_02/99722187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62032231" TargetMode="External"/><Relationship Id="rId13" Type="http://schemas.openxmlformats.org/officeDocument/2006/relationships/hyperlink" Target="https://podminky.urs.cz/item/CS_URS_2022_02/963042819" TargetMode="External"/><Relationship Id="rId18" Type="http://schemas.openxmlformats.org/officeDocument/2006/relationships/hyperlink" Target="https://podminky.urs.cz/item/CS_URS_2021_02/981011412" TargetMode="External"/><Relationship Id="rId26" Type="http://schemas.openxmlformats.org/officeDocument/2006/relationships/hyperlink" Target="https://podminky.urs.cz/item/CS_URS_2022_02/997006512" TargetMode="External"/><Relationship Id="rId3" Type="http://schemas.openxmlformats.org/officeDocument/2006/relationships/hyperlink" Target="https://podminky.urs.cz/item/CS_URS_2022_02/167151111" TargetMode="External"/><Relationship Id="rId21" Type="http://schemas.openxmlformats.org/officeDocument/2006/relationships/hyperlink" Target="https://podminky.urs.cz/item/CS_URS_2022_02/981011415" TargetMode="External"/><Relationship Id="rId34" Type="http://schemas.openxmlformats.org/officeDocument/2006/relationships/hyperlink" Target="https://podminky.urs.cz/item/CS_URS_2022_02/997013863" TargetMode="External"/><Relationship Id="rId7" Type="http://schemas.openxmlformats.org/officeDocument/2006/relationships/hyperlink" Target="https://podminky.urs.cz/item/CS_URS_2022_02/962022491" TargetMode="External"/><Relationship Id="rId12" Type="http://schemas.openxmlformats.org/officeDocument/2006/relationships/hyperlink" Target="https://podminky.urs.cz/item/CS_URS_2022_02/962052211" TargetMode="External"/><Relationship Id="rId17" Type="http://schemas.openxmlformats.org/officeDocument/2006/relationships/hyperlink" Target="https://podminky.urs.cz/item/CS_URS_2022_02/981011112" TargetMode="External"/><Relationship Id="rId25" Type="http://schemas.openxmlformats.org/officeDocument/2006/relationships/hyperlink" Target="https://podminky.urs.cz/item/CS_URS_2021_02/981332111" TargetMode="External"/><Relationship Id="rId33" Type="http://schemas.openxmlformats.org/officeDocument/2006/relationships/hyperlink" Target="https://podminky.urs.cz/item/CS_URS_2022_02/997013821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podminky.urs.cz/item/CS_URS_2022_02/162351103" TargetMode="External"/><Relationship Id="rId16" Type="http://schemas.openxmlformats.org/officeDocument/2006/relationships/hyperlink" Target="https://podminky.urs.cz/item/CS_URS_2021_02/981011111" TargetMode="External"/><Relationship Id="rId20" Type="http://schemas.openxmlformats.org/officeDocument/2006/relationships/hyperlink" Target="https://podminky.urs.cz/item/CS_URS_2022_02/981011414" TargetMode="External"/><Relationship Id="rId29" Type="http://schemas.openxmlformats.org/officeDocument/2006/relationships/hyperlink" Target="https://podminky.urs.cz/item/CS_URS_2022_02/997013804" TargetMode="External"/><Relationship Id="rId1" Type="http://schemas.openxmlformats.org/officeDocument/2006/relationships/hyperlink" Target="https://podminky.urs.cz/item/CS_URS_2021_02/132151253" TargetMode="External"/><Relationship Id="rId6" Type="http://schemas.openxmlformats.org/officeDocument/2006/relationships/hyperlink" Target="https://podminky.urs.cz/item/CS_URS_2022_02/961055111" TargetMode="External"/><Relationship Id="rId11" Type="http://schemas.openxmlformats.org/officeDocument/2006/relationships/hyperlink" Target="https://podminky.urs.cz/item/CS_URS_2022_02/962042321" TargetMode="External"/><Relationship Id="rId24" Type="http://schemas.openxmlformats.org/officeDocument/2006/relationships/hyperlink" Target="https://podminky.urs.cz/item/CS_URS_2021_02/981131313" TargetMode="External"/><Relationship Id="rId32" Type="http://schemas.openxmlformats.org/officeDocument/2006/relationships/hyperlink" Target="https://podminky.urs.cz/item/CS_URS_2022_02/997013814" TargetMode="External"/><Relationship Id="rId37" Type="http://schemas.openxmlformats.org/officeDocument/2006/relationships/hyperlink" Target="https://podminky.urs.cz/item/CS_URS_2021_02/767392802" TargetMode="External"/><Relationship Id="rId5" Type="http://schemas.openxmlformats.org/officeDocument/2006/relationships/hyperlink" Target="https://podminky.urs.cz/item/CS_URS_2022_02/961044111" TargetMode="External"/><Relationship Id="rId15" Type="http://schemas.openxmlformats.org/officeDocument/2006/relationships/hyperlink" Target="https://podminky.urs.cz/item/CS_URS_2022_02/976071111" TargetMode="External"/><Relationship Id="rId23" Type="http://schemas.openxmlformats.org/officeDocument/2006/relationships/hyperlink" Target="https://podminky.urs.cz/item/CS_URS_2021_02/981011713" TargetMode="External"/><Relationship Id="rId28" Type="http://schemas.openxmlformats.org/officeDocument/2006/relationships/hyperlink" Target="https://podminky.urs.cz/item/CS_URS_2022_02/997013631" TargetMode="External"/><Relationship Id="rId36" Type="http://schemas.openxmlformats.org/officeDocument/2006/relationships/hyperlink" Target="https://podminky.urs.cz/item/CS_URS_2022_02/997013875" TargetMode="External"/><Relationship Id="rId10" Type="http://schemas.openxmlformats.org/officeDocument/2006/relationships/hyperlink" Target="https://podminky.urs.cz/item/CS_URS_2022_02/962032641" TargetMode="External"/><Relationship Id="rId19" Type="http://schemas.openxmlformats.org/officeDocument/2006/relationships/hyperlink" Target="https://podminky.urs.cz/item/CS_URS_2022_02/981011413" TargetMode="External"/><Relationship Id="rId31" Type="http://schemas.openxmlformats.org/officeDocument/2006/relationships/hyperlink" Target="https://podminky.urs.cz/item/CS_URS_2022_02/997013813" TargetMode="External"/><Relationship Id="rId4" Type="http://schemas.openxmlformats.org/officeDocument/2006/relationships/hyperlink" Target="https://podminky.urs.cz/item/CS_URS_2022_02/174151101" TargetMode="External"/><Relationship Id="rId9" Type="http://schemas.openxmlformats.org/officeDocument/2006/relationships/hyperlink" Target="https://podminky.urs.cz/item/CS_URS_2022_02/962032314" TargetMode="External"/><Relationship Id="rId14" Type="http://schemas.openxmlformats.org/officeDocument/2006/relationships/hyperlink" Target="https://podminky.urs.cz/item/CS_URS_2021_02/965043341" TargetMode="External"/><Relationship Id="rId22" Type="http://schemas.openxmlformats.org/officeDocument/2006/relationships/hyperlink" Target="https://podminky.urs.cz/item/CS_URS_2022_02/981011712" TargetMode="External"/><Relationship Id="rId27" Type="http://schemas.openxmlformats.org/officeDocument/2006/relationships/hyperlink" Target="https://podminky.urs.cz/item/CS_URS_2022_02/997006519" TargetMode="External"/><Relationship Id="rId30" Type="http://schemas.openxmlformats.org/officeDocument/2006/relationships/hyperlink" Target="https://podminky.urs.cz/item/CS_URS_2022_02/997013811" TargetMode="External"/><Relationship Id="rId35" Type="http://schemas.openxmlformats.org/officeDocument/2006/relationships/hyperlink" Target="https://podminky.urs.cz/item/CS_URS_2022_02/997013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68"/>
  <sheetViews>
    <sheetView showGridLines="0" tabSelected="1" workbookViewId="0">
      <selection activeCell="AG53" sqref="AG53:AM53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" customHeight="1">
      <c r="AR2" s="177" t="s">
        <v>6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7" t="s">
        <v>7</v>
      </c>
      <c r="BT2" s="17" t="s">
        <v>8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168" t="s">
        <v>15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20"/>
      <c r="BE5" s="165" t="s">
        <v>16</v>
      </c>
      <c r="BS5" s="17" t="s">
        <v>7</v>
      </c>
    </row>
    <row r="6" spans="1:74" s="1" customFormat="1" ht="37" customHeight="1">
      <c r="B6" s="20"/>
      <c r="D6" s="26" t="s">
        <v>17</v>
      </c>
      <c r="K6" s="170" t="s">
        <v>18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20"/>
      <c r="BE6" s="166"/>
      <c r="BS6" s="17" t="s">
        <v>7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166"/>
      <c r="BS7" s="17" t="s">
        <v>7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166"/>
      <c r="BS8" s="17" t="s">
        <v>7</v>
      </c>
    </row>
    <row r="9" spans="1:74" s="1" customFormat="1" ht="14.4" customHeight="1">
      <c r="B9" s="20"/>
      <c r="AR9" s="20"/>
      <c r="BE9" s="166"/>
      <c r="BS9" s="17" t="s">
        <v>7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166"/>
      <c r="BS10" s="17" t="s">
        <v>7</v>
      </c>
    </row>
    <row r="11" spans="1:74" s="1" customFormat="1" ht="18.5" customHeight="1">
      <c r="B11" s="20"/>
      <c r="E11" s="25" t="s">
        <v>27</v>
      </c>
      <c r="AK11" s="27" t="s">
        <v>28</v>
      </c>
      <c r="AN11" s="25" t="s">
        <v>3</v>
      </c>
      <c r="AR11" s="20"/>
      <c r="BE11" s="166"/>
      <c r="BS11" s="17" t="s">
        <v>7</v>
      </c>
    </row>
    <row r="12" spans="1:74" s="1" customFormat="1" ht="7" customHeight="1">
      <c r="B12" s="20"/>
      <c r="AR12" s="20"/>
      <c r="BE12" s="166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166"/>
      <c r="BS13" s="17" t="s">
        <v>7</v>
      </c>
    </row>
    <row r="14" spans="1:74" ht="12.5">
      <c r="B14" s="20"/>
      <c r="E14" s="171" t="s">
        <v>30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7" t="s">
        <v>28</v>
      </c>
      <c r="AN14" s="29" t="s">
        <v>30</v>
      </c>
      <c r="AR14" s="20"/>
      <c r="BE14" s="166"/>
      <c r="BS14" s="17" t="s">
        <v>7</v>
      </c>
    </row>
    <row r="15" spans="1:74" s="1" customFormat="1" ht="7" customHeight="1">
      <c r="B15" s="20"/>
      <c r="AR15" s="20"/>
      <c r="BE15" s="166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32</v>
      </c>
      <c r="AR16" s="20"/>
      <c r="BE16" s="166"/>
      <c r="BS16" s="17" t="s">
        <v>4</v>
      </c>
    </row>
    <row r="17" spans="1:71" s="1" customFormat="1" ht="18.5" customHeight="1">
      <c r="B17" s="20"/>
      <c r="E17" s="25" t="s">
        <v>33</v>
      </c>
      <c r="AK17" s="27" t="s">
        <v>28</v>
      </c>
      <c r="AN17" s="25" t="s">
        <v>34</v>
      </c>
      <c r="AR17" s="20"/>
      <c r="BE17" s="166"/>
      <c r="BS17" s="17" t="s">
        <v>35</v>
      </c>
    </row>
    <row r="18" spans="1:71" s="1" customFormat="1" ht="7" customHeight="1">
      <c r="B18" s="20"/>
      <c r="AR18" s="20"/>
      <c r="BE18" s="166"/>
      <c r="BS18" s="17" t="s">
        <v>7</v>
      </c>
    </row>
    <row r="19" spans="1:71" s="1" customFormat="1" ht="12" customHeight="1">
      <c r="B19" s="20"/>
      <c r="D19" s="27" t="s">
        <v>36</v>
      </c>
      <c r="AK19" s="27" t="s">
        <v>26</v>
      </c>
      <c r="AN19" s="25" t="s">
        <v>37</v>
      </c>
      <c r="AR19" s="20"/>
      <c r="BE19" s="166"/>
      <c r="BS19" s="17" t="s">
        <v>7</v>
      </c>
    </row>
    <row r="20" spans="1:71" s="1" customFormat="1" ht="18.5" customHeight="1">
      <c r="B20" s="20"/>
      <c r="E20" s="25" t="s">
        <v>38</v>
      </c>
      <c r="AK20" s="27" t="s">
        <v>28</v>
      </c>
      <c r="AN20" s="25" t="s">
        <v>39</v>
      </c>
      <c r="AR20" s="20"/>
      <c r="BE20" s="166"/>
      <c r="BS20" s="17" t="s">
        <v>4</v>
      </c>
    </row>
    <row r="21" spans="1:71" s="1" customFormat="1" ht="7" customHeight="1">
      <c r="B21" s="20"/>
      <c r="AR21" s="20"/>
      <c r="BE21" s="166"/>
    </row>
    <row r="22" spans="1:71" s="1" customFormat="1" ht="12" customHeight="1">
      <c r="B22" s="20"/>
      <c r="D22" s="27" t="s">
        <v>40</v>
      </c>
      <c r="AR22" s="20"/>
      <c r="BE22" s="166"/>
    </row>
    <row r="23" spans="1:71" s="1" customFormat="1" ht="47.25" customHeight="1">
      <c r="B23" s="20"/>
      <c r="E23" s="173" t="s">
        <v>41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20"/>
      <c r="BE23" s="166"/>
    </row>
    <row r="24" spans="1:71" s="1" customFormat="1" ht="7" customHeight="1">
      <c r="B24" s="20"/>
      <c r="AR24" s="20"/>
      <c r="BE24" s="166"/>
    </row>
    <row r="25" spans="1:71" s="1" customFormat="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66"/>
    </row>
    <row r="26" spans="1:71" s="2" customFormat="1" ht="25.9" customHeight="1">
      <c r="A26" s="32"/>
      <c r="B26" s="33"/>
      <c r="C26" s="32"/>
      <c r="D26" s="242" t="s">
        <v>42</v>
      </c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4">
        <f>ROUND(AG50,2)</f>
        <v>0</v>
      </c>
      <c r="AL26" s="245"/>
      <c r="AM26" s="245"/>
      <c r="AN26" s="245"/>
      <c r="AO26" s="245"/>
      <c r="AP26" s="32"/>
      <c r="AQ26" s="32"/>
      <c r="AR26" s="33"/>
      <c r="BE26" s="166"/>
    </row>
    <row r="27" spans="1:7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66"/>
    </row>
    <row r="28" spans="1:71" s="3" customFormat="1" ht="14.4" hidden="1" customHeight="1">
      <c r="B28" s="35"/>
      <c r="F28" s="27" t="s">
        <v>49</v>
      </c>
      <c r="L28" s="176">
        <v>0.21</v>
      </c>
      <c r="M28" s="175"/>
      <c r="N28" s="175"/>
      <c r="O28" s="175"/>
      <c r="P28" s="175"/>
      <c r="W28" s="174" t="e">
        <f>ROUND(BB50, 2)</f>
        <v>#REF!</v>
      </c>
      <c r="X28" s="175"/>
      <c r="Y28" s="175"/>
      <c r="Z28" s="175"/>
      <c r="AA28" s="175"/>
      <c r="AB28" s="175"/>
      <c r="AC28" s="175"/>
      <c r="AD28" s="175"/>
      <c r="AE28" s="175"/>
      <c r="AK28" s="174">
        <v>0</v>
      </c>
      <c r="AL28" s="175"/>
      <c r="AM28" s="175"/>
      <c r="AN28" s="175"/>
      <c r="AO28" s="175"/>
      <c r="AR28" s="35"/>
      <c r="BE28" s="167"/>
    </row>
    <row r="29" spans="1:71" s="3" customFormat="1" ht="14.4" hidden="1" customHeight="1">
      <c r="B29" s="35"/>
      <c r="F29" s="27" t="s">
        <v>50</v>
      </c>
      <c r="L29" s="176">
        <v>0.12</v>
      </c>
      <c r="M29" s="175"/>
      <c r="N29" s="175"/>
      <c r="O29" s="175"/>
      <c r="P29" s="175"/>
      <c r="W29" s="174" t="e">
        <f>ROUND(BC50, 2)</f>
        <v>#REF!</v>
      </c>
      <c r="X29" s="175"/>
      <c r="Y29" s="175"/>
      <c r="Z29" s="175"/>
      <c r="AA29" s="175"/>
      <c r="AB29" s="175"/>
      <c r="AC29" s="175"/>
      <c r="AD29" s="175"/>
      <c r="AE29" s="175"/>
      <c r="AK29" s="174">
        <v>0</v>
      </c>
      <c r="AL29" s="175"/>
      <c r="AM29" s="175"/>
      <c r="AN29" s="175"/>
      <c r="AO29" s="175"/>
      <c r="AR29" s="35"/>
      <c r="BE29" s="167"/>
    </row>
    <row r="30" spans="1:71" s="3" customFormat="1" ht="14.4" hidden="1" customHeight="1">
      <c r="B30" s="35"/>
      <c r="F30" s="27" t="s">
        <v>51</v>
      </c>
      <c r="L30" s="176">
        <v>0</v>
      </c>
      <c r="M30" s="175"/>
      <c r="N30" s="175"/>
      <c r="O30" s="175"/>
      <c r="P30" s="175"/>
      <c r="W30" s="174" t="e">
        <f>ROUND(BD50, 2)</f>
        <v>#REF!</v>
      </c>
      <c r="X30" s="175"/>
      <c r="Y30" s="175"/>
      <c r="Z30" s="175"/>
      <c r="AA30" s="175"/>
      <c r="AB30" s="175"/>
      <c r="AC30" s="175"/>
      <c r="AD30" s="175"/>
      <c r="AE30" s="175"/>
      <c r="AK30" s="174">
        <v>0</v>
      </c>
      <c r="AL30" s="175"/>
      <c r="AM30" s="175"/>
      <c r="AN30" s="175"/>
      <c r="AO30" s="175"/>
      <c r="AR30" s="35"/>
    </row>
    <row r="31" spans="1:71" s="2" customFormat="1" ht="7" customHeight="1">
      <c r="A31" s="32"/>
      <c r="B31" s="33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3"/>
      <c r="BE31" s="32"/>
    </row>
    <row r="32" spans="1:71" s="2" customFormat="1" ht="7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3"/>
      <c r="BE32" s="32"/>
    </row>
    <row r="33" spans="1:57" s="2" customFormat="1" ht="7" customHeight="1">
      <c r="A33" s="32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3"/>
      <c r="BE33" s="32"/>
    </row>
    <row r="36" spans="1:57" ht="10.5" thickBot="1"/>
    <row r="37" spans="1:57" s="2" customFormat="1" ht="7" customHeight="1">
      <c r="A37" s="32"/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200"/>
      <c r="AR37" s="192"/>
      <c r="BE37" s="32"/>
    </row>
    <row r="38" spans="1:57" s="2" customFormat="1" ht="25" customHeight="1">
      <c r="A38" s="32"/>
      <c r="B38" s="201"/>
      <c r="C38" s="202" t="s">
        <v>55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203"/>
      <c r="AR38" s="192"/>
      <c r="BE38" s="32"/>
    </row>
    <row r="39" spans="1:57" s="2" customFormat="1" ht="7" customHeight="1">
      <c r="A39" s="32"/>
      <c r="B39" s="20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203"/>
      <c r="AR39" s="192"/>
      <c r="BE39" s="32"/>
    </row>
    <row r="40" spans="1:57" s="4" customFormat="1" ht="12" customHeight="1">
      <c r="B40" s="204"/>
      <c r="C40" s="205" t="s">
        <v>14</v>
      </c>
      <c r="D40" s="193"/>
      <c r="E40" s="193"/>
      <c r="F40" s="193"/>
      <c r="G40" s="193"/>
      <c r="H40" s="193"/>
      <c r="I40" s="193"/>
      <c r="J40" s="193"/>
      <c r="K40" s="193"/>
      <c r="L40" s="193" t="str">
        <f>K5</f>
        <v>Archdesign10542</v>
      </c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206"/>
      <c r="AR40" s="193"/>
    </row>
    <row r="41" spans="1:57" s="5" customFormat="1" ht="37" customHeight="1">
      <c r="B41" s="207"/>
      <c r="C41" s="208" t="s">
        <v>17</v>
      </c>
      <c r="D41" s="194"/>
      <c r="E41" s="194"/>
      <c r="F41" s="194"/>
      <c r="G41" s="194"/>
      <c r="H41" s="194"/>
      <c r="I41" s="194"/>
      <c r="J41" s="194"/>
      <c r="K41" s="194"/>
      <c r="L41" s="209" t="str">
        <f>K6</f>
        <v>Anthropos Sportovní a rekreační areál - II.etapa</v>
      </c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194"/>
      <c r="AQ41" s="211"/>
      <c r="AR41" s="194"/>
    </row>
    <row r="42" spans="1:57" s="2" customFormat="1" ht="7" customHeight="1">
      <c r="A42" s="32"/>
      <c r="B42" s="201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203"/>
      <c r="AR42" s="192"/>
      <c r="BE42" s="32"/>
    </row>
    <row r="43" spans="1:57" s="2" customFormat="1" ht="12" customHeight="1">
      <c r="A43" s="32"/>
      <c r="B43" s="201"/>
      <c r="C43" s="205" t="s">
        <v>21</v>
      </c>
      <c r="D43" s="192"/>
      <c r="E43" s="192"/>
      <c r="F43" s="192"/>
      <c r="G43" s="192"/>
      <c r="H43" s="192"/>
      <c r="I43" s="192"/>
      <c r="J43" s="192"/>
      <c r="K43" s="192"/>
      <c r="L43" s="212" t="str">
        <f>IF(K8="","",K8)</f>
        <v>Pisárecká 480/11, Brno-Pisárky</v>
      </c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205" t="s">
        <v>23</v>
      </c>
      <c r="AJ43" s="192"/>
      <c r="AK43" s="192"/>
      <c r="AL43" s="192"/>
      <c r="AM43" s="213" t="str">
        <f>IF(AN8= "","",AN8)</f>
        <v>14. 6. 2022</v>
      </c>
      <c r="AN43" s="213"/>
      <c r="AO43" s="192"/>
      <c r="AP43" s="192"/>
      <c r="AQ43" s="203"/>
      <c r="AR43" s="192"/>
      <c r="BE43" s="32"/>
    </row>
    <row r="44" spans="1:57" s="2" customFormat="1" ht="7" customHeight="1">
      <c r="A44" s="32"/>
      <c r="B44" s="20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203"/>
      <c r="AR44" s="192"/>
      <c r="BE44" s="32"/>
    </row>
    <row r="45" spans="1:57" s="2" customFormat="1" ht="15.15" customHeight="1">
      <c r="A45" s="32"/>
      <c r="B45" s="201"/>
      <c r="C45" s="205" t="s">
        <v>25</v>
      </c>
      <c r="D45" s="192"/>
      <c r="E45" s="192"/>
      <c r="F45" s="192"/>
      <c r="G45" s="192"/>
      <c r="H45" s="192"/>
      <c r="I45" s="192"/>
      <c r="J45" s="192"/>
      <c r="K45" s="192"/>
      <c r="L45" s="193" t="str">
        <f>IF(E11= "","",E11)</f>
        <v xml:space="preserve"> </v>
      </c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205" t="s">
        <v>31</v>
      </c>
      <c r="AJ45" s="192"/>
      <c r="AK45" s="192"/>
      <c r="AL45" s="192"/>
      <c r="AM45" s="214" t="str">
        <f>IF(E17="","",E17)</f>
        <v>Arch.Design, s.r.o.</v>
      </c>
      <c r="AN45" s="215"/>
      <c r="AO45" s="215"/>
      <c r="AP45" s="215"/>
      <c r="AQ45" s="203"/>
      <c r="AR45" s="192"/>
      <c r="AS45" s="182" t="s">
        <v>56</v>
      </c>
      <c r="AT45" s="183"/>
      <c r="AU45" s="41"/>
      <c r="AV45" s="41"/>
      <c r="AW45" s="41"/>
      <c r="AX45" s="41"/>
      <c r="AY45" s="41"/>
      <c r="AZ45" s="41"/>
      <c r="BA45" s="41"/>
      <c r="BB45" s="41"/>
      <c r="BC45" s="41"/>
      <c r="BD45" s="42"/>
      <c r="BE45" s="32"/>
    </row>
    <row r="46" spans="1:57" s="2" customFormat="1" ht="15.15" customHeight="1">
      <c r="A46" s="32"/>
      <c r="B46" s="201"/>
      <c r="C46" s="205" t="s">
        <v>29</v>
      </c>
      <c r="D46" s="192"/>
      <c r="E46" s="192"/>
      <c r="F46" s="192"/>
      <c r="G46" s="192"/>
      <c r="H46" s="192"/>
      <c r="I46" s="192"/>
      <c r="J46" s="192"/>
      <c r="K46" s="192"/>
      <c r="L46" s="193" t="str">
        <f>IF(E14= "Vyplň údaj","",E14)</f>
        <v/>
      </c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205" t="s">
        <v>36</v>
      </c>
      <c r="AJ46" s="192"/>
      <c r="AK46" s="192"/>
      <c r="AL46" s="192"/>
      <c r="AM46" s="214" t="str">
        <f>IF(E20="","",E20)</f>
        <v>CKN Invest, spol. s r.o.</v>
      </c>
      <c r="AN46" s="215"/>
      <c r="AO46" s="215"/>
      <c r="AP46" s="215"/>
      <c r="AQ46" s="203"/>
      <c r="AR46" s="192"/>
      <c r="AS46" s="184"/>
      <c r="AT46" s="185"/>
      <c r="AU46" s="43"/>
      <c r="AV46" s="43"/>
      <c r="AW46" s="43"/>
      <c r="AX46" s="43"/>
      <c r="AY46" s="43"/>
      <c r="AZ46" s="43"/>
      <c r="BA46" s="43"/>
      <c r="BB46" s="43"/>
      <c r="BC46" s="43"/>
      <c r="BD46" s="44"/>
      <c r="BE46" s="32"/>
    </row>
    <row r="47" spans="1:57" s="2" customFormat="1" ht="10.75" customHeight="1">
      <c r="A47" s="32"/>
      <c r="B47" s="20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203"/>
      <c r="AR47" s="192"/>
      <c r="AS47" s="184"/>
      <c r="AT47" s="185"/>
      <c r="AU47" s="43"/>
      <c r="AV47" s="43"/>
      <c r="AW47" s="43"/>
      <c r="AX47" s="43"/>
      <c r="AY47" s="43"/>
      <c r="AZ47" s="43"/>
      <c r="BA47" s="43"/>
      <c r="BB47" s="43"/>
      <c r="BC47" s="43"/>
      <c r="BD47" s="44"/>
      <c r="BE47" s="32"/>
    </row>
    <row r="48" spans="1:57" s="2" customFormat="1" ht="29.25" customHeight="1">
      <c r="A48" s="32"/>
      <c r="B48" s="201"/>
      <c r="C48" s="179" t="s">
        <v>57</v>
      </c>
      <c r="D48" s="180"/>
      <c r="E48" s="180"/>
      <c r="F48" s="180"/>
      <c r="G48" s="180"/>
      <c r="H48" s="45"/>
      <c r="I48" s="181" t="s">
        <v>58</v>
      </c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6" t="s">
        <v>59</v>
      </c>
      <c r="AH48" s="180"/>
      <c r="AI48" s="180"/>
      <c r="AJ48" s="180"/>
      <c r="AK48" s="180"/>
      <c r="AL48" s="180"/>
      <c r="AM48" s="180"/>
      <c r="AN48" s="181"/>
      <c r="AO48" s="180"/>
      <c r="AP48" s="180"/>
      <c r="AQ48" s="216" t="s">
        <v>60</v>
      </c>
      <c r="AR48" s="192"/>
      <c r="AS48" s="46" t="s">
        <v>61</v>
      </c>
      <c r="AT48" s="47" t="s">
        <v>62</v>
      </c>
      <c r="AU48" s="47" t="s">
        <v>63</v>
      </c>
      <c r="AV48" s="47" t="s">
        <v>64</v>
      </c>
      <c r="AW48" s="47" t="s">
        <v>65</v>
      </c>
      <c r="AX48" s="47" t="s">
        <v>66</v>
      </c>
      <c r="AY48" s="47" t="s">
        <v>67</v>
      </c>
      <c r="AZ48" s="47" t="s">
        <v>68</v>
      </c>
      <c r="BA48" s="47" t="s">
        <v>69</v>
      </c>
      <c r="BB48" s="47" t="s">
        <v>70</v>
      </c>
      <c r="BC48" s="47" t="s">
        <v>71</v>
      </c>
      <c r="BD48" s="48" t="s">
        <v>72</v>
      </c>
      <c r="BE48" s="32"/>
    </row>
    <row r="49" spans="1:91" s="2" customFormat="1" ht="10.75" customHeight="1">
      <c r="A49" s="32"/>
      <c r="B49" s="20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203"/>
      <c r="AR49" s="192"/>
      <c r="AS49" s="49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2"/>
    </row>
    <row r="50" spans="1:91" s="6" customFormat="1" ht="32.4" customHeight="1">
      <c r="B50" s="217"/>
      <c r="C50" s="218" t="s">
        <v>73</v>
      </c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20">
        <f>SUM(AG53+AG54)</f>
        <v>0</v>
      </c>
      <c r="AH50" s="220"/>
      <c r="AI50" s="220"/>
      <c r="AJ50" s="220"/>
      <c r="AK50" s="220"/>
      <c r="AL50" s="220"/>
      <c r="AM50" s="220"/>
      <c r="AN50" s="221"/>
      <c r="AO50" s="221"/>
      <c r="AP50" s="221"/>
      <c r="AQ50" s="222" t="s">
        <v>3</v>
      </c>
      <c r="AR50" s="195"/>
      <c r="AS50" s="54" t="e">
        <f>ROUND(AS51,2)</f>
        <v>#REF!</v>
      </c>
      <c r="AT50" s="55" t="e">
        <f t="shared" ref="AT50:AT54" si="0">ROUND(SUM(AV50:AW50),2)</f>
        <v>#REF!</v>
      </c>
      <c r="AU50" s="56" t="e">
        <f>ROUND(AU51,5)</f>
        <v>#REF!</v>
      </c>
      <c r="AV50" s="55" t="e">
        <f>ROUND(AZ50*#REF!,2)</f>
        <v>#REF!</v>
      </c>
      <c r="AW50" s="55" t="e">
        <f>ROUND(BA50*#REF!,2)</f>
        <v>#REF!</v>
      </c>
      <c r="AX50" s="55" t="e">
        <f>ROUND(BB50*#REF!,2)</f>
        <v>#REF!</v>
      </c>
      <c r="AY50" s="55" t="e">
        <f>ROUND(BC50*#REF!,2)</f>
        <v>#REF!</v>
      </c>
      <c r="AZ50" s="55" t="e">
        <f>ROUND(AZ51,2)</f>
        <v>#REF!</v>
      </c>
      <c r="BA50" s="55" t="e">
        <f>ROUND(BA51,2)</f>
        <v>#REF!</v>
      </c>
      <c r="BB50" s="55" t="e">
        <f>ROUND(BB51,2)</f>
        <v>#REF!</v>
      </c>
      <c r="BC50" s="55" t="e">
        <f>ROUND(BC51,2)</f>
        <v>#REF!</v>
      </c>
      <c r="BD50" s="57" t="e">
        <f>ROUND(BD51,2)</f>
        <v>#REF!</v>
      </c>
      <c r="BS50" s="58" t="s">
        <v>74</v>
      </c>
      <c r="BT50" s="58" t="s">
        <v>75</v>
      </c>
      <c r="BU50" s="59" t="s">
        <v>76</v>
      </c>
      <c r="BV50" s="58" t="s">
        <v>77</v>
      </c>
      <c r="BW50" s="58" t="s">
        <v>5</v>
      </c>
      <c r="BX50" s="58" t="s">
        <v>78</v>
      </c>
      <c r="CL50" s="58" t="s">
        <v>3</v>
      </c>
    </row>
    <row r="51" spans="1:91" s="7" customFormat="1" ht="16.5" customHeight="1">
      <c r="B51" s="223"/>
      <c r="C51" s="224"/>
      <c r="D51" s="225" t="s">
        <v>79</v>
      </c>
      <c r="E51" s="225"/>
      <c r="F51" s="225"/>
      <c r="G51" s="225"/>
      <c r="H51" s="225"/>
      <c r="I51" s="226"/>
      <c r="J51" s="225" t="s">
        <v>605</v>
      </c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7"/>
      <c r="AH51" s="228"/>
      <c r="AI51" s="228"/>
      <c r="AJ51" s="228"/>
      <c r="AK51" s="228"/>
      <c r="AL51" s="228"/>
      <c r="AM51" s="228"/>
      <c r="AN51" s="229"/>
      <c r="AO51" s="228"/>
      <c r="AP51" s="228"/>
      <c r="AQ51" s="230" t="s">
        <v>80</v>
      </c>
      <c r="AR51" s="196"/>
      <c r="AS51" s="60" t="e">
        <f>ROUND(AS52+#REF!+#REF!+#REF!+#REF!+SUM(#REF!)+#REF!+#REF!+#REF!+SUM(#REF!)+SUM(#REF!),2)</f>
        <v>#REF!</v>
      </c>
      <c r="AT51" s="61" t="e">
        <f t="shared" si="0"/>
        <v>#REF!</v>
      </c>
      <c r="AU51" s="62" t="e">
        <f>ROUND(AU52+#REF!+#REF!+#REF!+#REF!+SUM(#REF!)+#REF!+#REF!+#REF!+SUM(#REF!)+SUM(#REF!),5)</f>
        <v>#REF!</v>
      </c>
      <c r="AV51" s="61" t="e">
        <f>ROUND(AZ51*#REF!,2)</f>
        <v>#REF!</v>
      </c>
      <c r="AW51" s="61" t="e">
        <f>ROUND(BA51*#REF!,2)</f>
        <v>#REF!</v>
      </c>
      <c r="AX51" s="61" t="e">
        <f>ROUND(BB51*#REF!,2)</f>
        <v>#REF!</v>
      </c>
      <c r="AY51" s="61" t="e">
        <f>ROUND(BC51*#REF!,2)</f>
        <v>#REF!</v>
      </c>
      <c r="AZ51" s="61" t="e">
        <f>ROUND(AZ52+#REF!+#REF!+#REF!+#REF!+SUM(#REF!)+#REF!+#REF!+#REF!+SUM(#REF!)+SUM(#REF!),2)</f>
        <v>#REF!</v>
      </c>
      <c r="BA51" s="61" t="e">
        <f>ROUND(BA52+#REF!+#REF!+#REF!+#REF!+SUM(#REF!)+#REF!+#REF!+#REF!+SUM(#REF!)+SUM(#REF!),2)</f>
        <v>#REF!</v>
      </c>
      <c r="BB51" s="61" t="e">
        <f>ROUND(BB52+#REF!+#REF!+#REF!+#REF!+SUM(#REF!)+#REF!+#REF!+#REF!+SUM(#REF!)+SUM(#REF!),2)</f>
        <v>#REF!</v>
      </c>
      <c r="BC51" s="61" t="e">
        <f>ROUND(BC52+#REF!+#REF!+#REF!+#REF!+SUM(#REF!)+#REF!+#REF!+#REF!+SUM(#REF!)+SUM(#REF!),2)</f>
        <v>#REF!</v>
      </c>
      <c r="BD51" s="63" t="e">
        <f>ROUND(BD52+#REF!+#REF!+#REF!+#REF!+SUM(#REF!)+#REF!+#REF!+#REF!+SUM(#REF!)+SUM(#REF!),2)</f>
        <v>#REF!</v>
      </c>
      <c r="BS51" s="64" t="s">
        <v>74</v>
      </c>
      <c r="BT51" s="64" t="s">
        <v>81</v>
      </c>
      <c r="BU51" s="64" t="s">
        <v>76</v>
      </c>
      <c r="BV51" s="64" t="s">
        <v>77</v>
      </c>
      <c r="BW51" s="64" t="s">
        <v>82</v>
      </c>
      <c r="BX51" s="64" t="s">
        <v>5</v>
      </c>
      <c r="CL51" s="64" t="s">
        <v>3</v>
      </c>
      <c r="CM51" s="64" t="s">
        <v>83</v>
      </c>
    </row>
    <row r="52" spans="1:91" s="4" customFormat="1" ht="16.5" customHeight="1">
      <c r="B52" s="204"/>
      <c r="C52" s="231"/>
      <c r="D52" s="231"/>
      <c r="E52" s="232" t="s">
        <v>84</v>
      </c>
      <c r="F52" s="232"/>
      <c r="G52" s="232"/>
      <c r="H52" s="232"/>
      <c r="I52" s="232"/>
      <c r="J52" s="231"/>
      <c r="K52" s="232" t="s">
        <v>85</v>
      </c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3"/>
      <c r="AH52" s="234"/>
      <c r="AI52" s="234"/>
      <c r="AJ52" s="234"/>
      <c r="AK52" s="234"/>
      <c r="AL52" s="234"/>
      <c r="AM52" s="234"/>
      <c r="AN52" s="235"/>
      <c r="AO52" s="234"/>
      <c r="AP52" s="234"/>
      <c r="AQ52" s="236" t="s">
        <v>86</v>
      </c>
      <c r="AR52" s="193"/>
      <c r="AS52" s="65">
        <f>ROUND(SUM(AS53:AS54),2)</f>
        <v>0</v>
      </c>
      <c r="AT52" s="66" t="e">
        <f t="shared" si="0"/>
        <v>#REF!</v>
      </c>
      <c r="AU52" s="67">
        <f>ROUND(SUM(AU53:AU54),5)</f>
        <v>0</v>
      </c>
      <c r="AV52" s="66" t="e">
        <f>ROUND(AZ52*#REF!,2)</f>
        <v>#REF!</v>
      </c>
      <c r="AW52" s="66" t="e">
        <f>ROUND(BA52*#REF!,2)</f>
        <v>#REF!</v>
      </c>
      <c r="AX52" s="66" t="e">
        <f>ROUND(BB52*#REF!,2)</f>
        <v>#REF!</v>
      </c>
      <c r="AY52" s="66" t="e">
        <f>ROUND(BC52*#REF!,2)</f>
        <v>#REF!</v>
      </c>
      <c r="AZ52" s="66">
        <f>ROUND(SUM(AZ53:AZ54),2)</f>
        <v>0</v>
      </c>
      <c r="BA52" s="66">
        <f>ROUND(SUM(BA53:BA54),2)</f>
        <v>0</v>
      </c>
      <c r="BB52" s="66">
        <f>ROUND(SUM(BB53:BB54),2)</f>
        <v>0</v>
      </c>
      <c r="BC52" s="66">
        <f>ROUND(SUM(BC53:BC54),2)</f>
        <v>0</v>
      </c>
      <c r="BD52" s="68">
        <f>ROUND(SUM(BD53:BD54),2)</f>
        <v>0</v>
      </c>
      <c r="BS52" s="25" t="s">
        <v>74</v>
      </c>
      <c r="BT52" s="25" t="s">
        <v>83</v>
      </c>
      <c r="BU52" s="25" t="s">
        <v>76</v>
      </c>
      <c r="BV52" s="25" t="s">
        <v>77</v>
      </c>
      <c r="BW52" s="25" t="s">
        <v>87</v>
      </c>
      <c r="BX52" s="25" t="s">
        <v>82</v>
      </c>
      <c r="CL52" s="25" t="s">
        <v>3</v>
      </c>
    </row>
    <row r="53" spans="1:91" s="4" customFormat="1" ht="16.5" customHeight="1">
      <c r="A53" s="69" t="s">
        <v>88</v>
      </c>
      <c r="B53" s="204"/>
      <c r="C53" s="231"/>
      <c r="D53" s="231"/>
      <c r="E53" s="231"/>
      <c r="F53" s="232" t="s">
        <v>89</v>
      </c>
      <c r="G53" s="232"/>
      <c r="H53" s="232"/>
      <c r="I53" s="232"/>
      <c r="J53" s="232"/>
      <c r="K53" s="231"/>
      <c r="L53" s="232" t="s">
        <v>606</v>
      </c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5">
        <f>'01.1 - Demolice objektů z...'!J34</f>
        <v>0</v>
      </c>
      <c r="AH53" s="234"/>
      <c r="AI53" s="234"/>
      <c r="AJ53" s="234"/>
      <c r="AK53" s="234"/>
      <c r="AL53" s="234"/>
      <c r="AM53" s="234"/>
      <c r="AN53" s="235"/>
      <c r="AO53" s="234"/>
      <c r="AP53" s="234"/>
      <c r="AQ53" s="236" t="s">
        <v>86</v>
      </c>
      <c r="AR53" s="193"/>
      <c r="AS53" s="65">
        <v>0</v>
      </c>
      <c r="AT53" s="66">
        <f t="shared" si="0"/>
        <v>0</v>
      </c>
      <c r="AU53" s="67">
        <f>'01.1 - Demolice objektů z...'!P94</f>
        <v>0</v>
      </c>
      <c r="AV53" s="66">
        <f>'01.1 - Demolice objektů z...'!J37</f>
        <v>0</v>
      </c>
      <c r="AW53" s="66">
        <f>'01.1 - Demolice objektů z...'!J38</f>
        <v>0</v>
      </c>
      <c r="AX53" s="66">
        <f>'01.1 - Demolice objektů z...'!J39</f>
        <v>0</v>
      </c>
      <c r="AY53" s="66">
        <f>'01.1 - Demolice objektů z...'!J40</f>
        <v>0</v>
      </c>
      <c r="AZ53" s="66">
        <f>'01.1 - Demolice objektů z...'!F37</f>
        <v>0</v>
      </c>
      <c r="BA53" s="66">
        <f>'01.1 - Demolice objektů z...'!F38</f>
        <v>0</v>
      </c>
      <c r="BB53" s="66">
        <f>'01.1 - Demolice objektů z...'!F39</f>
        <v>0</v>
      </c>
      <c r="BC53" s="66">
        <f>'01.1 - Demolice objektů z...'!F40</f>
        <v>0</v>
      </c>
      <c r="BD53" s="68">
        <f>'01.1 - Demolice objektů z...'!F41</f>
        <v>0</v>
      </c>
      <c r="BT53" s="25" t="s">
        <v>90</v>
      </c>
      <c r="BV53" s="25" t="s">
        <v>77</v>
      </c>
      <c r="BW53" s="25" t="s">
        <v>91</v>
      </c>
      <c r="BX53" s="25" t="s">
        <v>87</v>
      </c>
      <c r="CL53" s="25" t="s">
        <v>3</v>
      </c>
    </row>
    <row r="54" spans="1:91" s="4" customFormat="1" ht="23.25" customHeight="1">
      <c r="A54" s="69" t="s">
        <v>88</v>
      </c>
      <c r="B54" s="204"/>
      <c r="C54" s="231"/>
      <c r="D54" s="231"/>
      <c r="E54" s="231"/>
      <c r="F54" s="232" t="s">
        <v>92</v>
      </c>
      <c r="G54" s="232"/>
      <c r="H54" s="232"/>
      <c r="I54" s="232"/>
      <c r="J54" s="232"/>
      <c r="K54" s="231"/>
      <c r="L54" s="232" t="s">
        <v>607</v>
      </c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5">
        <f>'01.2 - Demolice a bourání...'!J34</f>
        <v>0</v>
      </c>
      <c r="AH54" s="234"/>
      <c r="AI54" s="234"/>
      <c r="AJ54" s="234"/>
      <c r="AK54" s="234"/>
      <c r="AL54" s="234"/>
      <c r="AM54" s="234"/>
      <c r="AN54" s="235"/>
      <c r="AO54" s="234"/>
      <c r="AP54" s="234"/>
      <c r="AQ54" s="236" t="s">
        <v>86</v>
      </c>
      <c r="AR54" s="193"/>
      <c r="AS54" s="65">
        <v>0</v>
      </c>
      <c r="AT54" s="66">
        <f t="shared" si="0"/>
        <v>0</v>
      </c>
      <c r="AU54" s="67">
        <f>'01.2 - Demolice a bourání...'!P102</f>
        <v>0</v>
      </c>
      <c r="AV54" s="66">
        <f>'01.2 - Demolice a bourání...'!J37</f>
        <v>0</v>
      </c>
      <c r="AW54" s="66">
        <f>'01.2 - Demolice a bourání...'!J38</f>
        <v>0</v>
      </c>
      <c r="AX54" s="66">
        <f>'01.2 - Demolice a bourání...'!J39</f>
        <v>0</v>
      </c>
      <c r="AY54" s="66">
        <f>'01.2 - Demolice a bourání...'!J40</f>
        <v>0</v>
      </c>
      <c r="AZ54" s="66">
        <f>'01.2 - Demolice a bourání...'!F37</f>
        <v>0</v>
      </c>
      <c r="BA54" s="66">
        <f>'01.2 - Demolice a bourání...'!F38</f>
        <v>0</v>
      </c>
      <c r="BB54" s="66">
        <f>'01.2 - Demolice a bourání...'!F39</f>
        <v>0</v>
      </c>
      <c r="BC54" s="66">
        <f>'01.2 - Demolice a bourání...'!F40</f>
        <v>0</v>
      </c>
      <c r="BD54" s="68">
        <f>'01.2 - Demolice a bourání...'!F41</f>
        <v>0</v>
      </c>
      <c r="BT54" s="25" t="s">
        <v>90</v>
      </c>
      <c r="BV54" s="25" t="s">
        <v>77</v>
      </c>
      <c r="BW54" s="25" t="s">
        <v>93</v>
      </c>
      <c r="BX54" s="25" t="s">
        <v>87</v>
      </c>
      <c r="CL54" s="25" t="s">
        <v>3</v>
      </c>
    </row>
    <row r="55" spans="1:91" ht="10">
      <c r="B55" s="23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238"/>
      <c r="AR55" s="197"/>
    </row>
    <row r="56" spans="1:91" ht="10.5" thickBot="1">
      <c r="B56" s="239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1"/>
      <c r="AR56" s="197"/>
    </row>
    <row r="57" spans="1:91" ht="10"/>
    <row r="58" spans="1:91" ht="10"/>
    <row r="59" spans="1:91" ht="10"/>
    <row r="60" spans="1:91" ht="10"/>
    <row r="61" spans="1:91" ht="10"/>
    <row r="62" spans="1:91" ht="10"/>
    <row r="63" spans="1:91" ht="10"/>
    <row r="64" spans="1:91" ht="10"/>
    <row r="65" ht="10"/>
    <row r="66" ht="10"/>
    <row r="67" ht="10"/>
    <row r="68" ht="10"/>
    <row r="69" ht="10"/>
    <row r="70" ht="10"/>
    <row r="71" ht="10"/>
    <row r="72" ht="10"/>
    <row r="73" ht="10"/>
    <row r="74" ht="10"/>
    <row r="75" ht="10"/>
    <row r="76" ht="10"/>
    <row r="77" ht="10"/>
    <row r="78" ht="10"/>
    <row r="79" ht="10"/>
    <row r="80" ht="10"/>
    <row r="81" ht="10"/>
    <row r="82" ht="10"/>
    <row r="83" ht="10"/>
    <row r="84" ht="10"/>
    <row r="85" ht="10"/>
    <row r="86" ht="10"/>
    <row r="87" ht="10"/>
    <row r="88" ht="10"/>
    <row r="89" ht="10"/>
    <row r="90" ht="10"/>
    <row r="91" ht="10"/>
    <row r="92" ht="10"/>
    <row r="93" ht="10"/>
    <row r="94" ht="10"/>
    <row r="95" ht="10"/>
    <row r="96" ht="10"/>
    <row r="97" ht="10"/>
    <row r="98" ht="10"/>
    <row r="99" ht="10"/>
    <row r="100" ht="10"/>
    <row r="101" ht="10"/>
    <row r="102" ht="10"/>
    <row r="103" ht="10"/>
    <row r="104" ht="10"/>
    <row r="105" ht="10"/>
    <row r="106" ht="10"/>
    <row r="107" ht="10"/>
    <row r="108" ht="10"/>
    <row r="109" ht="10"/>
    <row r="110" ht="10"/>
    <row r="111" ht="10"/>
    <row r="112" ht="10"/>
    <row r="113" ht="10"/>
    <row r="114" ht="10"/>
    <row r="115" ht="10"/>
    <row r="116" ht="10"/>
    <row r="117" ht="10"/>
    <row r="118" ht="10"/>
    <row r="119" ht="10"/>
    <row r="120" ht="10"/>
    <row r="121" ht="10"/>
    <row r="122" ht="10"/>
    <row r="123" ht="10"/>
    <row r="124" ht="10"/>
    <row r="125" ht="10"/>
    <row r="126" ht="10"/>
    <row r="127" ht="10"/>
    <row r="128" ht="10"/>
    <row r="129" ht="10"/>
    <row r="130" ht="10"/>
    <row r="131" ht="10"/>
    <row r="132" ht="10"/>
    <row r="133" ht="10"/>
    <row r="134" ht="10"/>
    <row r="135" ht="10"/>
    <row r="136" ht="10"/>
    <row r="137" ht="10"/>
    <row r="138" ht="10"/>
    <row r="139" ht="10"/>
    <row r="140" ht="10"/>
    <row r="141" ht="10"/>
    <row r="142" ht="10"/>
    <row r="143" ht="10"/>
    <row r="144" ht="10"/>
    <row r="145" ht="10"/>
    <row r="146" ht="10"/>
    <row r="147" ht="10"/>
    <row r="148" ht="10"/>
    <row r="149" ht="10"/>
    <row r="150" ht="10"/>
    <row r="151" ht="10"/>
    <row r="152" ht="10"/>
    <row r="153" ht="10"/>
    <row r="154" ht="10"/>
    <row r="155" ht="10"/>
    <row r="156" ht="10"/>
    <row r="157" ht="10"/>
    <row r="158" ht="10"/>
    <row r="159" ht="10"/>
    <row r="160" ht="10"/>
    <row r="161" ht="10"/>
    <row r="162" ht="10"/>
    <row r="163" ht="10"/>
    <row r="164" ht="10"/>
    <row r="165" ht="10"/>
    <row r="166" ht="10"/>
    <row r="167" ht="10"/>
    <row r="168" ht="10"/>
  </sheetData>
  <mergeCells count="43">
    <mergeCell ref="AM43:AN43"/>
    <mergeCell ref="AM45:AP45"/>
    <mergeCell ref="AS45:AT47"/>
    <mergeCell ref="AM46:AP46"/>
    <mergeCell ref="AG48:AM48"/>
    <mergeCell ref="AN48:AP48"/>
    <mergeCell ref="AG51:AM51"/>
    <mergeCell ref="AN51:AP51"/>
    <mergeCell ref="AN52:AP52"/>
    <mergeCell ref="AG52:AM52"/>
    <mergeCell ref="AG53:AM53"/>
    <mergeCell ref="AN53:AP53"/>
    <mergeCell ref="AN54:AP54"/>
    <mergeCell ref="AG54:AM54"/>
    <mergeCell ref="AG50:AM50"/>
    <mergeCell ref="AN50:AP50"/>
    <mergeCell ref="L41:AO41"/>
    <mergeCell ref="C48:G48"/>
    <mergeCell ref="I48:AF48"/>
    <mergeCell ref="J51:AF51"/>
    <mergeCell ref="D51:H51"/>
    <mergeCell ref="E52:I52"/>
    <mergeCell ref="K52:AF52"/>
    <mergeCell ref="L53:AF53"/>
    <mergeCell ref="F53:J53"/>
    <mergeCell ref="L54:AF54"/>
    <mergeCell ref="F54:J54"/>
    <mergeCell ref="L30:P30"/>
    <mergeCell ref="W30:AE30"/>
    <mergeCell ref="AK30:AO30"/>
    <mergeCell ref="AR2:BE2"/>
    <mergeCell ref="BE5:BE29"/>
    <mergeCell ref="K5:AO5"/>
    <mergeCell ref="K6:AO6"/>
    <mergeCell ref="E14:AJ14"/>
    <mergeCell ref="E23:AN23"/>
    <mergeCell ref="AK26:AO26"/>
    <mergeCell ref="AK28:AO28"/>
    <mergeCell ref="L28:P28"/>
    <mergeCell ref="W28:AE28"/>
    <mergeCell ref="L29:P29"/>
    <mergeCell ref="W29:AE29"/>
    <mergeCell ref="AK29:AO29"/>
  </mergeCells>
  <hyperlinks>
    <hyperlink ref="A53" location="'01.1 - Demolice objektů z...'!C2" display="/"/>
    <hyperlink ref="A54" location="'01.2 - Demolice a bourání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>
      <selection activeCell="X34" sqref="X34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177" t="s">
        <v>6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7" t="s">
        <v>91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5" customHeight="1">
      <c r="B4" s="20"/>
      <c r="D4" s="21" t="s">
        <v>98</v>
      </c>
      <c r="L4" s="20"/>
      <c r="M4" s="70" t="s">
        <v>11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187" t="str">
        <f>'Rekapitulace stavby'!K6</f>
        <v>Anthropos Sportovní a rekreační areál - II.etapa</v>
      </c>
      <c r="F7" s="188"/>
      <c r="G7" s="188"/>
      <c r="H7" s="188"/>
      <c r="L7" s="20"/>
    </row>
    <row r="8" spans="1:46" ht="12.5">
      <c r="B8" s="20"/>
      <c r="D8" s="27" t="s">
        <v>99</v>
      </c>
      <c r="L8" s="20"/>
    </row>
    <row r="9" spans="1:46" s="1" customFormat="1" ht="16.5" customHeight="1">
      <c r="B9" s="20"/>
      <c r="E9" s="187" t="s">
        <v>100</v>
      </c>
      <c r="F9" s="169"/>
      <c r="G9" s="169"/>
      <c r="H9" s="169"/>
      <c r="L9" s="20"/>
    </row>
    <row r="10" spans="1:46" s="1" customFormat="1" ht="12" customHeight="1">
      <c r="B10" s="20"/>
      <c r="D10" s="27" t="s">
        <v>101</v>
      </c>
      <c r="L10" s="20"/>
    </row>
    <row r="11" spans="1:46" s="2" customFormat="1" ht="16.5" customHeight="1">
      <c r="A11" s="32"/>
      <c r="B11" s="33"/>
      <c r="C11" s="32"/>
      <c r="D11" s="32"/>
      <c r="E11" s="189" t="s">
        <v>102</v>
      </c>
      <c r="F11" s="190"/>
      <c r="G11" s="190"/>
      <c r="H11" s="190"/>
      <c r="I11" s="32"/>
      <c r="J11" s="32"/>
      <c r="K11" s="32"/>
      <c r="L11" s="7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103</v>
      </c>
      <c r="E12" s="32"/>
      <c r="F12" s="32"/>
      <c r="G12" s="32"/>
      <c r="H12" s="32"/>
      <c r="I12" s="32"/>
      <c r="J12" s="32"/>
      <c r="K12" s="32"/>
      <c r="L12" s="7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178" t="s">
        <v>604</v>
      </c>
      <c r="F13" s="190"/>
      <c r="G13" s="190"/>
      <c r="H13" s="190"/>
      <c r="I13" s="32"/>
      <c r="J13" s="32"/>
      <c r="K13" s="32"/>
      <c r="L13" s="7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0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7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19</v>
      </c>
      <c r="E15" s="32"/>
      <c r="F15" s="25" t="s">
        <v>3</v>
      </c>
      <c r="G15" s="32"/>
      <c r="H15" s="32"/>
      <c r="I15" s="27" t="s">
        <v>20</v>
      </c>
      <c r="J15" s="25" t="s">
        <v>3</v>
      </c>
      <c r="K15" s="32"/>
      <c r="L15" s="7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21</v>
      </c>
      <c r="E16" s="32"/>
      <c r="F16" s="25" t="s">
        <v>27</v>
      </c>
      <c r="G16" s="32"/>
      <c r="H16" s="32"/>
      <c r="I16" s="27" t="s">
        <v>23</v>
      </c>
      <c r="J16" s="40" t="str">
        <f>'Rekapitulace stavby'!AN8</f>
        <v>14. 6. 2022</v>
      </c>
      <c r="K16" s="32"/>
      <c r="L16" s="7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7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7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25</v>
      </c>
      <c r="E18" s="32"/>
      <c r="F18" s="32"/>
      <c r="G18" s="32"/>
      <c r="H18" s="32"/>
      <c r="I18" s="27" t="s">
        <v>26</v>
      </c>
      <c r="J18" s="25" t="str">
        <f>IF('Rekapitulace stavby'!AN10="","",'Rekapitulace stavby'!AN10)</f>
        <v/>
      </c>
      <c r="K18" s="32"/>
      <c r="L18" s="7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tr">
        <f>IF('Rekapitulace stavby'!E11="","",'Rekapitulace stavby'!E11)</f>
        <v xml:space="preserve"> </v>
      </c>
      <c r="F19" s="32"/>
      <c r="G19" s="32"/>
      <c r="H19" s="32"/>
      <c r="I19" s="27" t="s">
        <v>28</v>
      </c>
      <c r="J19" s="25" t="str">
        <f>IF('Rekapitulace stavby'!AN11="","",'Rekapitulace stavby'!AN11)</f>
        <v/>
      </c>
      <c r="K19" s="32"/>
      <c r="L19" s="7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7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7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29</v>
      </c>
      <c r="E21" s="32"/>
      <c r="F21" s="32"/>
      <c r="G21" s="32"/>
      <c r="H21" s="32"/>
      <c r="I21" s="27" t="s">
        <v>26</v>
      </c>
      <c r="J21" s="28" t="str">
        <f>'Rekapitulace stavby'!AN13</f>
        <v>Vyplň údaj</v>
      </c>
      <c r="K21" s="32"/>
      <c r="L21" s="7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191" t="str">
        <f>'Rekapitulace stavby'!E14</f>
        <v>Vyplň údaj</v>
      </c>
      <c r="F22" s="168"/>
      <c r="G22" s="168"/>
      <c r="H22" s="168"/>
      <c r="I22" s="27" t="s">
        <v>28</v>
      </c>
      <c r="J22" s="28" t="str">
        <f>'Rekapitulace stavby'!AN14</f>
        <v>Vyplň údaj</v>
      </c>
      <c r="K22" s="32"/>
      <c r="L22" s="7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7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7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31</v>
      </c>
      <c r="E24" s="32"/>
      <c r="F24" s="32"/>
      <c r="G24" s="32"/>
      <c r="H24" s="32"/>
      <c r="I24" s="27" t="s">
        <v>26</v>
      </c>
      <c r="J24" s="25" t="str">
        <f>IF('Rekapitulace stavby'!AN16="","",'Rekapitulace stavby'!AN16)</f>
        <v>25764314</v>
      </c>
      <c r="K24" s="32"/>
      <c r="L24" s="7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tr">
        <f>IF('Rekapitulace stavby'!E17="","",'Rekapitulace stavby'!E17)</f>
        <v>Arch.Design, s.r.o.</v>
      </c>
      <c r="F25" s="32"/>
      <c r="G25" s="32"/>
      <c r="H25" s="32"/>
      <c r="I25" s="27" t="s">
        <v>28</v>
      </c>
      <c r="J25" s="25" t="str">
        <f>IF('Rekapitulace stavby'!AN17="","",'Rekapitulace stavby'!AN17)</f>
        <v>cz25764314</v>
      </c>
      <c r="K25" s="32"/>
      <c r="L25" s="7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7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7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36</v>
      </c>
      <c r="E27" s="32"/>
      <c r="F27" s="32"/>
      <c r="G27" s="32"/>
      <c r="H27" s="32"/>
      <c r="I27" s="27" t="s">
        <v>26</v>
      </c>
      <c r="J27" s="25" t="str">
        <f>IF('Rekapitulace stavby'!AN19="","",'Rekapitulace stavby'!AN19)</f>
        <v>63472066</v>
      </c>
      <c r="K27" s="32"/>
      <c r="L27" s="7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>CKN Invest, spol. s r.o.</v>
      </c>
      <c r="F28" s="32"/>
      <c r="G28" s="32"/>
      <c r="H28" s="32"/>
      <c r="I28" s="27" t="s">
        <v>28</v>
      </c>
      <c r="J28" s="25" t="str">
        <f>IF('Rekapitulace stavby'!AN20="","",'Rekapitulace stavby'!AN20)</f>
        <v>cz63472066</v>
      </c>
      <c r="K28" s="32"/>
      <c r="L28" s="7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7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40</v>
      </c>
      <c r="E30" s="32"/>
      <c r="F30" s="32"/>
      <c r="G30" s="32"/>
      <c r="H30" s="32"/>
      <c r="I30" s="32"/>
      <c r="J30" s="32"/>
      <c r="K30" s="32"/>
      <c r="L30" s="7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73"/>
      <c r="B31" s="74"/>
      <c r="C31" s="73"/>
      <c r="D31" s="73"/>
      <c r="E31" s="173" t="s">
        <v>3</v>
      </c>
      <c r="F31" s="173"/>
      <c r="G31" s="173"/>
      <c r="H31" s="173"/>
      <c r="I31" s="73"/>
      <c r="J31" s="73"/>
      <c r="K31" s="73"/>
      <c r="L31" s="75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s="2" customFormat="1" ht="7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7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50"/>
      <c r="E33" s="50"/>
      <c r="F33" s="50"/>
      <c r="G33" s="50"/>
      <c r="H33" s="50"/>
      <c r="I33" s="50"/>
      <c r="J33" s="50"/>
      <c r="K33" s="50"/>
      <c r="L33" s="7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4" customHeight="1">
      <c r="A34" s="32"/>
      <c r="B34" s="33"/>
      <c r="C34" s="32"/>
      <c r="D34" s="76" t="s">
        <v>42</v>
      </c>
      <c r="E34" s="32"/>
      <c r="F34" s="32"/>
      <c r="G34" s="32"/>
      <c r="H34" s="32"/>
      <c r="I34" s="32"/>
      <c r="J34" s="53">
        <f>ROUND(J94, 2)</f>
        <v>0</v>
      </c>
      <c r="K34" s="32"/>
      <c r="L34" s="7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7" customHeight="1">
      <c r="A35" s="32"/>
      <c r="B35" s="33"/>
      <c r="C35" s="32"/>
      <c r="D35" s="50"/>
      <c r="E35" s="50"/>
      <c r="F35" s="50"/>
      <c r="G35" s="50"/>
      <c r="H35" s="50"/>
      <c r="I35" s="50"/>
      <c r="J35" s="50"/>
      <c r="K35" s="50"/>
      <c r="L35" s="7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32"/>
      <c r="F36" s="34" t="s">
        <v>44</v>
      </c>
      <c r="G36" s="32"/>
      <c r="H36" s="32"/>
      <c r="I36" s="34" t="s">
        <v>43</v>
      </c>
      <c r="J36" s="34" t="s">
        <v>45</v>
      </c>
      <c r="K36" s="32"/>
      <c r="L36" s="7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customHeight="1">
      <c r="A37" s="32"/>
      <c r="B37" s="33"/>
      <c r="C37" s="32"/>
      <c r="D37" s="71" t="s">
        <v>46</v>
      </c>
      <c r="E37" s="27" t="s">
        <v>47</v>
      </c>
      <c r="F37" s="77">
        <f>ROUND((SUM(BE94:BE159)),  2)</f>
        <v>0</v>
      </c>
      <c r="G37" s="32"/>
      <c r="H37" s="32"/>
      <c r="I37" s="78">
        <v>0.21</v>
      </c>
      <c r="J37" s="77">
        <f>ROUND(((SUM(BE94:BE159))*I37),  2)</f>
        <v>0</v>
      </c>
      <c r="K37" s="32"/>
      <c r="L37" s="7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customHeight="1">
      <c r="A38" s="32"/>
      <c r="B38" s="33"/>
      <c r="C38" s="32"/>
      <c r="D38" s="32"/>
      <c r="E38" s="27" t="s">
        <v>48</v>
      </c>
      <c r="F38" s="77">
        <f>ROUND((SUM(BF94:BF159)),  2)</f>
        <v>0</v>
      </c>
      <c r="G38" s="32"/>
      <c r="H38" s="32"/>
      <c r="I38" s="78">
        <v>0.12</v>
      </c>
      <c r="J38" s="77">
        <f>ROUND(((SUM(BF94:BF159))*I38),  2)</f>
        <v>0</v>
      </c>
      <c r="K38" s="32"/>
      <c r="L38" s="7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49</v>
      </c>
      <c r="F39" s="77">
        <f>ROUND((SUM(BG94:BG159)),  2)</f>
        <v>0</v>
      </c>
      <c r="G39" s="32"/>
      <c r="H39" s="32"/>
      <c r="I39" s="78">
        <v>0.21</v>
      </c>
      <c r="J39" s="77">
        <f>0</f>
        <v>0</v>
      </c>
      <c r="K39" s="32"/>
      <c r="L39" s="7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hidden="1" customHeight="1">
      <c r="A40" s="32"/>
      <c r="B40" s="33"/>
      <c r="C40" s="32"/>
      <c r="D40" s="32"/>
      <c r="E40" s="27" t="s">
        <v>50</v>
      </c>
      <c r="F40" s="77">
        <f>ROUND((SUM(BH94:BH159)),  2)</f>
        <v>0</v>
      </c>
      <c r="G40" s="32"/>
      <c r="H40" s="32"/>
      <c r="I40" s="78">
        <v>0.12</v>
      </c>
      <c r="J40" s="77">
        <f>0</f>
        <v>0</v>
      </c>
      <c r="K40" s="32"/>
      <c r="L40" s="7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" hidden="1" customHeight="1">
      <c r="A41" s="32"/>
      <c r="B41" s="33"/>
      <c r="C41" s="32"/>
      <c r="D41" s="32"/>
      <c r="E41" s="27" t="s">
        <v>51</v>
      </c>
      <c r="F41" s="77">
        <f>ROUND((SUM(BI94:BI159)),  2)</f>
        <v>0</v>
      </c>
      <c r="G41" s="32"/>
      <c r="H41" s="32"/>
      <c r="I41" s="78">
        <v>0</v>
      </c>
      <c r="J41" s="77">
        <f>0</f>
        <v>0</v>
      </c>
      <c r="K41" s="32"/>
      <c r="L41" s="7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7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7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4" customHeight="1">
      <c r="A43" s="32"/>
      <c r="B43" s="33"/>
      <c r="C43" s="79"/>
      <c r="D43" s="80" t="s">
        <v>52</v>
      </c>
      <c r="E43" s="45"/>
      <c r="F43" s="45"/>
      <c r="G43" s="81" t="s">
        <v>53</v>
      </c>
      <c r="H43" s="82" t="s">
        <v>54</v>
      </c>
      <c r="I43" s="45"/>
      <c r="J43" s="83">
        <f>SUM(J34:J41)</f>
        <v>0</v>
      </c>
      <c r="K43" s="84"/>
      <c r="L43" s="7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" customHeight="1">
      <c r="A44" s="32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8" spans="1:31" s="2" customFormat="1" ht="7" customHeight="1">
      <c r="A48" s="32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7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s="2" customFormat="1" ht="25" customHeight="1">
      <c r="A49" s="32"/>
      <c r="B49" s="33"/>
      <c r="C49" s="21" t="s">
        <v>104</v>
      </c>
      <c r="D49" s="32"/>
      <c r="E49" s="32"/>
      <c r="F49" s="32"/>
      <c r="G49" s="32"/>
      <c r="H49" s="32"/>
      <c r="I49" s="32"/>
      <c r="J49" s="32"/>
      <c r="K49" s="32"/>
      <c r="L49" s="7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s="2" customFormat="1" ht="7" customHeight="1">
      <c r="A50" s="32"/>
      <c r="B50" s="33"/>
      <c r="C50" s="32"/>
      <c r="D50" s="32"/>
      <c r="E50" s="32"/>
      <c r="F50" s="32"/>
      <c r="G50" s="32"/>
      <c r="H50" s="32"/>
      <c r="I50" s="32"/>
      <c r="J50" s="32"/>
      <c r="K50" s="32"/>
      <c r="L50" s="7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s="2" customFormat="1" ht="12" customHeight="1">
      <c r="A51" s="32"/>
      <c r="B51" s="33"/>
      <c r="C51" s="27" t="s">
        <v>17</v>
      </c>
      <c r="D51" s="32"/>
      <c r="E51" s="32"/>
      <c r="F51" s="32"/>
      <c r="G51" s="32"/>
      <c r="H51" s="32"/>
      <c r="I51" s="32"/>
      <c r="J51" s="32"/>
      <c r="K51" s="32"/>
      <c r="L51" s="7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s="2" customFormat="1" ht="16.5" customHeight="1">
      <c r="A52" s="32"/>
      <c r="B52" s="33"/>
      <c r="C52" s="32"/>
      <c r="D52" s="32"/>
      <c r="E52" s="187" t="str">
        <f>E7</f>
        <v>Anthropos Sportovní a rekreační areál - II.etapa</v>
      </c>
      <c r="F52" s="188"/>
      <c r="G52" s="188"/>
      <c r="H52" s="188"/>
      <c r="I52" s="32"/>
      <c r="J52" s="32"/>
      <c r="K52" s="32"/>
      <c r="L52" s="7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s="1" customFormat="1" ht="12" customHeight="1">
      <c r="B53" s="20"/>
      <c r="C53" s="27" t="s">
        <v>99</v>
      </c>
      <c r="L53" s="20"/>
    </row>
    <row r="54" spans="1:31" s="1" customFormat="1" ht="16.5" customHeight="1">
      <c r="B54" s="20"/>
      <c r="E54" s="187" t="s">
        <v>100</v>
      </c>
      <c r="F54" s="169"/>
      <c r="G54" s="169"/>
      <c r="H54" s="169"/>
      <c r="L54" s="20"/>
    </row>
    <row r="55" spans="1:31" s="1" customFormat="1" ht="12" customHeight="1">
      <c r="B55" s="20"/>
      <c r="C55" s="27" t="s">
        <v>101</v>
      </c>
      <c r="L55" s="20"/>
    </row>
    <row r="56" spans="1:31" s="2" customFormat="1" ht="16.5" customHeight="1">
      <c r="A56" s="32"/>
      <c r="B56" s="33"/>
      <c r="C56" s="32"/>
      <c r="D56" s="32"/>
      <c r="E56" s="189" t="s">
        <v>102</v>
      </c>
      <c r="F56" s="190"/>
      <c r="G56" s="190"/>
      <c r="H56" s="190"/>
      <c r="I56" s="32"/>
      <c r="J56" s="32"/>
      <c r="K56" s="32"/>
      <c r="L56" s="7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s="2" customFormat="1" ht="12" customHeight="1">
      <c r="A57" s="32"/>
      <c r="B57" s="33"/>
      <c r="C57" s="27" t="s">
        <v>103</v>
      </c>
      <c r="D57" s="32"/>
      <c r="E57" s="32"/>
      <c r="F57" s="32"/>
      <c r="G57" s="32"/>
      <c r="H57" s="32"/>
      <c r="I57" s="32"/>
      <c r="J57" s="32"/>
      <c r="K57" s="32"/>
      <c r="L57" s="7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s="2" customFormat="1" ht="16.5" customHeight="1">
      <c r="A58" s="32"/>
      <c r="B58" s="33"/>
      <c r="C58" s="32"/>
      <c r="D58" s="32"/>
      <c r="E58" s="178" t="str">
        <f>E13</f>
        <v>01.1 - Demolice objektů zpevněných ploch - II. etapa</v>
      </c>
      <c r="F58" s="190"/>
      <c r="G58" s="190"/>
      <c r="H58" s="190"/>
      <c r="I58" s="32"/>
      <c r="J58" s="32"/>
      <c r="K58" s="32"/>
      <c r="L58" s="7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31" s="2" customFormat="1" ht="7" customHeight="1">
      <c r="A59" s="32"/>
      <c r="B59" s="33"/>
      <c r="C59" s="32"/>
      <c r="D59" s="32"/>
      <c r="E59" s="32"/>
      <c r="F59" s="32"/>
      <c r="G59" s="32"/>
      <c r="H59" s="32"/>
      <c r="I59" s="32"/>
      <c r="J59" s="32"/>
      <c r="K59" s="32"/>
      <c r="L59" s="7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31" s="2" customFormat="1" ht="12" customHeight="1">
      <c r="A60" s="32"/>
      <c r="B60" s="33"/>
      <c r="C60" s="27" t="s">
        <v>21</v>
      </c>
      <c r="D60" s="32"/>
      <c r="E60" s="32"/>
      <c r="F60" s="25" t="str">
        <f>F16</f>
        <v xml:space="preserve"> </v>
      </c>
      <c r="G60" s="32"/>
      <c r="H60" s="32"/>
      <c r="I60" s="27" t="s">
        <v>23</v>
      </c>
      <c r="J60" s="40" t="str">
        <f>IF(J16="","",J16)</f>
        <v>14. 6. 2022</v>
      </c>
      <c r="K60" s="32"/>
      <c r="L60" s="7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s="2" customFormat="1" ht="7" customHeight="1">
      <c r="A61" s="32"/>
      <c r="B61" s="33"/>
      <c r="C61" s="32"/>
      <c r="D61" s="32"/>
      <c r="E61" s="32"/>
      <c r="F61" s="32"/>
      <c r="G61" s="32"/>
      <c r="H61" s="32"/>
      <c r="I61" s="32"/>
      <c r="J61" s="32"/>
      <c r="K61" s="32"/>
      <c r="L61" s="7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s="2" customFormat="1" ht="15.15" customHeight="1">
      <c r="A62" s="32"/>
      <c r="B62" s="33"/>
      <c r="C62" s="27" t="s">
        <v>25</v>
      </c>
      <c r="D62" s="32"/>
      <c r="E62" s="32"/>
      <c r="F62" s="25" t="str">
        <f>E19</f>
        <v xml:space="preserve"> </v>
      </c>
      <c r="G62" s="32"/>
      <c r="H62" s="32"/>
      <c r="I62" s="27" t="s">
        <v>31</v>
      </c>
      <c r="J62" s="30" t="str">
        <f>E25</f>
        <v>Arch.Design, s.r.o.</v>
      </c>
      <c r="K62" s="32"/>
      <c r="L62" s="7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31" s="2" customFormat="1" ht="25.65" customHeight="1">
      <c r="A63" s="32"/>
      <c r="B63" s="33"/>
      <c r="C63" s="27" t="s">
        <v>29</v>
      </c>
      <c r="D63" s="32"/>
      <c r="E63" s="32"/>
      <c r="F63" s="25" t="str">
        <f>IF(E22="","",E22)</f>
        <v>Vyplň údaj</v>
      </c>
      <c r="G63" s="32"/>
      <c r="H63" s="32"/>
      <c r="I63" s="27" t="s">
        <v>36</v>
      </c>
      <c r="J63" s="30" t="str">
        <f>E28</f>
        <v>CKN Invest, spol. s r.o.</v>
      </c>
      <c r="K63" s="32"/>
      <c r="L63" s="7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s="2" customFormat="1" ht="10.25" customHeight="1">
      <c r="A64" s="32"/>
      <c r="B64" s="33"/>
      <c r="C64" s="32"/>
      <c r="D64" s="32"/>
      <c r="E64" s="32"/>
      <c r="F64" s="32"/>
      <c r="G64" s="32"/>
      <c r="H64" s="32"/>
      <c r="I64" s="32"/>
      <c r="J64" s="32"/>
      <c r="K64" s="32"/>
      <c r="L64" s="7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47" s="2" customFormat="1" ht="29.25" customHeight="1">
      <c r="A65" s="32"/>
      <c r="B65" s="33"/>
      <c r="C65" s="85" t="s">
        <v>105</v>
      </c>
      <c r="D65" s="79"/>
      <c r="E65" s="79"/>
      <c r="F65" s="79"/>
      <c r="G65" s="79"/>
      <c r="H65" s="79"/>
      <c r="I65" s="79"/>
      <c r="J65" s="86" t="s">
        <v>106</v>
      </c>
      <c r="K65" s="79"/>
      <c r="L65" s="7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47" s="2" customFormat="1" ht="10.25" customHeight="1">
      <c r="A66" s="32"/>
      <c r="B66" s="33"/>
      <c r="C66" s="32"/>
      <c r="D66" s="32"/>
      <c r="E66" s="32"/>
      <c r="F66" s="32"/>
      <c r="G66" s="32"/>
      <c r="H66" s="32"/>
      <c r="I66" s="32"/>
      <c r="J66" s="32"/>
      <c r="K66" s="32"/>
      <c r="L66" s="7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47" s="2" customFormat="1" ht="22.75" customHeight="1">
      <c r="A67" s="32"/>
      <c r="B67" s="33"/>
      <c r="C67" s="87" t="s">
        <v>73</v>
      </c>
      <c r="D67" s="32"/>
      <c r="E67" s="32"/>
      <c r="F67" s="32"/>
      <c r="G67" s="32"/>
      <c r="H67" s="32"/>
      <c r="I67" s="32"/>
      <c r="J67" s="53">
        <f>J94</f>
        <v>0</v>
      </c>
      <c r="K67" s="32"/>
      <c r="L67" s="7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U67" s="17" t="s">
        <v>107</v>
      </c>
    </row>
    <row r="68" spans="1:47" s="9" customFormat="1" ht="25" customHeight="1">
      <c r="B68" s="88"/>
      <c r="D68" s="89" t="s">
        <v>108</v>
      </c>
      <c r="E68" s="90"/>
      <c r="F68" s="90"/>
      <c r="G68" s="90"/>
      <c r="H68" s="90"/>
      <c r="I68" s="90"/>
      <c r="J68" s="91">
        <f>J95</f>
        <v>0</v>
      </c>
      <c r="L68" s="88"/>
    </row>
    <row r="69" spans="1:47" s="10" customFormat="1" ht="19.899999999999999" customHeight="1">
      <c r="B69" s="92"/>
      <c r="D69" s="93" t="s">
        <v>109</v>
      </c>
      <c r="E69" s="94"/>
      <c r="F69" s="94"/>
      <c r="G69" s="94"/>
      <c r="H69" s="94"/>
      <c r="I69" s="94"/>
      <c r="J69" s="95">
        <f>J96</f>
        <v>0</v>
      </c>
      <c r="L69" s="92"/>
    </row>
    <row r="70" spans="1:47" s="10" customFormat="1" ht="19.899999999999999" customHeight="1">
      <c r="B70" s="92"/>
      <c r="D70" s="93" t="s">
        <v>110</v>
      </c>
      <c r="E70" s="94"/>
      <c r="F70" s="94"/>
      <c r="G70" s="94"/>
      <c r="H70" s="94"/>
      <c r="I70" s="94"/>
      <c r="J70" s="95">
        <f>J132</f>
        <v>0</v>
      </c>
      <c r="L70" s="92"/>
    </row>
    <row r="71" spans="1:47" s="2" customFormat="1" ht="21.75" customHeight="1">
      <c r="A71" s="32"/>
      <c r="B71" s="33"/>
      <c r="C71" s="32"/>
      <c r="D71" s="32"/>
      <c r="E71" s="32"/>
      <c r="F71" s="32"/>
      <c r="G71" s="32"/>
      <c r="H71" s="32"/>
      <c r="I71" s="32"/>
      <c r="J71" s="32"/>
      <c r="K71" s="32"/>
      <c r="L71" s="7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47" s="2" customFormat="1" ht="7" customHeight="1">
      <c r="A72" s="32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7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6" spans="1:47" s="2" customFormat="1" ht="7" customHeight="1">
      <c r="A76" s="32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7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47" s="2" customFormat="1" ht="25" customHeight="1">
      <c r="A77" s="32"/>
      <c r="B77" s="33"/>
      <c r="C77" s="21" t="s">
        <v>111</v>
      </c>
      <c r="D77" s="32"/>
      <c r="E77" s="32"/>
      <c r="F77" s="32"/>
      <c r="G77" s="32"/>
      <c r="H77" s="32"/>
      <c r="I77" s="32"/>
      <c r="J77" s="32"/>
      <c r="K77" s="32"/>
      <c r="L77" s="7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47" s="2" customFormat="1" ht="7" customHeight="1">
      <c r="A78" s="32"/>
      <c r="B78" s="33"/>
      <c r="C78" s="32"/>
      <c r="D78" s="32"/>
      <c r="E78" s="32"/>
      <c r="F78" s="32"/>
      <c r="G78" s="32"/>
      <c r="H78" s="32"/>
      <c r="I78" s="32"/>
      <c r="J78" s="32"/>
      <c r="K78" s="32"/>
      <c r="L78" s="7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47" s="2" customFormat="1" ht="12" customHeight="1">
      <c r="A79" s="32"/>
      <c r="B79" s="33"/>
      <c r="C79" s="27" t="s">
        <v>17</v>
      </c>
      <c r="D79" s="32"/>
      <c r="E79" s="32"/>
      <c r="F79" s="32"/>
      <c r="G79" s="32"/>
      <c r="H79" s="32"/>
      <c r="I79" s="32"/>
      <c r="J79" s="32"/>
      <c r="K79" s="32"/>
      <c r="L79" s="7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47" s="2" customFormat="1" ht="16.5" customHeight="1">
      <c r="A80" s="32"/>
      <c r="B80" s="33"/>
      <c r="C80" s="32"/>
      <c r="D80" s="32"/>
      <c r="E80" s="187" t="str">
        <f>E7</f>
        <v>Anthropos Sportovní a rekreační areál - II.etapa</v>
      </c>
      <c r="F80" s="188"/>
      <c r="G80" s="188"/>
      <c r="H80" s="188"/>
      <c r="I80" s="32"/>
      <c r="J80" s="32"/>
      <c r="K80" s="32"/>
      <c r="L80" s="7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3" s="1" customFormat="1" ht="12" customHeight="1">
      <c r="B81" s="20"/>
      <c r="C81" s="27" t="s">
        <v>99</v>
      </c>
      <c r="L81" s="20"/>
    </row>
    <row r="82" spans="1:63" s="1" customFormat="1" ht="16.5" customHeight="1">
      <c r="B82" s="20"/>
      <c r="E82" s="187" t="s">
        <v>100</v>
      </c>
      <c r="F82" s="169"/>
      <c r="G82" s="169"/>
      <c r="H82" s="169"/>
      <c r="L82" s="20"/>
    </row>
    <row r="83" spans="1:63" s="1" customFormat="1" ht="12" customHeight="1">
      <c r="B83" s="20"/>
      <c r="C83" s="27" t="s">
        <v>101</v>
      </c>
      <c r="L83" s="20"/>
    </row>
    <row r="84" spans="1:63" s="2" customFormat="1" ht="16.5" customHeight="1">
      <c r="A84" s="32"/>
      <c r="B84" s="33"/>
      <c r="C84" s="32"/>
      <c r="D84" s="32"/>
      <c r="E84" s="189" t="s">
        <v>102</v>
      </c>
      <c r="F84" s="190"/>
      <c r="G84" s="190"/>
      <c r="H84" s="190"/>
      <c r="I84" s="32"/>
      <c r="J84" s="32"/>
      <c r="K84" s="32"/>
      <c r="L84" s="7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3" s="2" customFormat="1" ht="12" customHeight="1">
      <c r="A85" s="32"/>
      <c r="B85" s="33"/>
      <c r="C85" s="27" t="s">
        <v>103</v>
      </c>
      <c r="D85" s="32"/>
      <c r="E85" s="32"/>
      <c r="F85" s="32"/>
      <c r="G85" s="32"/>
      <c r="H85" s="32"/>
      <c r="I85" s="32"/>
      <c r="J85" s="32"/>
      <c r="K85" s="32"/>
      <c r="L85" s="7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3" s="2" customFormat="1" ht="16.5" customHeight="1">
      <c r="A86" s="32"/>
      <c r="B86" s="33"/>
      <c r="C86" s="32"/>
      <c r="D86" s="32"/>
      <c r="E86" s="178" t="str">
        <f>E13</f>
        <v>01.1 - Demolice objektů zpevněných ploch - II. etapa</v>
      </c>
      <c r="F86" s="190"/>
      <c r="G86" s="190"/>
      <c r="H86" s="190"/>
      <c r="I86" s="32"/>
      <c r="J86" s="32"/>
      <c r="K86" s="32"/>
      <c r="L86" s="7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3" s="2" customFormat="1" ht="7" customHeight="1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7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3" s="2" customFormat="1" ht="12" customHeight="1">
      <c r="A88" s="32"/>
      <c r="B88" s="33"/>
      <c r="C88" s="27" t="s">
        <v>21</v>
      </c>
      <c r="D88" s="32"/>
      <c r="E88" s="32"/>
      <c r="F88" s="25" t="str">
        <f>F16</f>
        <v xml:space="preserve"> </v>
      </c>
      <c r="G88" s="32"/>
      <c r="H88" s="32"/>
      <c r="I88" s="27" t="s">
        <v>23</v>
      </c>
      <c r="J88" s="40" t="str">
        <f>IF(J16="","",J16)</f>
        <v>14. 6. 2022</v>
      </c>
      <c r="K88" s="32"/>
      <c r="L88" s="7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3" s="2" customFormat="1" ht="7" customHeight="1">
      <c r="A89" s="32"/>
      <c r="B89" s="33"/>
      <c r="C89" s="32"/>
      <c r="D89" s="32"/>
      <c r="E89" s="32"/>
      <c r="F89" s="32"/>
      <c r="G89" s="32"/>
      <c r="H89" s="32"/>
      <c r="I89" s="32"/>
      <c r="J89" s="32"/>
      <c r="K89" s="32"/>
      <c r="L89" s="7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3" s="2" customFormat="1" ht="15.15" customHeight="1">
      <c r="A90" s="32"/>
      <c r="B90" s="33"/>
      <c r="C90" s="27" t="s">
        <v>25</v>
      </c>
      <c r="D90" s="32"/>
      <c r="E90" s="32"/>
      <c r="F90" s="25" t="str">
        <f>E19</f>
        <v xml:space="preserve"> </v>
      </c>
      <c r="G90" s="32"/>
      <c r="H90" s="32"/>
      <c r="I90" s="27" t="s">
        <v>31</v>
      </c>
      <c r="J90" s="30" t="str">
        <f>E25</f>
        <v>Arch.Design, s.r.o.</v>
      </c>
      <c r="K90" s="32"/>
      <c r="L90" s="7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3" s="2" customFormat="1" ht="25.65" customHeight="1">
      <c r="A91" s="32"/>
      <c r="B91" s="33"/>
      <c r="C91" s="27" t="s">
        <v>29</v>
      </c>
      <c r="D91" s="32"/>
      <c r="E91" s="32"/>
      <c r="F91" s="25" t="str">
        <f>IF(E22="","",E22)</f>
        <v>Vyplň údaj</v>
      </c>
      <c r="G91" s="32"/>
      <c r="H91" s="32"/>
      <c r="I91" s="27" t="s">
        <v>36</v>
      </c>
      <c r="J91" s="30" t="str">
        <f>E28</f>
        <v>CKN Invest, spol. s r.o.</v>
      </c>
      <c r="K91" s="32"/>
      <c r="L91" s="7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3" s="2" customFormat="1" ht="10.2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7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63" s="11" customFormat="1" ht="29.25" customHeight="1">
      <c r="A93" s="96"/>
      <c r="B93" s="97"/>
      <c r="C93" s="98" t="s">
        <v>112</v>
      </c>
      <c r="D93" s="99" t="s">
        <v>60</v>
      </c>
      <c r="E93" s="99" t="s">
        <v>57</v>
      </c>
      <c r="F93" s="99" t="s">
        <v>58</v>
      </c>
      <c r="G93" s="99" t="s">
        <v>113</v>
      </c>
      <c r="H93" s="99" t="s">
        <v>114</v>
      </c>
      <c r="I93" s="99" t="s">
        <v>115</v>
      </c>
      <c r="J93" s="99" t="s">
        <v>106</v>
      </c>
      <c r="K93" s="100" t="s">
        <v>116</v>
      </c>
      <c r="L93" s="101"/>
      <c r="M93" s="46" t="s">
        <v>3</v>
      </c>
      <c r="N93" s="47" t="s">
        <v>46</v>
      </c>
      <c r="O93" s="47" t="s">
        <v>117</v>
      </c>
      <c r="P93" s="47" t="s">
        <v>118</v>
      </c>
      <c r="Q93" s="47" t="s">
        <v>119</v>
      </c>
      <c r="R93" s="47" t="s">
        <v>120</v>
      </c>
      <c r="S93" s="47" t="s">
        <v>121</v>
      </c>
      <c r="T93" s="48" t="s">
        <v>122</v>
      </c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63" s="2" customFormat="1" ht="22.75" customHeight="1">
      <c r="A94" s="32"/>
      <c r="B94" s="33"/>
      <c r="C94" s="52" t="s">
        <v>123</v>
      </c>
      <c r="D94" s="32"/>
      <c r="E94" s="32"/>
      <c r="F94" s="32"/>
      <c r="G94" s="32"/>
      <c r="H94" s="32"/>
      <c r="I94" s="32"/>
      <c r="J94" s="102">
        <f>BK94</f>
        <v>0</v>
      </c>
      <c r="K94" s="32"/>
      <c r="L94" s="33"/>
      <c r="M94" s="49"/>
      <c r="N94" s="41"/>
      <c r="O94" s="50"/>
      <c r="P94" s="103">
        <f>P95</f>
        <v>0</v>
      </c>
      <c r="Q94" s="50"/>
      <c r="R94" s="103">
        <f>R95</f>
        <v>0</v>
      </c>
      <c r="S94" s="50"/>
      <c r="T94" s="104">
        <f>T95</f>
        <v>6594.5424999999996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74</v>
      </c>
      <c r="AU94" s="17" t="s">
        <v>107</v>
      </c>
      <c r="BK94" s="105">
        <f>BK95</f>
        <v>0</v>
      </c>
    </row>
    <row r="95" spans="1:63" s="12" customFormat="1" ht="25.9" customHeight="1">
      <c r="B95" s="106"/>
      <c r="D95" s="107" t="s">
        <v>74</v>
      </c>
      <c r="E95" s="108" t="s">
        <v>124</v>
      </c>
      <c r="F95" s="108" t="s">
        <v>125</v>
      </c>
      <c r="I95" s="109"/>
      <c r="J95" s="110">
        <f>BK95</f>
        <v>0</v>
      </c>
      <c r="L95" s="106"/>
      <c r="M95" s="111"/>
      <c r="N95" s="112"/>
      <c r="O95" s="112"/>
      <c r="P95" s="113">
        <f>P96+P132</f>
        <v>0</v>
      </c>
      <c r="Q95" s="112"/>
      <c r="R95" s="113">
        <f>R96+R132</f>
        <v>0</v>
      </c>
      <c r="S95" s="112"/>
      <c r="T95" s="114">
        <f>T96+T132</f>
        <v>6594.5424999999996</v>
      </c>
      <c r="AR95" s="107" t="s">
        <v>81</v>
      </c>
      <c r="AT95" s="115" t="s">
        <v>74</v>
      </c>
      <c r="AU95" s="115" t="s">
        <v>75</v>
      </c>
      <c r="AY95" s="107" t="s">
        <v>126</v>
      </c>
      <c r="BK95" s="116">
        <f>BK96+BK132</f>
        <v>0</v>
      </c>
    </row>
    <row r="96" spans="1:63" s="12" customFormat="1" ht="22.75" customHeight="1">
      <c r="B96" s="106"/>
      <c r="D96" s="107" t="s">
        <v>74</v>
      </c>
      <c r="E96" s="117" t="s">
        <v>81</v>
      </c>
      <c r="F96" s="117" t="s">
        <v>127</v>
      </c>
      <c r="I96" s="109"/>
      <c r="J96" s="118">
        <f>BK96</f>
        <v>0</v>
      </c>
      <c r="L96" s="106"/>
      <c r="M96" s="111"/>
      <c r="N96" s="112"/>
      <c r="O96" s="112"/>
      <c r="P96" s="113">
        <f>SUM(P97:P131)</f>
        <v>0</v>
      </c>
      <c r="Q96" s="112"/>
      <c r="R96" s="113">
        <f>SUM(R97:R131)</f>
        <v>0</v>
      </c>
      <c r="S96" s="112"/>
      <c r="T96" s="114">
        <f>SUM(T97:T131)</f>
        <v>6594.5424999999996</v>
      </c>
      <c r="AR96" s="107" t="s">
        <v>81</v>
      </c>
      <c r="AT96" s="115" t="s">
        <v>74</v>
      </c>
      <c r="AU96" s="115" t="s">
        <v>81</v>
      </c>
      <c r="AY96" s="107" t="s">
        <v>126</v>
      </c>
      <c r="BK96" s="116">
        <f>SUM(BK97:BK131)</f>
        <v>0</v>
      </c>
    </row>
    <row r="97" spans="1:65" s="2" customFormat="1" ht="78" customHeight="1">
      <c r="A97" s="32"/>
      <c r="B97" s="119"/>
      <c r="C97" s="120" t="s">
        <v>81</v>
      </c>
      <c r="D97" s="120" t="s">
        <v>128</v>
      </c>
      <c r="E97" s="121" t="s">
        <v>129</v>
      </c>
      <c r="F97" s="122" t="s">
        <v>130</v>
      </c>
      <c r="G97" s="123" t="s">
        <v>131</v>
      </c>
      <c r="H97" s="124">
        <v>502.3</v>
      </c>
      <c r="I97" s="125"/>
      <c r="J97" s="126">
        <f>ROUND(I97*H97,2)</f>
        <v>0</v>
      </c>
      <c r="K97" s="122" t="s">
        <v>132</v>
      </c>
      <c r="L97" s="33"/>
      <c r="M97" s="127" t="s">
        <v>3</v>
      </c>
      <c r="N97" s="128" t="s">
        <v>47</v>
      </c>
      <c r="O97" s="43"/>
      <c r="P97" s="129">
        <f>O97*H97</f>
        <v>0</v>
      </c>
      <c r="Q97" s="129">
        <v>0</v>
      </c>
      <c r="R97" s="129">
        <f>Q97*H97</f>
        <v>0</v>
      </c>
      <c r="S97" s="129">
        <v>0.255</v>
      </c>
      <c r="T97" s="130">
        <f>S97*H97</f>
        <v>128.0865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31" t="s">
        <v>94</v>
      </c>
      <c r="AT97" s="131" t="s">
        <v>128</v>
      </c>
      <c r="AU97" s="131" t="s">
        <v>83</v>
      </c>
      <c r="AY97" s="17" t="s">
        <v>126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7" t="s">
        <v>81</v>
      </c>
      <c r="BK97" s="132">
        <f>ROUND(I97*H97,2)</f>
        <v>0</v>
      </c>
      <c r="BL97" s="17" t="s">
        <v>94</v>
      </c>
      <c r="BM97" s="131" t="s">
        <v>133</v>
      </c>
    </row>
    <row r="98" spans="1:65" s="2" customFormat="1" ht="10">
      <c r="A98" s="32"/>
      <c r="B98" s="33"/>
      <c r="C98" s="32"/>
      <c r="D98" s="133" t="s">
        <v>134</v>
      </c>
      <c r="E98" s="32"/>
      <c r="F98" s="134" t="s">
        <v>135</v>
      </c>
      <c r="G98" s="32"/>
      <c r="H98" s="32"/>
      <c r="I98" s="135"/>
      <c r="J98" s="32"/>
      <c r="K98" s="32"/>
      <c r="L98" s="33"/>
      <c r="M98" s="136"/>
      <c r="N98" s="137"/>
      <c r="O98" s="43"/>
      <c r="P98" s="43"/>
      <c r="Q98" s="43"/>
      <c r="R98" s="43"/>
      <c r="S98" s="43"/>
      <c r="T98" s="44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134</v>
      </c>
      <c r="AU98" s="17" t="s">
        <v>83</v>
      </c>
    </row>
    <row r="99" spans="1:65" s="13" customFormat="1" ht="10">
      <c r="B99" s="138"/>
      <c r="D99" s="139" t="s">
        <v>136</v>
      </c>
      <c r="E99" s="140" t="s">
        <v>3</v>
      </c>
      <c r="F99" s="141" t="s">
        <v>137</v>
      </c>
      <c r="H99" s="140" t="s">
        <v>3</v>
      </c>
      <c r="I99" s="142"/>
      <c r="L99" s="138"/>
      <c r="M99" s="143"/>
      <c r="N99" s="144"/>
      <c r="O99" s="144"/>
      <c r="P99" s="144"/>
      <c r="Q99" s="144"/>
      <c r="R99" s="144"/>
      <c r="S99" s="144"/>
      <c r="T99" s="145"/>
      <c r="AT99" s="140" t="s">
        <v>136</v>
      </c>
      <c r="AU99" s="140" t="s">
        <v>83</v>
      </c>
      <c r="AV99" s="13" t="s">
        <v>81</v>
      </c>
      <c r="AW99" s="13" t="s">
        <v>35</v>
      </c>
      <c r="AX99" s="13" t="s">
        <v>75</v>
      </c>
      <c r="AY99" s="140" t="s">
        <v>126</v>
      </c>
    </row>
    <row r="100" spans="1:65" s="14" customFormat="1" ht="10">
      <c r="B100" s="146"/>
      <c r="D100" s="139" t="s">
        <v>136</v>
      </c>
      <c r="E100" s="147" t="s">
        <v>3</v>
      </c>
      <c r="F100" s="148" t="s">
        <v>138</v>
      </c>
      <c r="H100" s="149">
        <v>502.3</v>
      </c>
      <c r="I100" s="150"/>
      <c r="L100" s="146"/>
      <c r="M100" s="151"/>
      <c r="N100" s="152"/>
      <c r="O100" s="152"/>
      <c r="P100" s="152"/>
      <c r="Q100" s="152"/>
      <c r="R100" s="152"/>
      <c r="S100" s="152"/>
      <c r="T100" s="153"/>
      <c r="AT100" s="147" t="s">
        <v>136</v>
      </c>
      <c r="AU100" s="147" t="s">
        <v>83</v>
      </c>
      <c r="AV100" s="14" t="s">
        <v>83</v>
      </c>
      <c r="AW100" s="14" t="s">
        <v>35</v>
      </c>
      <c r="AX100" s="14" t="s">
        <v>81</v>
      </c>
      <c r="AY100" s="147" t="s">
        <v>126</v>
      </c>
    </row>
    <row r="101" spans="1:65" s="2" customFormat="1" ht="78" customHeight="1">
      <c r="A101" s="32"/>
      <c r="B101" s="119"/>
      <c r="C101" s="120" t="s">
        <v>83</v>
      </c>
      <c r="D101" s="120" t="s">
        <v>128</v>
      </c>
      <c r="E101" s="121" t="s">
        <v>139</v>
      </c>
      <c r="F101" s="122" t="s">
        <v>140</v>
      </c>
      <c r="G101" s="123" t="s">
        <v>131</v>
      </c>
      <c r="H101" s="124">
        <v>161</v>
      </c>
      <c r="I101" s="125"/>
      <c r="J101" s="126">
        <f>ROUND(I101*H101,2)</f>
        <v>0</v>
      </c>
      <c r="K101" s="122" t="s">
        <v>132</v>
      </c>
      <c r="L101" s="33"/>
      <c r="M101" s="127" t="s">
        <v>3</v>
      </c>
      <c r="N101" s="128" t="s">
        <v>47</v>
      </c>
      <c r="O101" s="43"/>
      <c r="P101" s="129">
        <f>O101*H101</f>
        <v>0</v>
      </c>
      <c r="Q101" s="129">
        <v>0</v>
      </c>
      <c r="R101" s="129">
        <f>Q101*H101</f>
        <v>0</v>
      </c>
      <c r="S101" s="129">
        <v>0.42499999999999999</v>
      </c>
      <c r="T101" s="130">
        <f>S101*H101</f>
        <v>68.424999999999997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31" t="s">
        <v>94</v>
      </c>
      <c r="AT101" s="131" t="s">
        <v>128</v>
      </c>
      <c r="AU101" s="131" t="s">
        <v>83</v>
      </c>
      <c r="AY101" s="17" t="s">
        <v>126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7" t="s">
        <v>81</v>
      </c>
      <c r="BK101" s="132">
        <f>ROUND(I101*H101,2)</f>
        <v>0</v>
      </c>
      <c r="BL101" s="17" t="s">
        <v>94</v>
      </c>
      <c r="BM101" s="131" t="s">
        <v>141</v>
      </c>
    </row>
    <row r="102" spans="1:65" s="2" customFormat="1" ht="10">
      <c r="A102" s="32"/>
      <c r="B102" s="33"/>
      <c r="C102" s="32"/>
      <c r="D102" s="133" t="s">
        <v>134</v>
      </c>
      <c r="E102" s="32"/>
      <c r="F102" s="134" t="s">
        <v>142</v>
      </c>
      <c r="G102" s="32"/>
      <c r="H102" s="32"/>
      <c r="I102" s="135"/>
      <c r="J102" s="32"/>
      <c r="K102" s="32"/>
      <c r="L102" s="33"/>
      <c r="M102" s="136"/>
      <c r="N102" s="137"/>
      <c r="O102" s="43"/>
      <c r="P102" s="43"/>
      <c r="Q102" s="43"/>
      <c r="R102" s="43"/>
      <c r="S102" s="43"/>
      <c r="T102" s="4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134</v>
      </c>
      <c r="AU102" s="17" t="s">
        <v>83</v>
      </c>
    </row>
    <row r="103" spans="1:65" s="13" customFormat="1" ht="10">
      <c r="B103" s="138"/>
      <c r="D103" s="139" t="s">
        <v>136</v>
      </c>
      <c r="E103" s="140" t="s">
        <v>3</v>
      </c>
      <c r="F103" s="141" t="s">
        <v>143</v>
      </c>
      <c r="H103" s="140" t="s">
        <v>3</v>
      </c>
      <c r="I103" s="142"/>
      <c r="L103" s="138"/>
      <c r="M103" s="143"/>
      <c r="N103" s="144"/>
      <c r="O103" s="144"/>
      <c r="P103" s="144"/>
      <c r="Q103" s="144"/>
      <c r="R103" s="144"/>
      <c r="S103" s="144"/>
      <c r="T103" s="145"/>
      <c r="AT103" s="140" t="s">
        <v>136</v>
      </c>
      <c r="AU103" s="140" t="s">
        <v>83</v>
      </c>
      <c r="AV103" s="13" t="s">
        <v>81</v>
      </c>
      <c r="AW103" s="13" t="s">
        <v>35</v>
      </c>
      <c r="AX103" s="13" t="s">
        <v>75</v>
      </c>
      <c r="AY103" s="140" t="s">
        <v>126</v>
      </c>
    </row>
    <row r="104" spans="1:65" s="14" customFormat="1" ht="10">
      <c r="B104" s="146"/>
      <c r="D104" s="139" t="s">
        <v>136</v>
      </c>
      <c r="E104" s="147" t="s">
        <v>3</v>
      </c>
      <c r="F104" s="148" t="s">
        <v>144</v>
      </c>
      <c r="H104" s="149">
        <v>161</v>
      </c>
      <c r="I104" s="150"/>
      <c r="L104" s="146"/>
      <c r="M104" s="151"/>
      <c r="N104" s="152"/>
      <c r="O104" s="152"/>
      <c r="P104" s="152"/>
      <c r="Q104" s="152"/>
      <c r="R104" s="152"/>
      <c r="S104" s="152"/>
      <c r="T104" s="153"/>
      <c r="AT104" s="147" t="s">
        <v>136</v>
      </c>
      <c r="AU104" s="147" t="s">
        <v>83</v>
      </c>
      <c r="AV104" s="14" t="s">
        <v>83</v>
      </c>
      <c r="AW104" s="14" t="s">
        <v>35</v>
      </c>
      <c r="AX104" s="14" t="s">
        <v>81</v>
      </c>
      <c r="AY104" s="147" t="s">
        <v>126</v>
      </c>
    </row>
    <row r="105" spans="1:65" s="2" customFormat="1" ht="62.75" customHeight="1">
      <c r="A105" s="32"/>
      <c r="B105" s="119"/>
      <c r="C105" s="120" t="s">
        <v>90</v>
      </c>
      <c r="D105" s="120" t="s">
        <v>128</v>
      </c>
      <c r="E105" s="121" t="s">
        <v>145</v>
      </c>
      <c r="F105" s="122" t="s">
        <v>146</v>
      </c>
      <c r="G105" s="123" t="s">
        <v>131</v>
      </c>
      <c r="H105" s="124">
        <v>2210.3000000000002</v>
      </c>
      <c r="I105" s="125"/>
      <c r="J105" s="126">
        <f>ROUND(I105*H105,2)</f>
        <v>0</v>
      </c>
      <c r="K105" s="122" t="s">
        <v>132</v>
      </c>
      <c r="L105" s="33"/>
      <c r="M105" s="127" t="s">
        <v>3</v>
      </c>
      <c r="N105" s="128" t="s">
        <v>47</v>
      </c>
      <c r="O105" s="43"/>
      <c r="P105" s="129">
        <f>O105*H105</f>
        <v>0</v>
      </c>
      <c r="Q105" s="129">
        <v>0</v>
      </c>
      <c r="R105" s="129">
        <f>Q105*H105</f>
        <v>0</v>
      </c>
      <c r="S105" s="129">
        <v>0.17</v>
      </c>
      <c r="T105" s="130">
        <f>S105*H105</f>
        <v>375.75100000000003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31" t="s">
        <v>94</v>
      </c>
      <c r="AT105" s="131" t="s">
        <v>128</v>
      </c>
      <c r="AU105" s="131" t="s">
        <v>83</v>
      </c>
      <c r="AY105" s="17" t="s">
        <v>126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7" t="s">
        <v>81</v>
      </c>
      <c r="BK105" s="132">
        <f>ROUND(I105*H105,2)</f>
        <v>0</v>
      </c>
      <c r="BL105" s="17" t="s">
        <v>94</v>
      </c>
      <c r="BM105" s="131" t="s">
        <v>147</v>
      </c>
    </row>
    <row r="106" spans="1:65" s="2" customFormat="1" ht="10">
      <c r="A106" s="32"/>
      <c r="B106" s="33"/>
      <c r="C106" s="32"/>
      <c r="D106" s="133" t="s">
        <v>134</v>
      </c>
      <c r="E106" s="32"/>
      <c r="F106" s="134" t="s">
        <v>148</v>
      </c>
      <c r="G106" s="32"/>
      <c r="H106" s="32"/>
      <c r="I106" s="135"/>
      <c r="J106" s="32"/>
      <c r="K106" s="32"/>
      <c r="L106" s="33"/>
      <c r="M106" s="136"/>
      <c r="N106" s="137"/>
      <c r="O106" s="43"/>
      <c r="P106" s="43"/>
      <c r="Q106" s="43"/>
      <c r="R106" s="43"/>
      <c r="S106" s="43"/>
      <c r="T106" s="4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134</v>
      </c>
      <c r="AU106" s="17" t="s">
        <v>83</v>
      </c>
    </row>
    <row r="107" spans="1:65" s="13" customFormat="1" ht="10">
      <c r="B107" s="138"/>
      <c r="D107" s="139" t="s">
        <v>136</v>
      </c>
      <c r="E107" s="140" t="s">
        <v>3</v>
      </c>
      <c r="F107" s="141" t="s">
        <v>149</v>
      </c>
      <c r="H107" s="140" t="s">
        <v>3</v>
      </c>
      <c r="I107" s="142"/>
      <c r="L107" s="138"/>
      <c r="M107" s="143"/>
      <c r="N107" s="144"/>
      <c r="O107" s="144"/>
      <c r="P107" s="144"/>
      <c r="Q107" s="144"/>
      <c r="R107" s="144"/>
      <c r="S107" s="144"/>
      <c r="T107" s="145"/>
      <c r="AT107" s="140" t="s">
        <v>136</v>
      </c>
      <c r="AU107" s="140" t="s">
        <v>83</v>
      </c>
      <c r="AV107" s="13" t="s">
        <v>81</v>
      </c>
      <c r="AW107" s="13" t="s">
        <v>35</v>
      </c>
      <c r="AX107" s="13" t="s">
        <v>75</v>
      </c>
      <c r="AY107" s="140" t="s">
        <v>126</v>
      </c>
    </row>
    <row r="108" spans="1:65" s="13" customFormat="1" ht="10">
      <c r="B108" s="138"/>
      <c r="D108" s="139" t="s">
        <v>136</v>
      </c>
      <c r="E108" s="140" t="s">
        <v>3</v>
      </c>
      <c r="F108" s="141" t="s">
        <v>150</v>
      </c>
      <c r="H108" s="140" t="s">
        <v>3</v>
      </c>
      <c r="I108" s="142"/>
      <c r="L108" s="138"/>
      <c r="M108" s="143"/>
      <c r="N108" s="144"/>
      <c r="O108" s="144"/>
      <c r="P108" s="144"/>
      <c r="Q108" s="144"/>
      <c r="R108" s="144"/>
      <c r="S108" s="144"/>
      <c r="T108" s="145"/>
      <c r="AT108" s="140" t="s">
        <v>136</v>
      </c>
      <c r="AU108" s="140" t="s">
        <v>83</v>
      </c>
      <c r="AV108" s="13" t="s">
        <v>81</v>
      </c>
      <c r="AW108" s="13" t="s">
        <v>35</v>
      </c>
      <c r="AX108" s="13" t="s">
        <v>75</v>
      </c>
      <c r="AY108" s="140" t="s">
        <v>126</v>
      </c>
    </row>
    <row r="109" spans="1:65" s="14" customFormat="1" ht="10">
      <c r="B109" s="146"/>
      <c r="D109" s="139" t="s">
        <v>136</v>
      </c>
      <c r="E109" s="147" t="s">
        <v>3</v>
      </c>
      <c r="F109" s="148" t="s">
        <v>138</v>
      </c>
      <c r="H109" s="149">
        <v>502.3</v>
      </c>
      <c r="I109" s="150"/>
      <c r="L109" s="146"/>
      <c r="M109" s="151"/>
      <c r="N109" s="152"/>
      <c r="O109" s="152"/>
      <c r="P109" s="152"/>
      <c r="Q109" s="152"/>
      <c r="R109" s="152"/>
      <c r="S109" s="152"/>
      <c r="T109" s="153"/>
      <c r="AT109" s="147" t="s">
        <v>136</v>
      </c>
      <c r="AU109" s="147" t="s">
        <v>83</v>
      </c>
      <c r="AV109" s="14" t="s">
        <v>83</v>
      </c>
      <c r="AW109" s="14" t="s">
        <v>35</v>
      </c>
      <c r="AX109" s="14" t="s">
        <v>75</v>
      </c>
      <c r="AY109" s="147" t="s">
        <v>126</v>
      </c>
    </row>
    <row r="110" spans="1:65" s="13" customFormat="1" ht="10">
      <c r="B110" s="138"/>
      <c r="D110" s="139" t="s">
        <v>136</v>
      </c>
      <c r="E110" s="140" t="s">
        <v>3</v>
      </c>
      <c r="F110" s="141" t="s">
        <v>151</v>
      </c>
      <c r="H110" s="140" t="s">
        <v>3</v>
      </c>
      <c r="I110" s="142"/>
      <c r="L110" s="138"/>
      <c r="M110" s="143"/>
      <c r="N110" s="144"/>
      <c r="O110" s="144"/>
      <c r="P110" s="144"/>
      <c r="Q110" s="144"/>
      <c r="R110" s="144"/>
      <c r="S110" s="144"/>
      <c r="T110" s="145"/>
      <c r="AT110" s="140" t="s">
        <v>136</v>
      </c>
      <c r="AU110" s="140" t="s">
        <v>83</v>
      </c>
      <c r="AV110" s="13" t="s">
        <v>81</v>
      </c>
      <c r="AW110" s="13" t="s">
        <v>35</v>
      </c>
      <c r="AX110" s="13" t="s">
        <v>75</v>
      </c>
      <c r="AY110" s="140" t="s">
        <v>126</v>
      </c>
    </row>
    <row r="111" spans="1:65" s="14" customFormat="1" ht="10">
      <c r="B111" s="146"/>
      <c r="D111" s="139" t="s">
        <v>136</v>
      </c>
      <c r="E111" s="147" t="s">
        <v>3</v>
      </c>
      <c r="F111" s="148" t="s">
        <v>152</v>
      </c>
      <c r="H111" s="149">
        <v>1708</v>
      </c>
      <c r="I111" s="150"/>
      <c r="L111" s="146"/>
      <c r="M111" s="151"/>
      <c r="N111" s="152"/>
      <c r="O111" s="152"/>
      <c r="P111" s="152"/>
      <c r="Q111" s="152"/>
      <c r="R111" s="152"/>
      <c r="S111" s="152"/>
      <c r="T111" s="153"/>
      <c r="AT111" s="147" t="s">
        <v>136</v>
      </c>
      <c r="AU111" s="147" t="s">
        <v>83</v>
      </c>
      <c r="AV111" s="14" t="s">
        <v>83</v>
      </c>
      <c r="AW111" s="14" t="s">
        <v>35</v>
      </c>
      <c r="AX111" s="14" t="s">
        <v>75</v>
      </c>
      <c r="AY111" s="147" t="s">
        <v>126</v>
      </c>
    </row>
    <row r="112" spans="1:65" s="15" customFormat="1" ht="10">
      <c r="B112" s="154"/>
      <c r="D112" s="139" t="s">
        <v>136</v>
      </c>
      <c r="E112" s="155" t="s">
        <v>3</v>
      </c>
      <c r="F112" s="156" t="s">
        <v>153</v>
      </c>
      <c r="H112" s="157">
        <v>2210.3000000000002</v>
      </c>
      <c r="I112" s="158"/>
      <c r="L112" s="154"/>
      <c r="M112" s="159"/>
      <c r="N112" s="160"/>
      <c r="O112" s="160"/>
      <c r="P112" s="160"/>
      <c r="Q112" s="160"/>
      <c r="R112" s="160"/>
      <c r="S112" s="160"/>
      <c r="T112" s="161"/>
      <c r="AT112" s="155" t="s">
        <v>136</v>
      </c>
      <c r="AU112" s="155" t="s">
        <v>83</v>
      </c>
      <c r="AV112" s="15" t="s">
        <v>94</v>
      </c>
      <c r="AW112" s="15" t="s">
        <v>35</v>
      </c>
      <c r="AX112" s="15" t="s">
        <v>81</v>
      </c>
      <c r="AY112" s="155" t="s">
        <v>126</v>
      </c>
    </row>
    <row r="113" spans="1:65" s="2" customFormat="1" ht="62.75" customHeight="1">
      <c r="A113" s="32"/>
      <c r="B113" s="119"/>
      <c r="C113" s="120" t="s">
        <v>94</v>
      </c>
      <c r="D113" s="120" t="s">
        <v>128</v>
      </c>
      <c r="E113" s="121" t="s">
        <v>154</v>
      </c>
      <c r="F113" s="122" t="s">
        <v>155</v>
      </c>
      <c r="G113" s="123" t="s">
        <v>131</v>
      </c>
      <c r="H113" s="124">
        <v>8278.4</v>
      </c>
      <c r="I113" s="125"/>
      <c r="J113" s="126">
        <f>ROUND(I113*H113,2)</f>
        <v>0</v>
      </c>
      <c r="K113" s="122" t="s">
        <v>132</v>
      </c>
      <c r="L113" s="33"/>
      <c r="M113" s="127" t="s">
        <v>3</v>
      </c>
      <c r="N113" s="128" t="s">
        <v>47</v>
      </c>
      <c r="O113" s="43"/>
      <c r="P113" s="129">
        <f>O113*H113</f>
        <v>0</v>
      </c>
      <c r="Q113" s="129">
        <v>0</v>
      </c>
      <c r="R113" s="129">
        <f>Q113*H113</f>
        <v>0</v>
      </c>
      <c r="S113" s="129">
        <v>0.32500000000000001</v>
      </c>
      <c r="T113" s="130">
        <f>S113*H113</f>
        <v>2690.48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31" t="s">
        <v>94</v>
      </c>
      <c r="AT113" s="131" t="s">
        <v>128</v>
      </c>
      <c r="AU113" s="131" t="s">
        <v>83</v>
      </c>
      <c r="AY113" s="17" t="s">
        <v>126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7" t="s">
        <v>81</v>
      </c>
      <c r="BK113" s="132">
        <f>ROUND(I113*H113,2)</f>
        <v>0</v>
      </c>
      <c r="BL113" s="17" t="s">
        <v>94</v>
      </c>
      <c r="BM113" s="131" t="s">
        <v>156</v>
      </c>
    </row>
    <row r="114" spans="1:65" s="2" customFormat="1" ht="10">
      <c r="A114" s="32"/>
      <c r="B114" s="33"/>
      <c r="C114" s="32"/>
      <c r="D114" s="133" t="s">
        <v>134</v>
      </c>
      <c r="E114" s="32"/>
      <c r="F114" s="134" t="s">
        <v>157</v>
      </c>
      <c r="G114" s="32"/>
      <c r="H114" s="32"/>
      <c r="I114" s="135"/>
      <c r="J114" s="32"/>
      <c r="K114" s="32"/>
      <c r="L114" s="33"/>
      <c r="M114" s="136"/>
      <c r="N114" s="137"/>
      <c r="O114" s="43"/>
      <c r="P114" s="43"/>
      <c r="Q114" s="43"/>
      <c r="R114" s="43"/>
      <c r="S114" s="43"/>
      <c r="T114" s="4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134</v>
      </c>
      <c r="AU114" s="17" t="s">
        <v>83</v>
      </c>
    </row>
    <row r="115" spans="1:65" s="13" customFormat="1" ht="10">
      <c r="B115" s="138"/>
      <c r="D115" s="139" t="s">
        <v>136</v>
      </c>
      <c r="E115" s="140" t="s">
        <v>3</v>
      </c>
      <c r="F115" s="141" t="s">
        <v>137</v>
      </c>
      <c r="H115" s="140" t="s">
        <v>3</v>
      </c>
      <c r="I115" s="142"/>
      <c r="L115" s="138"/>
      <c r="M115" s="143"/>
      <c r="N115" s="144"/>
      <c r="O115" s="144"/>
      <c r="P115" s="144"/>
      <c r="Q115" s="144"/>
      <c r="R115" s="144"/>
      <c r="S115" s="144"/>
      <c r="T115" s="145"/>
      <c r="AT115" s="140" t="s">
        <v>136</v>
      </c>
      <c r="AU115" s="140" t="s">
        <v>83</v>
      </c>
      <c r="AV115" s="13" t="s">
        <v>81</v>
      </c>
      <c r="AW115" s="13" t="s">
        <v>35</v>
      </c>
      <c r="AX115" s="13" t="s">
        <v>75</v>
      </c>
      <c r="AY115" s="140" t="s">
        <v>126</v>
      </c>
    </row>
    <row r="116" spans="1:65" s="14" customFormat="1" ht="10">
      <c r="B116" s="146"/>
      <c r="D116" s="139" t="s">
        <v>136</v>
      </c>
      <c r="E116" s="147" t="s">
        <v>3</v>
      </c>
      <c r="F116" s="148" t="s">
        <v>158</v>
      </c>
      <c r="H116" s="149">
        <v>8278.4</v>
      </c>
      <c r="I116" s="150"/>
      <c r="L116" s="146"/>
      <c r="M116" s="151"/>
      <c r="N116" s="152"/>
      <c r="O116" s="152"/>
      <c r="P116" s="152"/>
      <c r="Q116" s="152"/>
      <c r="R116" s="152"/>
      <c r="S116" s="152"/>
      <c r="T116" s="153"/>
      <c r="AT116" s="147" t="s">
        <v>136</v>
      </c>
      <c r="AU116" s="147" t="s">
        <v>83</v>
      </c>
      <c r="AV116" s="14" t="s">
        <v>83</v>
      </c>
      <c r="AW116" s="14" t="s">
        <v>35</v>
      </c>
      <c r="AX116" s="14" t="s">
        <v>81</v>
      </c>
      <c r="AY116" s="147" t="s">
        <v>126</v>
      </c>
    </row>
    <row r="117" spans="1:65" s="2" customFormat="1" ht="62.75" customHeight="1">
      <c r="A117" s="32"/>
      <c r="B117" s="119"/>
      <c r="C117" s="120" t="s">
        <v>95</v>
      </c>
      <c r="D117" s="120" t="s">
        <v>128</v>
      </c>
      <c r="E117" s="121" t="s">
        <v>154</v>
      </c>
      <c r="F117" s="122" t="s">
        <v>155</v>
      </c>
      <c r="G117" s="123" t="s">
        <v>131</v>
      </c>
      <c r="H117" s="124">
        <v>8278.4</v>
      </c>
      <c r="I117" s="125"/>
      <c r="J117" s="126">
        <f>ROUND(I117*H117,2)</f>
        <v>0</v>
      </c>
      <c r="K117" s="122" t="s">
        <v>132</v>
      </c>
      <c r="L117" s="33"/>
      <c r="M117" s="127" t="s">
        <v>3</v>
      </c>
      <c r="N117" s="128" t="s">
        <v>47</v>
      </c>
      <c r="O117" s="43"/>
      <c r="P117" s="129">
        <f>O117*H117</f>
        <v>0</v>
      </c>
      <c r="Q117" s="129">
        <v>0</v>
      </c>
      <c r="R117" s="129">
        <f>Q117*H117</f>
        <v>0</v>
      </c>
      <c r="S117" s="129">
        <v>0.32500000000000001</v>
      </c>
      <c r="T117" s="130">
        <f>S117*H117</f>
        <v>2690.48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31" t="s">
        <v>94</v>
      </c>
      <c r="AT117" s="131" t="s">
        <v>128</v>
      </c>
      <c r="AU117" s="131" t="s">
        <v>83</v>
      </c>
      <c r="AY117" s="17" t="s">
        <v>126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7" t="s">
        <v>81</v>
      </c>
      <c r="BK117" s="132">
        <f>ROUND(I117*H117,2)</f>
        <v>0</v>
      </c>
      <c r="BL117" s="17" t="s">
        <v>94</v>
      </c>
      <c r="BM117" s="131" t="s">
        <v>159</v>
      </c>
    </row>
    <row r="118" spans="1:65" s="2" customFormat="1" ht="10">
      <c r="A118" s="32"/>
      <c r="B118" s="33"/>
      <c r="C118" s="32"/>
      <c r="D118" s="133" t="s">
        <v>134</v>
      </c>
      <c r="E118" s="32"/>
      <c r="F118" s="134" t="s">
        <v>157</v>
      </c>
      <c r="G118" s="32"/>
      <c r="H118" s="32"/>
      <c r="I118" s="135"/>
      <c r="J118" s="32"/>
      <c r="K118" s="32"/>
      <c r="L118" s="33"/>
      <c r="M118" s="136"/>
      <c r="N118" s="137"/>
      <c r="O118" s="43"/>
      <c r="P118" s="43"/>
      <c r="Q118" s="43"/>
      <c r="R118" s="43"/>
      <c r="S118" s="43"/>
      <c r="T118" s="4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134</v>
      </c>
      <c r="AU118" s="17" t="s">
        <v>83</v>
      </c>
    </row>
    <row r="119" spans="1:65" s="13" customFormat="1" ht="10">
      <c r="B119" s="138"/>
      <c r="D119" s="139" t="s">
        <v>136</v>
      </c>
      <c r="E119" s="140" t="s">
        <v>3</v>
      </c>
      <c r="F119" s="141" t="s">
        <v>160</v>
      </c>
      <c r="H119" s="140" t="s">
        <v>3</v>
      </c>
      <c r="I119" s="142"/>
      <c r="L119" s="138"/>
      <c r="M119" s="143"/>
      <c r="N119" s="144"/>
      <c r="O119" s="144"/>
      <c r="P119" s="144"/>
      <c r="Q119" s="144"/>
      <c r="R119" s="144"/>
      <c r="S119" s="144"/>
      <c r="T119" s="145"/>
      <c r="AT119" s="140" t="s">
        <v>136</v>
      </c>
      <c r="AU119" s="140" t="s">
        <v>83</v>
      </c>
      <c r="AV119" s="13" t="s">
        <v>81</v>
      </c>
      <c r="AW119" s="13" t="s">
        <v>35</v>
      </c>
      <c r="AX119" s="13" t="s">
        <v>75</v>
      </c>
      <c r="AY119" s="140" t="s">
        <v>126</v>
      </c>
    </row>
    <row r="120" spans="1:65" s="13" customFormat="1" ht="10">
      <c r="B120" s="138"/>
      <c r="D120" s="139" t="s">
        <v>136</v>
      </c>
      <c r="E120" s="140" t="s">
        <v>3</v>
      </c>
      <c r="F120" s="141" t="s">
        <v>137</v>
      </c>
      <c r="H120" s="140" t="s">
        <v>3</v>
      </c>
      <c r="I120" s="142"/>
      <c r="L120" s="138"/>
      <c r="M120" s="143"/>
      <c r="N120" s="144"/>
      <c r="O120" s="144"/>
      <c r="P120" s="144"/>
      <c r="Q120" s="144"/>
      <c r="R120" s="144"/>
      <c r="S120" s="144"/>
      <c r="T120" s="145"/>
      <c r="AT120" s="140" t="s">
        <v>136</v>
      </c>
      <c r="AU120" s="140" t="s">
        <v>83</v>
      </c>
      <c r="AV120" s="13" t="s">
        <v>81</v>
      </c>
      <c r="AW120" s="13" t="s">
        <v>35</v>
      </c>
      <c r="AX120" s="13" t="s">
        <v>75</v>
      </c>
      <c r="AY120" s="140" t="s">
        <v>126</v>
      </c>
    </row>
    <row r="121" spans="1:65" s="14" customFormat="1" ht="10">
      <c r="B121" s="146"/>
      <c r="D121" s="139" t="s">
        <v>136</v>
      </c>
      <c r="E121" s="147" t="s">
        <v>3</v>
      </c>
      <c r="F121" s="148" t="s">
        <v>158</v>
      </c>
      <c r="H121" s="149">
        <v>8278.4</v>
      </c>
      <c r="I121" s="150"/>
      <c r="L121" s="146"/>
      <c r="M121" s="151"/>
      <c r="N121" s="152"/>
      <c r="O121" s="152"/>
      <c r="P121" s="152"/>
      <c r="Q121" s="152"/>
      <c r="R121" s="152"/>
      <c r="S121" s="152"/>
      <c r="T121" s="153"/>
      <c r="AT121" s="147" t="s">
        <v>136</v>
      </c>
      <c r="AU121" s="147" t="s">
        <v>83</v>
      </c>
      <c r="AV121" s="14" t="s">
        <v>83</v>
      </c>
      <c r="AW121" s="14" t="s">
        <v>35</v>
      </c>
      <c r="AX121" s="14" t="s">
        <v>81</v>
      </c>
      <c r="AY121" s="147" t="s">
        <v>126</v>
      </c>
    </row>
    <row r="122" spans="1:65" s="2" customFormat="1" ht="62.75" customHeight="1">
      <c r="A122" s="32"/>
      <c r="B122" s="119"/>
      <c r="C122" s="120" t="s">
        <v>161</v>
      </c>
      <c r="D122" s="120" t="s">
        <v>128</v>
      </c>
      <c r="E122" s="121" t="s">
        <v>154</v>
      </c>
      <c r="F122" s="122" t="s">
        <v>155</v>
      </c>
      <c r="G122" s="123" t="s">
        <v>131</v>
      </c>
      <c r="H122" s="124">
        <v>918</v>
      </c>
      <c r="I122" s="125"/>
      <c r="J122" s="126">
        <f>ROUND(I122*H122,2)</f>
        <v>0</v>
      </c>
      <c r="K122" s="122" t="s">
        <v>132</v>
      </c>
      <c r="L122" s="33"/>
      <c r="M122" s="127" t="s">
        <v>3</v>
      </c>
      <c r="N122" s="128" t="s">
        <v>47</v>
      </c>
      <c r="O122" s="43"/>
      <c r="P122" s="129">
        <f>O122*H122</f>
        <v>0</v>
      </c>
      <c r="Q122" s="129">
        <v>0</v>
      </c>
      <c r="R122" s="129">
        <f>Q122*H122</f>
        <v>0</v>
      </c>
      <c r="S122" s="129">
        <v>0.32500000000000001</v>
      </c>
      <c r="T122" s="130">
        <f>S122*H122</f>
        <v>298.35000000000002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31" t="s">
        <v>94</v>
      </c>
      <c r="AT122" s="131" t="s">
        <v>128</v>
      </c>
      <c r="AU122" s="131" t="s">
        <v>83</v>
      </c>
      <c r="AY122" s="17" t="s">
        <v>126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7" t="s">
        <v>81</v>
      </c>
      <c r="BK122" s="132">
        <f>ROUND(I122*H122,2)</f>
        <v>0</v>
      </c>
      <c r="BL122" s="17" t="s">
        <v>94</v>
      </c>
      <c r="BM122" s="131" t="s">
        <v>162</v>
      </c>
    </row>
    <row r="123" spans="1:65" s="2" customFormat="1" ht="10">
      <c r="A123" s="32"/>
      <c r="B123" s="33"/>
      <c r="C123" s="32"/>
      <c r="D123" s="133" t="s">
        <v>134</v>
      </c>
      <c r="E123" s="32"/>
      <c r="F123" s="134" t="s">
        <v>157</v>
      </c>
      <c r="G123" s="32"/>
      <c r="H123" s="32"/>
      <c r="I123" s="135"/>
      <c r="J123" s="32"/>
      <c r="K123" s="32"/>
      <c r="L123" s="33"/>
      <c r="M123" s="136"/>
      <c r="N123" s="137"/>
      <c r="O123" s="43"/>
      <c r="P123" s="43"/>
      <c r="Q123" s="43"/>
      <c r="R123" s="43"/>
      <c r="S123" s="43"/>
      <c r="T123" s="44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134</v>
      </c>
      <c r="AU123" s="17" t="s">
        <v>83</v>
      </c>
    </row>
    <row r="124" spans="1:65" s="13" customFormat="1" ht="10">
      <c r="B124" s="138"/>
      <c r="D124" s="139" t="s">
        <v>136</v>
      </c>
      <c r="E124" s="140" t="s">
        <v>3</v>
      </c>
      <c r="F124" s="141" t="s">
        <v>163</v>
      </c>
      <c r="H124" s="140" t="s">
        <v>3</v>
      </c>
      <c r="I124" s="142"/>
      <c r="L124" s="138"/>
      <c r="M124" s="143"/>
      <c r="N124" s="144"/>
      <c r="O124" s="144"/>
      <c r="P124" s="144"/>
      <c r="Q124" s="144"/>
      <c r="R124" s="144"/>
      <c r="S124" s="144"/>
      <c r="T124" s="145"/>
      <c r="AT124" s="140" t="s">
        <v>136</v>
      </c>
      <c r="AU124" s="140" t="s">
        <v>83</v>
      </c>
      <c r="AV124" s="13" t="s">
        <v>81</v>
      </c>
      <c r="AW124" s="13" t="s">
        <v>35</v>
      </c>
      <c r="AX124" s="13" t="s">
        <v>75</v>
      </c>
      <c r="AY124" s="140" t="s">
        <v>126</v>
      </c>
    </row>
    <row r="125" spans="1:65" s="14" customFormat="1" ht="10">
      <c r="B125" s="146"/>
      <c r="D125" s="139" t="s">
        <v>136</v>
      </c>
      <c r="E125" s="147" t="s">
        <v>3</v>
      </c>
      <c r="F125" s="148" t="s">
        <v>164</v>
      </c>
      <c r="H125" s="149">
        <v>918</v>
      </c>
      <c r="I125" s="150"/>
      <c r="L125" s="146"/>
      <c r="M125" s="151"/>
      <c r="N125" s="152"/>
      <c r="O125" s="152"/>
      <c r="P125" s="152"/>
      <c r="Q125" s="152"/>
      <c r="R125" s="152"/>
      <c r="S125" s="152"/>
      <c r="T125" s="153"/>
      <c r="AT125" s="147" t="s">
        <v>136</v>
      </c>
      <c r="AU125" s="147" t="s">
        <v>83</v>
      </c>
      <c r="AV125" s="14" t="s">
        <v>83</v>
      </c>
      <c r="AW125" s="14" t="s">
        <v>35</v>
      </c>
      <c r="AX125" s="14" t="s">
        <v>81</v>
      </c>
      <c r="AY125" s="147" t="s">
        <v>126</v>
      </c>
    </row>
    <row r="126" spans="1:65" s="2" customFormat="1" ht="44.25" customHeight="1">
      <c r="A126" s="32"/>
      <c r="B126" s="119"/>
      <c r="C126" s="120" t="s">
        <v>165</v>
      </c>
      <c r="D126" s="120" t="s">
        <v>128</v>
      </c>
      <c r="E126" s="121" t="s">
        <v>166</v>
      </c>
      <c r="F126" s="122" t="s">
        <v>167</v>
      </c>
      <c r="G126" s="123" t="s">
        <v>168</v>
      </c>
      <c r="H126" s="124">
        <v>480</v>
      </c>
      <c r="I126" s="125"/>
      <c r="J126" s="126">
        <f>ROUND(I126*H126,2)</f>
        <v>0</v>
      </c>
      <c r="K126" s="122" t="s">
        <v>132</v>
      </c>
      <c r="L126" s="33"/>
      <c r="M126" s="127" t="s">
        <v>3</v>
      </c>
      <c r="N126" s="128" t="s">
        <v>47</v>
      </c>
      <c r="O126" s="43"/>
      <c r="P126" s="129">
        <f>O126*H126</f>
        <v>0</v>
      </c>
      <c r="Q126" s="129">
        <v>0</v>
      </c>
      <c r="R126" s="129">
        <f>Q126*H126</f>
        <v>0</v>
      </c>
      <c r="S126" s="129">
        <v>0.28999999999999998</v>
      </c>
      <c r="T126" s="130">
        <f>S126*H126</f>
        <v>139.19999999999999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31" t="s">
        <v>94</v>
      </c>
      <c r="AT126" s="131" t="s">
        <v>128</v>
      </c>
      <c r="AU126" s="131" t="s">
        <v>83</v>
      </c>
      <c r="AY126" s="17" t="s">
        <v>126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7" t="s">
        <v>81</v>
      </c>
      <c r="BK126" s="132">
        <f>ROUND(I126*H126,2)</f>
        <v>0</v>
      </c>
      <c r="BL126" s="17" t="s">
        <v>94</v>
      </c>
      <c r="BM126" s="131" t="s">
        <v>169</v>
      </c>
    </row>
    <row r="127" spans="1:65" s="2" customFormat="1" ht="10">
      <c r="A127" s="32"/>
      <c r="B127" s="33"/>
      <c r="C127" s="32"/>
      <c r="D127" s="133" t="s">
        <v>134</v>
      </c>
      <c r="E127" s="32"/>
      <c r="F127" s="134" t="s">
        <v>170</v>
      </c>
      <c r="G127" s="32"/>
      <c r="H127" s="32"/>
      <c r="I127" s="135"/>
      <c r="J127" s="32"/>
      <c r="K127" s="32"/>
      <c r="L127" s="33"/>
      <c r="M127" s="136"/>
      <c r="N127" s="137"/>
      <c r="O127" s="43"/>
      <c r="P127" s="43"/>
      <c r="Q127" s="43"/>
      <c r="R127" s="43"/>
      <c r="S127" s="43"/>
      <c r="T127" s="44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134</v>
      </c>
      <c r="AU127" s="17" t="s">
        <v>83</v>
      </c>
    </row>
    <row r="128" spans="1:65" s="13" customFormat="1" ht="10">
      <c r="B128" s="138"/>
      <c r="D128" s="139" t="s">
        <v>136</v>
      </c>
      <c r="E128" s="140" t="s">
        <v>3</v>
      </c>
      <c r="F128" s="141" t="s">
        <v>171</v>
      </c>
      <c r="H128" s="140" t="s">
        <v>3</v>
      </c>
      <c r="I128" s="142"/>
      <c r="L128" s="138"/>
      <c r="M128" s="143"/>
      <c r="N128" s="144"/>
      <c r="O128" s="144"/>
      <c r="P128" s="144"/>
      <c r="Q128" s="144"/>
      <c r="R128" s="144"/>
      <c r="S128" s="144"/>
      <c r="T128" s="145"/>
      <c r="AT128" s="140" t="s">
        <v>136</v>
      </c>
      <c r="AU128" s="140" t="s">
        <v>83</v>
      </c>
      <c r="AV128" s="13" t="s">
        <v>81</v>
      </c>
      <c r="AW128" s="13" t="s">
        <v>35</v>
      </c>
      <c r="AX128" s="13" t="s">
        <v>75</v>
      </c>
      <c r="AY128" s="140" t="s">
        <v>126</v>
      </c>
    </row>
    <row r="129" spans="1:65" s="14" customFormat="1" ht="10">
      <c r="B129" s="146"/>
      <c r="D129" s="139" t="s">
        <v>136</v>
      </c>
      <c r="E129" s="147" t="s">
        <v>3</v>
      </c>
      <c r="F129" s="148" t="s">
        <v>172</v>
      </c>
      <c r="H129" s="149">
        <v>480</v>
      </c>
      <c r="I129" s="150"/>
      <c r="L129" s="146"/>
      <c r="M129" s="151"/>
      <c r="N129" s="152"/>
      <c r="O129" s="152"/>
      <c r="P129" s="152"/>
      <c r="Q129" s="152"/>
      <c r="R129" s="152"/>
      <c r="S129" s="152"/>
      <c r="T129" s="153"/>
      <c r="AT129" s="147" t="s">
        <v>136</v>
      </c>
      <c r="AU129" s="147" t="s">
        <v>83</v>
      </c>
      <c r="AV129" s="14" t="s">
        <v>83</v>
      </c>
      <c r="AW129" s="14" t="s">
        <v>35</v>
      </c>
      <c r="AX129" s="14" t="s">
        <v>81</v>
      </c>
      <c r="AY129" s="147" t="s">
        <v>126</v>
      </c>
    </row>
    <row r="130" spans="1:65" s="2" customFormat="1" ht="49" customHeight="1">
      <c r="A130" s="32"/>
      <c r="B130" s="119"/>
      <c r="C130" s="120" t="s">
        <v>173</v>
      </c>
      <c r="D130" s="120" t="s">
        <v>128</v>
      </c>
      <c r="E130" s="121" t="s">
        <v>174</v>
      </c>
      <c r="F130" s="122" t="s">
        <v>175</v>
      </c>
      <c r="G130" s="123" t="s">
        <v>168</v>
      </c>
      <c r="H130" s="124">
        <v>994</v>
      </c>
      <c r="I130" s="125"/>
      <c r="J130" s="126">
        <f>ROUND(I130*H130,2)</f>
        <v>0</v>
      </c>
      <c r="K130" s="122" t="s">
        <v>132</v>
      </c>
      <c r="L130" s="33"/>
      <c r="M130" s="127" t="s">
        <v>3</v>
      </c>
      <c r="N130" s="128" t="s">
        <v>47</v>
      </c>
      <c r="O130" s="43"/>
      <c r="P130" s="129">
        <f>O130*H130</f>
        <v>0</v>
      </c>
      <c r="Q130" s="129">
        <v>0</v>
      </c>
      <c r="R130" s="129">
        <f>Q130*H130</f>
        <v>0</v>
      </c>
      <c r="S130" s="129">
        <v>0.20499999999999999</v>
      </c>
      <c r="T130" s="130">
        <f>S130*H130</f>
        <v>203.76999999999998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31" t="s">
        <v>94</v>
      </c>
      <c r="AT130" s="131" t="s">
        <v>128</v>
      </c>
      <c r="AU130" s="131" t="s">
        <v>83</v>
      </c>
      <c r="AY130" s="17" t="s">
        <v>126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7" t="s">
        <v>81</v>
      </c>
      <c r="BK130" s="132">
        <f>ROUND(I130*H130,2)</f>
        <v>0</v>
      </c>
      <c r="BL130" s="17" t="s">
        <v>94</v>
      </c>
      <c r="BM130" s="131" t="s">
        <v>176</v>
      </c>
    </row>
    <row r="131" spans="1:65" s="2" customFormat="1" ht="10">
      <c r="A131" s="32"/>
      <c r="B131" s="33"/>
      <c r="C131" s="32"/>
      <c r="D131" s="133" t="s">
        <v>134</v>
      </c>
      <c r="E131" s="32"/>
      <c r="F131" s="134" t="s">
        <v>177</v>
      </c>
      <c r="G131" s="32"/>
      <c r="H131" s="32"/>
      <c r="I131" s="135"/>
      <c r="J131" s="32"/>
      <c r="K131" s="32"/>
      <c r="L131" s="33"/>
      <c r="M131" s="136"/>
      <c r="N131" s="137"/>
      <c r="O131" s="43"/>
      <c r="P131" s="43"/>
      <c r="Q131" s="43"/>
      <c r="R131" s="43"/>
      <c r="S131" s="43"/>
      <c r="T131" s="44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134</v>
      </c>
      <c r="AU131" s="17" t="s">
        <v>83</v>
      </c>
    </row>
    <row r="132" spans="1:65" s="12" customFormat="1" ht="22.75" customHeight="1">
      <c r="B132" s="106"/>
      <c r="D132" s="107" t="s">
        <v>74</v>
      </c>
      <c r="E132" s="117" t="s">
        <v>178</v>
      </c>
      <c r="F132" s="117" t="s">
        <v>179</v>
      </c>
      <c r="I132" s="109"/>
      <c r="J132" s="118">
        <f>BK132</f>
        <v>0</v>
      </c>
      <c r="L132" s="106"/>
      <c r="M132" s="111"/>
      <c r="N132" s="112"/>
      <c r="O132" s="112"/>
      <c r="P132" s="113">
        <f>SUM(P133:P159)</f>
        <v>0</v>
      </c>
      <c r="Q132" s="112"/>
      <c r="R132" s="113">
        <f>SUM(R133:R159)</f>
        <v>0</v>
      </c>
      <c r="S132" s="112"/>
      <c r="T132" s="114">
        <f>SUM(T133:T159)</f>
        <v>0</v>
      </c>
      <c r="AR132" s="107" t="s">
        <v>81</v>
      </c>
      <c r="AT132" s="115" t="s">
        <v>74</v>
      </c>
      <c r="AU132" s="115" t="s">
        <v>81</v>
      </c>
      <c r="AY132" s="107" t="s">
        <v>126</v>
      </c>
      <c r="BK132" s="116">
        <f>SUM(BK133:BK159)</f>
        <v>0</v>
      </c>
    </row>
    <row r="133" spans="1:65" s="2" customFormat="1" ht="37.75" customHeight="1">
      <c r="A133" s="32"/>
      <c r="B133" s="119"/>
      <c r="C133" s="120" t="s">
        <v>180</v>
      </c>
      <c r="D133" s="120" t="s">
        <v>128</v>
      </c>
      <c r="E133" s="121" t="s">
        <v>181</v>
      </c>
      <c r="F133" s="122" t="s">
        <v>182</v>
      </c>
      <c r="G133" s="123" t="s">
        <v>183</v>
      </c>
      <c r="H133" s="124">
        <v>6594.5429999999997</v>
      </c>
      <c r="I133" s="125"/>
      <c r="J133" s="126">
        <f>ROUND(I133*H133,2)</f>
        <v>0</v>
      </c>
      <c r="K133" s="122" t="s">
        <v>132</v>
      </c>
      <c r="L133" s="33"/>
      <c r="M133" s="127" t="s">
        <v>3</v>
      </c>
      <c r="N133" s="128" t="s">
        <v>47</v>
      </c>
      <c r="O133" s="43"/>
      <c r="P133" s="129">
        <f>O133*H133</f>
        <v>0</v>
      </c>
      <c r="Q133" s="129">
        <v>0</v>
      </c>
      <c r="R133" s="129">
        <f>Q133*H133</f>
        <v>0</v>
      </c>
      <c r="S133" s="129">
        <v>0</v>
      </c>
      <c r="T133" s="130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31" t="s">
        <v>94</v>
      </c>
      <c r="AT133" s="131" t="s">
        <v>128</v>
      </c>
      <c r="AU133" s="131" t="s">
        <v>83</v>
      </c>
      <c r="AY133" s="17" t="s">
        <v>126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7" t="s">
        <v>81</v>
      </c>
      <c r="BK133" s="132">
        <f>ROUND(I133*H133,2)</f>
        <v>0</v>
      </c>
      <c r="BL133" s="17" t="s">
        <v>94</v>
      </c>
      <c r="BM133" s="131" t="s">
        <v>184</v>
      </c>
    </row>
    <row r="134" spans="1:65" s="2" customFormat="1" ht="10">
      <c r="A134" s="32"/>
      <c r="B134" s="33"/>
      <c r="C134" s="32"/>
      <c r="D134" s="133" t="s">
        <v>134</v>
      </c>
      <c r="E134" s="32"/>
      <c r="F134" s="134" t="s">
        <v>185</v>
      </c>
      <c r="G134" s="32"/>
      <c r="H134" s="32"/>
      <c r="I134" s="135"/>
      <c r="J134" s="32"/>
      <c r="K134" s="32"/>
      <c r="L134" s="33"/>
      <c r="M134" s="136"/>
      <c r="N134" s="137"/>
      <c r="O134" s="43"/>
      <c r="P134" s="43"/>
      <c r="Q134" s="43"/>
      <c r="R134" s="43"/>
      <c r="S134" s="43"/>
      <c r="T134" s="44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134</v>
      </c>
      <c r="AU134" s="17" t="s">
        <v>83</v>
      </c>
    </row>
    <row r="135" spans="1:65" s="2" customFormat="1" ht="37.75" customHeight="1">
      <c r="A135" s="32"/>
      <c r="B135" s="119"/>
      <c r="C135" s="120" t="s">
        <v>186</v>
      </c>
      <c r="D135" s="120" t="s">
        <v>128</v>
      </c>
      <c r="E135" s="121" t="s">
        <v>187</v>
      </c>
      <c r="F135" s="122" t="s">
        <v>188</v>
      </c>
      <c r="G135" s="123" t="s">
        <v>183</v>
      </c>
      <c r="H135" s="124">
        <v>92323.601999999999</v>
      </c>
      <c r="I135" s="125"/>
      <c r="J135" s="126">
        <f>ROUND(I135*H135,2)</f>
        <v>0</v>
      </c>
      <c r="K135" s="122" t="s">
        <v>132</v>
      </c>
      <c r="L135" s="33"/>
      <c r="M135" s="127" t="s">
        <v>3</v>
      </c>
      <c r="N135" s="128" t="s">
        <v>47</v>
      </c>
      <c r="O135" s="43"/>
      <c r="P135" s="129">
        <f>O135*H135</f>
        <v>0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31" t="s">
        <v>94</v>
      </c>
      <c r="AT135" s="131" t="s">
        <v>128</v>
      </c>
      <c r="AU135" s="131" t="s">
        <v>83</v>
      </c>
      <c r="AY135" s="17" t="s">
        <v>126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7" t="s">
        <v>81</v>
      </c>
      <c r="BK135" s="132">
        <f>ROUND(I135*H135,2)</f>
        <v>0</v>
      </c>
      <c r="BL135" s="17" t="s">
        <v>94</v>
      </c>
      <c r="BM135" s="131" t="s">
        <v>189</v>
      </c>
    </row>
    <row r="136" spans="1:65" s="2" customFormat="1" ht="10">
      <c r="A136" s="32"/>
      <c r="B136" s="33"/>
      <c r="C136" s="32"/>
      <c r="D136" s="133" t="s">
        <v>134</v>
      </c>
      <c r="E136" s="32"/>
      <c r="F136" s="134" t="s">
        <v>190</v>
      </c>
      <c r="G136" s="32"/>
      <c r="H136" s="32"/>
      <c r="I136" s="135"/>
      <c r="J136" s="32"/>
      <c r="K136" s="32"/>
      <c r="L136" s="33"/>
      <c r="M136" s="136"/>
      <c r="N136" s="137"/>
      <c r="O136" s="43"/>
      <c r="P136" s="43"/>
      <c r="Q136" s="43"/>
      <c r="R136" s="43"/>
      <c r="S136" s="43"/>
      <c r="T136" s="44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134</v>
      </c>
      <c r="AU136" s="17" t="s">
        <v>83</v>
      </c>
    </row>
    <row r="137" spans="1:65" s="14" customFormat="1" ht="10">
      <c r="B137" s="146"/>
      <c r="D137" s="139" t="s">
        <v>136</v>
      </c>
      <c r="F137" s="148" t="s">
        <v>191</v>
      </c>
      <c r="H137" s="149">
        <v>92323.601999999999</v>
      </c>
      <c r="I137" s="150"/>
      <c r="L137" s="146"/>
      <c r="M137" s="151"/>
      <c r="N137" s="152"/>
      <c r="O137" s="152"/>
      <c r="P137" s="152"/>
      <c r="Q137" s="152"/>
      <c r="R137" s="152"/>
      <c r="S137" s="152"/>
      <c r="T137" s="153"/>
      <c r="AT137" s="147" t="s">
        <v>136</v>
      </c>
      <c r="AU137" s="147" t="s">
        <v>83</v>
      </c>
      <c r="AV137" s="14" t="s">
        <v>83</v>
      </c>
      <c r="AW137" s="14" t="s">
        <v>4</v>
      </c>
      <c r="AX137" s="14" t="s">
        <v>81</v>
      </c>
      <c r="AY137" s="147" t="s">
        <v>126</v>
      </c>
    </row>
    <row r="138" spans="1:65" s="2" customFormat="1" ht="24.15" customHeight="1">
      <c r="A138" s="32"/>
      <c r="B138" s="119"/>
      <c r="C138" s="120" t="s">
        <v>96</v>
      </c>
      <c r="D138" s="120" t="s">
        <v>128</v>
      </c>
      <c r="E138" s="121" t="s">
        <v>192</v>
      </c>
      <c r="F138" s="122" t="s">
        <v>193</v>
      </c>
      <c r="G138" s="123" t="s">
        <v>183</v>
      </c>
      <c r="H138" s="124">
        <v>6594.5429999999997</v>
      </c>
      <c r="I138" s="125"/>
      <c r="J138" s="126">
        <f>ROUND(I138*H138,2)</f>
        <v>0</v>
      </c>
      <c r="K138" s="122" t="s">
        <v>132</v>
      </c>
      <c r="L138" s="33"/>
      <c r="M138" s="127" t="s">
        <v>3</v>
      </c>
      <c r="N138" s="128" t="s">
        <v>47</v>
      </c>
      <c r="O138" s="43"/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31" t="s">
        <v>94</v>
      </c>
      <c r="AT138" s="131" t="s">
        <v>128</v>
      </c>
      <c r="AU138" s="131" t="s">
        <v>83</v>
      </c>
      <c r="AY138" s="17" t="s">
        <v>126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7" t="s">
        <v>81</v>
      </c>
      <c r="BK138" s="132">
        <f>ROUND(I138*H138,2)</f>
        <v>0</v>
      </c>
      <c r="BL138" s="17" t="s">
        <v>94</v>
      </c>
      <c r="BM138" s="131" t="s">
        <v>194</v>
      </c>
    </row>
    <row r="139" spans="1:65" s="2" customFormat="1" ht="10">
      <c r="A139" s="32"/>
      <c r="B139" s="33"/>
      <c r="C139" s="32"/>
      <c r="D139" s="133" t="s">
        <v>134</v>
      </c>
      <c r="E139" s="32"/>
      <c r="F139" s="134" t="s">
        <v>195</v>
      </c>
      <c r="G139" s="32"/>
      <c r="H139" s="32"/>
      <c r="I139" s="135"/>
      <c r="J139" s="32"/>
      <c r="K139" s="32"/>
      <c r="L139" s="33"/>
      <c r="M139" s="136"/>
      <c r="N139" s="137"/>
      <c r="O139" s="43"/>
      <c r="P139" s="43"/>
      <c r="Q139" s="43"/>
      <c r="R139" s="43"/>
      <c r="S139" s="43"/>
      <c r="T139" s="44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134</v>
      </c>
      <c r="AU139" s="17" t="s">
        <v>83</v>
      </c>
    </row>
    <row r="140" spans="1:65" s="2" customFormat="1" ht="44.25" customHeight="1">
      <c r="A140" s="32"/>
      <c r="B140" s="119"/>
      <c r="C140" s="120" t="s">
        <v>9</v>
      </c>
      <c r="D140" s="120" t="s">
        <v>128</v>
      </c>
      <c r="E140" s="121" t="s">
        <v>196</v>
      </c>
      <c r="F140" s="122" t="s">
        <v>197</v>
      </c>
      <c r="G140" s="123" t="s">
        <v>183</v>
      </c>
      <c r="H140" s="124">
        <v>1288.7570000000001</v>
      </c>
      <c r="I140" s="125"/>
      <c r="J140" s="126">
        <f>ROUND(I140*H140,2)</f>
        <v>0</v>
      </c>
      <c r="K140" s="122" t="s">
        <v>132</v>
      </c>
      <c r="L140" s="33"/>
      <c r="M140" s="127" t="s">
        <v>3</v>
      </c>
      <c r="N140" s="128" t="s">
        <v>47</v>
      </c>
      <c r="O140" s="43"/>
      <c r="P140" s="129">
        <f>O140*H140</f>
        <v>0</v>
      </c>
      <c r="Q140" s="129">
        <v>0</v>
      </c>
      <c r="R140" s="129">
        <f>Q140*H140</f>
        <v>0</v>
      </c>
      <c r="S140" s="129">
        <v>0</v>
      </c>
      <c r="T140" s="130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31" t="s">
        <v>94</v>
      </c>
      <c r="AT140" s="131" t="s">
        <v>128</v>
      </c>
      <c r="AU140" s="131" t="s">
        <v>83</v>
      </c>
      <c r="AY140" s="17" t="s">
        <v>126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7" t="s">
        <v>81</v>
      </c>
      <c r="BK140" s="132">
        <f>ROUND(I140*H140,2)</f>
        <v>0</v>
      </c>
      <c r="BL140" s="17" t="s">
        <v>94</v>
      </c>
      <c r="BM140" s="131" t="s">
        <v>198</v>
      </c>
    </row>
    <row r="141" spans="1:65" s="2" customFormat="1" ht="10">
      <c r="A141" s="32"/>
      <c r="B141" s="33"/>
      <c r="C141" s="32"/>
      <c r="D141" s="133" t="s">
        <v>134</v>
      </c>
      <c r="E141" s="32"/>
      <c r="F141" s="134" t="s">
        <v>199</v>
      </c>
      <c r="G141" s="32"/>
      <c r="H141" s="32"/>
      <c r="I141" s="135"/>
      <c r="J141" s="32"/>
      <c r="K141" s="32"/>
      <c r="L141" s="33"/>
      <c r="M141" s="136"/>
      <c r="N141" s="137"/>
      <c r="O141" s="43"/>
      <c r="P141" s="43"/>
      <c r="Q141" s="43"/>
      <c r="R141" s="43"/>
      <c r="S141" s="43"/>
      <c r="T141" s="4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134</v>
      </c>
      <c r="AU141" s="17" t="s">
        <v>83</v>
      </c>
    </row>
    <row r="142" spans="1:65" s="13" customFormat="1" ht="10">
      <c r="B142" s="138"/>
      <c r="D142" s="139" t="s">
        <v>136</v>
      </c>
      <c r="E142" s="140" t="s">
        <v>3</v>
      </c>
      <c r="F142" s="141" t="s">
        <v>200</v>
      </c>
      <c r="H142" s="140" t="s">
        <v>3</v>
      </c>
      <c r="I142" s="142"/>
      <c r="L142" s="138"/>
      <c r="M142" s="143"/>
      <c r="N142" s="144"/>
      <c r="O142" s="144"/>
      <c r="P142" s="144"/>
      <c r="Q142" s="144"/>
      <c r="R142" s="144"/>
      <c r="S142" s="144"/>
      <c r="T142" s="145"/>
      <c r="AT142" s="140" t="s">
        <v>136</v>
      </c>
      <c r="AU142" s="140" t="s">
        <v>83</v>
      </c>
      <c r="AV142" s="13" t="s">
        <v>81</v>
      </c>
      <c r="AW142" s="13" t="s">
        <v>35</v>
      </c>
      <c r="AX142" s="13" t="s">
        <v>75</v>
      </c>
      <c r="AY142" s="140" t="s">
        <v>126</v>
      </c>
    </row>
    <row r="143" spans="1:65" s="14" customFormat="1" ht="10">
      <c r="B143" s="146"/>
      <c r="D143" s="139" t="s">
        <v>136</v>
      </c>
      <c r="E143" s="147" t="s">
        <v>3</v>
      </c>
      <c r="F143" s="148" t="s">
        <v>201</v>
      </c>
      <c r="H143" s="149">
        <v>128.08699999999999</v>
      </c>
      <c r="I143" s="150"/>
      <c r="L143" s="146"/>
      <c r="M143" s="151"/>
      <c r="N143" s="152"/>
      <c r="O143" s="152"/>
      <c r="P143" s="152"/>
      <c r="Q143" s="152"/>
      <c r="R143" s="152"/>
      <c r="S143" s="152"/>
      <c r="T143" s="153"/>
      <c r="AT143" s="147" t="s">
        <v>136</v>
      </c>
      <c r="AU143" s="147" t="s">
        <v>83</v>
      </c>
      <c r="AV143" s="14" t="s">
        <v>83</v>
      </c>
      <c r="AW143" s="14" t="s">
        <v>35</v>
      </c>
      <c r="AX143" s="14" t="s">
        <v>75</v>
      </c>
      <c r="AY143" s="147" t="s">
        <v>126</v>
      </c>
    </row>
    <row r="144" spans="1:65" s="13" customFormat="1" ht="10">
      <c r="B144" s="138"/>
      <c r="D144" s="139" t="s">
        <v>136</v>
      </c>
      <c r="E144" s="140" t="s">
        <v>3</v>
      </c>
      <c r="F144" s="141" t="s">
        <v>202</v>
      </c>
      <c r="H144" s="140" t="s">
        <v>3</v>
      </c>
      <c r="I144" s="142"/>
      <c r="L144" s="138"/>
      <c r="M144" s="143"/>
      <c r="N144" s="144"/>
      <c r="O144" s="144"/>
      <c r="P144" s="144"/>
      <c r="Q144" s="144"/>
      <c r="R144" s="144"/>
      <c r="S144" s="144"/>
      <c r="T144" s="145"/>
      <c r="AT144" s="140" t="s">
        <v>136</v>
      </c>
      <c r="AU144" s="140" t="s">
        <v>83</v>
      </c>
      <c r="AV144" s="13" t="s">
        <v>81</v>
      </c>
      <c r="AW144" s="13" t="s">
        <v>35</v>
      </c>
      <c r="AX144" s="13" t="s">
        <v>75</v>
      </c>
      <c r="AY144" s="140" t="s">
        <v>126</v>
      </c>
    </row>
    <row r="145" spans="1:65" s="14" customFormat="1" ht="10">
      <c r="B145" s="146"/>
      <c r="D145" s="139" t="s">
        <v>136</v>
      </c>
      <c r="E145" s="147" t="s">
        <v>3</v>
      </c>
      <c r="F145" s="148" t="s">
        <v>203</v>
      </c>
      <c r="H145" s="149">
        <v>408.85</v>
      </c>
      <c r="I145" s="150"/>
      <c r="L145" s="146"/>
      <c r="M145" s="151"/>
      <c r="N145" s="152"/>
      <c r="O145" s="152"/>
      <c r="P145" s="152"/>
      <c r="Q145" s="152"/>
      <c r="R145" s="152"/>
      <c r="S145" s="152"/>
      <c r="T145" s="153"/>
      <c r="AT145" s="147" t="s">
        <v>136</v>
      </c>
      <c r="AU145" s="147" t="s">
        <v>83</v>
      </c>
      <c r="AV145" s="14" t="s">
        <v>83</v>
      </c>
      <c r="AW145" s="14" t="s">
        <v>35</v>
      </c>
      <c r="AX145" s="14" t="s">
        <v>75</v>
      </c>
      <c r="AY145" s="147" t="s">
        <v>126</v>
      </c>
    </row>
    <row r="146" spans="1:65" s="14" customFormat="1" ht="10">
      <c r="B146" s="146"/>
      <c r="D146" s="139" t="s">
        <v>136</v>
      </c>
      <c r="E146" s="147" t="s">
        <v>3</v>
      </c>
      <c r="F146" s="148" t="s">
        <v>203</v>
      </c>
      <c r="H146" s="149">
        <v>408.85</v>
      </c>
      <c r="I146" s="150"/>
      <c r="L146" s="146"/>
      <c r="M146" s="151"/>
      <c r="N146" s="152"/>
      <c r="O146" s="152"/>
      <c r="P146" s="152"/>
      <c r="Q146" s="152"/>
      <c r="R146" s="152"/>
      <c r="S146" s="152"/>
      <c r="T146" s="153"/>
      <c r="AT146" s="147" t="s">
        <v>136</v>
      </c>
      <c r="AU146" s="147" t="s">
        <v>83</v>
      </c>
      <c r="AV146" s="14" t="s">
        <v>83</v>
      </c>
      <c r="AW146" s="14" t="s">
        <v>35</v>
      </c>
      <c r="AX146" s="14" t="s">
        <v>75</v>
      </c>
      <c r="AY146" s="147" t="s">
        <v>126</v>
      </c>
    </row>
    <row r="147" spans="1:65" s="13" customFormat="1" ht="10">
      <c r="B147" s="138"/>
      <c r="D147" s="139" t="s">
        <v>136</v>
      </c>
      <c r="E147" s="140" t="s">
        <v>3</v>
      </c>
      <c r="F147" s="141" t="s">
        <v>204</v>
      </c>
      <c r="H147" s="140" t="s">
        <v>3</v>
      </c>
      <c r="I147" s="142"/>
      <c r="L147" s="138"/>
      <c r="M147" s="143"/>
      <c r="N147" s="144"/>
      <c r="O147" s="144"/>
      <c r="P147" s="144"/>
      <c r="Q147" s="144"/>
      <c r="R147" s="144"/>
      <c r="S147" s="144"/>
      <c r="T147" s="145"/>
      <c r="AT147" s="140" t="s">
        <v>136</v>
      </c>
      <c r="AU147" s="140" t="s">
        <v>83</v>
      </c>
      <c r="AV147" s="13" t="s">
        <v>81</v>
      </c>
      <c r="AW147" s="13" t="s">
        <v>35</v>
      </c>
      <c r="AX147" s="13" t="s">
        <v>75</v>
      </c>
      <c r="AY147" s="140" t="s">
        <v>126</v>
      </c>
    </row>
    <row r="148" spans="1:65" s="14" customFormat="1" ht="10">
      <c r="B148" s="146"/>
      <c r="D148" s="139" t="s">
        <v>136</v>
      </c>
      <c r="E148" s="147" t="s">
        <v>3</v>
      </c>
      <c r="F148" s="148" t="s">
        <v>205</v>
      </c>
      <c r="H148" s="149">
        <v>139.19999999999999</v>
      </c>
      <c r="I148" s="150"/>
      <c r="L148" s="146"/>
      <c r="M148" s="151"/>
      <c r="N148" s="152"/>
      <c r="O148" s="152"/>
      <c r="P148" s="152"/>
      <c r="Q148" s="152"/>
      <c r="R148" s="152"/>
      <c r="S148" s="152"/>
      <c r="T148" s="153"/>
      <c r="AT148" s="147" t="s">
        <v>136</v>
      </c>
      <c r="AU148" s="147" t="s">
        <v>83</v>
      </c>
      <c r="AV148" s="14" t="s">
        <v>83</v>
      </c>
      <c r="AW148" s="14" t="s">
        <v>35</v>
      </c>
      <c r="AX148" s="14" t="s">
        <v>75</v>
      </c>
      <c r="AY148" s="147" t="s">
        <v>126</v>
      </c>
    </row>
    <row r="149" spans="1:65" s="13" customFormat="1" ht="10">
      <c r="B149" s="138"/>
      <c r="D149" s="139" t="s">
        <v>136</v>
      </c>
      <c r="E149" s="140" t="s">
        <v>3</v>
      </c>
      <c r="F149" s="141" t="s">
        <v>206</v>
      </c>
      <c r="H149" s="140" t="s">
        <v>3</v>
      </c>
      <c r="I149" s="142"/>
      <c r="L149" s="138"/>
      <c r="M149" s="143"/>
      <c r="N149" s="144"/>
      <c r="O149" s="144"/>
      <c r="P149" s="144"/>
      <c r="Q149" s="144"/>
      <c r="R149" s="144"/>
      <c r="S149" s="144"/>
      <c r="T149" s="145"/>
      <c r="AT149" s="140" t="s">
        <v>136</v>
      </c>
      <c r="AU149" s="140" t="s">
        <v>83</v>
      </c>
      <c r="AV149" s="13" t="s">
        <v>81</v>
      </c>
      <c r="AW149" s="13" t="s">
        <v>35</v>
      </c>
      <c r="AX149" s="13" t="s">
        <v>75</v>
      </c>
      <c r="AY149" s="140" t="s">
        <v>126</v>
      </c>
    </row>
    <row r="150" spans="1:65" s="14" customFormat="1" ht="10">
      <c r="B150" s="146"/>
      <c r="D150" s="139" t="s">
        <v>136</v>
      </c>
      <c r="E150" s="147" t="s">
        <v>3</v>
      </c>
      <c r="F150" s="148" t="s">
        <v>207</v>
      </c>
      <c r="H150" s="149">
        <v>203.77</v>
      </c>
      <c r="I150" s="150"/>
      <c r="L150" s="146"/>
      <c r="M150" s="151"/>
      <c r="N150" s="152"/>
      <c r="O150" s="152"/>
      <c r="P150" s="152"/>
      <c r="Q150" s="152"/>
      <c r="R150" s="152"/>
      <c r="S150" s="152"/>
      <c r="T150" s="153"/>
      <c r="AT150" s="147" t="s">
        <v>136</v>
      </c>
      <c r="AU150" s="147" t="s">
        <v>83</v>
      </c>
      <c r="AV150" s="14" t="s">
        <v>83</v>
      </c>
      <c r="AW150" s="14" t="s">
        <v>35</v>
      </c>
      <c r="AX150" s="14" t="s">
        <v>75</v>
      </c>
      <c r="AY150" s="147" t="s">
        <v>126</v>
      </c>
    </row>
    <row r="151" spans="1:65" s="15" customFormat="1" ht="10">
      <c r="B151" s="154"/>
      <c r="D151" s="139" t="s">
        <v>136</v>
      </c>
      <c r="E151" s="155" t="s">
        <v>3</v>
      </c>
      <c r="F151" s="156" t="s">
        <v>153</v>
      </c>
      <c r="H151" s="157">
        <v>1288.7570000000001</v>
      </c>
      <c r="I151" s="158"/>
      <c r="L151" s="154"/>
      <c r="M151" s="159"/>
      <c r="N151" s="160"/>
      <c r="O151" s="160"/>
      <c r="P151" s="160"/>
      <c r="Q151" s="160"/>
      <c r="R151" s="160"/>
      <c r="S151" s="160"/>
      <c r="T151" s="161"/>
      <c r="AT151" s="155" t="s">
        <v>136</v>
      </c>
      <c r="AU151" s="155" t="s">
        <v>83</v>
      </c>
      <c r="AV151" s="15" t="s">
        <v>94</v>
      </c>
      <c r="AW151" s="15" t="s">
        <v>35</v>
      </c>
      <c r="AX151" s="15" t="s">
        <v>81</v>
      </c>
      <c r="AY151" s="155" t="s">
        <v>126</v>
      </c>
    </row>
    <row r="152" spans="1:65" s="2" customFormat="1" ht="44.25" customHeight="1">
      <c r="A152" s="32"/>
      <c r="B152" s="119"/>
      <c r="C152" s="120" t="s">
        <v>97</v>
      </c>
      <c r="D152" s="120" t="s">
        <v>128</v>
      </c>
      <c r="E152" s="121" t="s">
        <v>208</v>
      </c>
      <c r="F152" s="122" t="s">
        <v>209</v>
      </c>
      <c r="G152" s="123" t="s">
        <v>183</v>
      </c>
      <c r="H152" s="124">
        <v>68.424999999999997</v>
      </c>
      <c r="I152" s="125"/>
      <c r="J152" s="126">
        <f>ROUND(I152*H152,2)</f>
        <v>0</v>
      </c>
      <c r="K152" s="122" t="s">
        <v>132</v>
      </c>
      <c r="L152" s="33"/>
      <c r="M152" s="127" t="s">
        <v>3</v>
      </c>
      <c r="N152" s="128" t="s">
        <v>47</v>
      </c>
      <c r="O152" s="43"/>
      <c r="P152" s="129">
        <f>O152*H152</f>
        <v>0</v>
      </c>
      <c r="Q152" s="129">
        <v>0</v>
      </c>
      <c r="R152" s="129">
        <f>Q152*H152</f>
        <v>0</v>
      </c>
      <c r="S152" s="129">
        <v>0</v>
      </c>
      <c r="T152" s="13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31" t="s">
        <v>94</v>
      </c>
      <c r="AT152" s="131" t="s">
        <v>128</v>
      </c>
      <c r="AU152" s="131" t="s">
        <v>83</v>
      </c>
      <c r="AY152" s="17" t="s">
        <v>126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7" t="s">
        <v>81</v>
      </c>
      <c r="BK152" s="132">
        <f>ROUND(I152*H152,2)</f>
        <v>0</v>
      </c>
      <c r="BL152" s="17" t="s">
        <v>94</v>
      </c>
      <c r="BM152" s="131" t="s">
        <v>210</v>
      </c>
    </row>
    <row r="153" spans="1:65" s="2" customFormat="1" ht="10">
      <c r="A153" s="32"/>
      <c r="B153" s="33"/>
      <c r="C153" s="32"/>
      <c r="D153" s="133" t="s">
        <v>134</v>
      </c>
      <c r="E153" s="32"/>
      <c r="F153" s="134" t="s">
        <v>211</v>
      </c>
      <c r="G153" s="32"/>
      <c r="H153" s="32"/>
      <c r="I153" s="135"/>
      <c r="J153" s="32"/>
      <c r="K153" s="32"/>
      <c r="L153" s="33"/>
      <c r="M153" s="136"/>
      <c r="N153" s="137"/>
      <c r="O153" s="43"/>
      <c r="P153" s="43"/>
      <c r="Q153" s="43"/>
      <c r="R153" s="43"/>
      <c r="S153" s="43"/>
      <c r="T153" s="44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134</v>
      </c>
      <c r="AU153" s="17" t="s">
        <v>83</v>
      </c>
    </row>
    <row r="154" spans="1:65" s="13" customFormat="1" ht="10">
      <c r="B154" s="138"/>
      <c r="D154" s="139" t="s">
        <v>136</v>
      </c>
      <c r="E154" s="140" t="s">
        <v>3</v>
      </c>
      <c r="F154" s="141" t="s">
        <v>212</v>
      </c>
      <c r="H154" s="140" t="s">
        <v>3</v>
      </c>
      <c r="I154" s="142"/>
      <c r="L154" s="138"/>
      <c r="M154" s="143"/>
      <c r="N154" s="144"/>
      <c r="O154" s="144"/>
      <c r="P154" s="144"/>
      <c r="Q154" s="144"/>
      <c r="R154" s="144"/>
      <c r="S154" s="144"/>
      <c r="T154" s="145"/>
      <c r="AT154" s="140" t="s">
        <v>136</v>
      </c>
      <c r="AU154" s="140" t="s">
        <v>83</v>
      </c>
      <c r="AV154" s="13" t="s">
        <v>81</v>
      </c>
      <c r="AW154" s="13" t="s">
        <v>35</v>
      </c>
      <c r="AX154" s="13" t="s">
        <v>75</v>
      </c>
      <c r="AY154" s="140" t="s">
        <v>126</v>
      </c>
    </row>
    <row r="155" spans="1:65" s="14" customFormat="1" ht="10">
      <c r="B155" s="146"/>
      <c r="D155" s="139" t="s">
        <v>136</v>
      </c>
      <c r="E155" s="147" t="s">
        <v>3</v>
      </c>
      <c r="F155" s="148" t="s">
        <v>213</v>
      </c>
      <c r="H155" s="149">
        <v>68.424999999999997</v>
      </c>
      <c r="I155" s="150"/>
      <c r="L155" s="146"/>
      <c r="M155" s="151"/>
      <c r="N155" s="152"/>
      <c r="O155" s="152"/>
      <c r="P155" s="152"/>
      <c r="Q155" s="152"/>
      <c r="R155" s="152"/>
      <c r="S155" s="152"/>
      <c r="T155" s="153"/>
      <c r="AT155" s="147" t="s">
        <v>136</v>
      </c>
      <c r="AU155" s="147" t="s">
        <v>83</v>
      </c>
      <c r="AV155" s="14" t="s">
        <v>83</v>
      </c>
      <c r="AW155" s="14" t="s">
        <v>35</v>
      </c>
      <c r="AX155" s="14" t="s">
        <v>75</v>
      </c>
      <c r="AY155" s="147" t="s">
        <v>126</v>
      </c>
    </row>
    <row r="156" spans="1:65" s="15" customFormat="1" ht="10">
      <c r="B156" s="154"/>
      <c r="D156" s="139" t="s">
        <v>136</v>
      </c>
      <c r="E156" s="155" t="s">
        <v>3</v>
      </c>
      <c r="F156" s="156" t="s">
        <v>153</v>
      </c>
      <c r="H156" s="157">
        <v>68.424999999999997</v>
      </c>
      <c r="I156" s="158"/>
      <c r="L156" s="154"/>
      <c r="M156" s="159"/>
      <c r="N156" s="160"/>
      <c r="O156" s="160"/>
      <c r="P156" s="160"/>
      <c r="Q156" s="160"/>
      <c r="R156" s="160"/>
      <c r="S156" s="160"/>
      <c r="T156" s="161"/>
      <c r="AT156" s="155" t="s">
        <v>136</v>
      </c>
      <c r="AU156" s="155" t="s">
        <v>83</v>
      </c>
      <c r="AV156" s="15" t="s">
        <v>94</v>
      </c>
      <c r="AW156" s="15" t="s">
        <v>35</v>
      </c>
      <c r="AX156" s="15" t="s">
        <v>81</v>
      </c>
      <c r="AY156" s="155" t="s">
        <v>126</v>
      </c>
    </row>
    <row r="157" spans="1:65" s="2" customFormat="1" ht="44.25" customHeight="1">
      <c r="A157" s="32"/>
      <c r="B157" s="119"/>
      <c r="C157" s="120" t="s">
        <v>214</v>
      </c>
      <c r="D157" s="120" t="s">
        <v>128</v>
      </c>
      <c r="E157" s="121" t="s">
        <v>215</v>
      </c>
      <c r="F157" s="122" t="s">
        <v>216</v>
      </c>
      <c r="G157" s="123" t="s">
        <v>183</v>
      </c>
      <c r="H157" s="124">
        <v>5237.3609999999999</v>
      </c>
      <c r="I157" s="125"/>
      <c r="J157" s="126">
        <f>ROUND(I157*H157,2)</f>
        <v>0</v>
      </c>
      <c r="K157" s="122" t="s">
        <v>132</v>
      </c>
      <c r="L157" s="33"/>
      <c r="M157" s="127" t="s">
        <v>3</v>
      </c>
      <c r="N157" s="128" t="s">
        <v>47</v>
      </c>
      <c r="O157" s="43"/>
      <c r="P157" s="129">
        <f>O157*H157</f>
        <v>0</v>
      </c>
      <c r="Q157" s="129">
        <v>0</v>
      </c>
      <c r="R157" s="129">
        <f>Q157*H157</f>
        <v>0</v>
      </c>
      <c r="S157" s="129">
        <v>0</v>
      </c>
      <c r="T157" s="13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31" t="s">
        <v>94</v>
      </c>
      <c r="AT157" s="131" t="s">
        <v>128</v>
      </c>
      <c r="AU157" s="131" t="s">
        <v>83</v>
      </c>
      <c r="AY157" s="17" t="s">
        <v>126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17" t="s">
        <v>81</v>
      </c>
      <c r="BK157" s="132">
        <f>ROUND(I157*H157,2)</f>
        <v>0</v>
      </c>
      <c r="BL157" s="17" t="s">
        <v>94</v>
      </c>
      <c r="BM157" s="131" t="s">
        <v>217</v>
      </c>
    </row>
    <row r="158" spans="1:65" s="2" customFormat="1" ht="10">
      <c r="A158" s="32"/>
      <c r="B158" s="33"/>
      <c r="C158" s="32"/>
      <c r="D158" s="133" t="s">
        <v>134</v>
      </c>
      <c r="E158" s="32"/>
      <c r="F158" s="134" t="s">
        <v>218</v>
      </c>
      <c r="G158" s="32"/>
      <c r="H158" s="32"/>
      <c r="I158" s="135"/>
      <c r="J158" s="32"/>
      <c r="K158" s="32"/>
      <c r="L158" s="33"/>
      <c r="M158" s="136"/>
      <c r="N158" s="137"/>
      <c r="O158" s="43"/>
      <c r="P158" s="43"/>
      <c r="Q158" s="43"/>
      <c r="R158" s="43"/>
      <c r="S158" s="43"/>
      <c r="T158" s="44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134</v>
      </c>
      <c r="AU158" s="17" t="s">
        <v>83</v>
      </c>
    </row>
    <row r="159" spans="1:65" s="14" customFormat="1" ht="10">
      <c r="B159" s="146"/>
      <c r="D159" s="139" t="s">
        <v>136</v>
      </c>
      <c r="E159" s="147" t="s">
        <v>3</v>
      </c>
      <c r="F159" s="148" t="s">
        <v>219</v>
      </c>
      <c r="H159" s="149">
        <v>5237.3609999999999</v>
      </c>
      <c r="I159" s="150"/>
      <c r="L159" s="146"/>
      <c r="M159" s="162"/>
      <c r="N159" s="163"/>
      <c r="O159" s="163"/>
      <c r="P159" s="163"/>
      <c r="Q159" s="163"/>
      <c r="R159" s="163"/>
      <c r="S159" s="163"/>
      <c r="T159" s="164"/>
      <c r="AT159" s="147" t="s">
        <v>136</v>
      </c>
      <c r="AU159" s="147" t="s">
        <v>83</v>
      </c>
      <c r="AV159" s="14" t="s">
        <v>83</v>
      </c>
      <c r="AW159" s="14" t="s">
        <v>35</v>
      </c>
      <c r="AX159" s="14" t="s">
        <v>81</v>
      </c>
      <c r="AY159" s="147" t="s">
        <v>126</v>
      </c>
    </row>
    <row r="160" spans="1:65" s="2" customFormat="1" ht="7" customHeight="1">
      <c r="A160" s="32"/>
      <c r="B160" s="36"/>
      <c r="C160" s="37"/>
      <c r="D160" s="37"/>
      <c r="E160" s="37"/>
      <c r="F160" s="37"/>
      <c r="G160" s="37"/>
      <c r="H160" s="37"/>
      <c r="I160" s="37"/>
      <c r="J160" s="37"/>
      <c r="K160" s="37"/>
      <c r="L160" s="33"/>
      <c r="M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</sheetData>
  <autoFilter ref="C93:K159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/>
    <hyperlink ref="F102" r:id="rId2"/>
    <hyperlink ref="F106" r:id="rId3"/>
    <hyperlink ref="F114" r:id="rId4"/>
    <hyperlink ref="F118" r:id="rId5"/>
    <hyperlink ref="F123" r:id="rId6"/>
    <hyperlink ref="F127" r:id="rId7"/>
    <hyperlink ref="F131" r:id="rId8"/>
    <hyperlink ref="F134" r:id="rId9"/>
    <hyperlink ref="F136" r:id="rId10"/>
    <hyperlink ref="F139" r:id="rId11"/>
    <hyperlink ref="F141" r:id="rId12"/>
    <hyperlink ref="F153" r:id="rId13"/>
    <hyperlink ref="F158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8"/>
  <sheetViews>
    <sheetView showGridLines="0" topLeftCell="A4" workbookViewId="0">
      <selection activeCell="Z107" sqref="Z107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177" t="s">
        <v>6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7" t="s">
        <v>93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5" customHeight="1">
      <c r="B4" s="20"/>
      <c r="D4" s="21" t="s">
        <v>98</v>
      </c>
      <c r="L4" s="20"/>
      <c r="M4" s="70" t="s">
        <v>11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187" t="str">
        <f>'Rekapitulace stavby'!K6</f>
        <v>Anthropos Sportovní a rekreační areál - II.etapa</v>
      </c>
      <c r="F7" s="188"/>
      <c r="G7" s="188"/>
      <c r="H7" s="188"/>
      <c r="L7" s="20"/>
    </row>
    <row r="8" spans="1:46" ht="12.5">
      <c r="B8" s="20"/>
      <c r="D8" s="27" t="s">
        <v>99</v>
      </c>
      <c r="L8" s="20"/>
    </row>
    <row r="9" spans="1:46" s="1" customFormat="1" ht="16.5" customHeight="1">
      <c r="B9" s="20"/>
      <c r="E9" s="187" t="s">
        <v>100</v>
      </c>
      <c r="F9" s="169"/>
      <c r="G9" s="169"/>
      <c r="H9" s="169"/>
      <c r="L9" s="20"/>
    </row>
    <row r="10" spans="1:46" s="1" customFormat="1" ht="12" customHeight="1">
      <c r="B10" s="20"/>
      <c r="D10" s="27" t="s">
        <v>101</v>
      </c>
      <c r="L10" s="20"/>
    </row>
    <row r="11" spans="1:46" s="2" customFormat="1" ht="16.5" customHeight="1">
      <c r="A11" s="32"/>
      <c r="B11" s="33"/>
      <c r="C11" s="32"/>
      <c r="D11" s="32"/>
      <c r="E11" s="189" t="s">
        <v>102</v>
      </c>
      <c r="F11" s="190"/>
      <c r="G11" s="190"/>
      <c r="H11" s="190"/>
      <c r="I11" s="32"/>
      <c r="J11" s="32"/>
      <c r="K11" s="32"/>
      <c r="L11" s="7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103</v>
      </c>
      <c r="E12" s="32"/>
      <c r="F12" s="32"/>
      <c r="G12" s="32"/>
      <c r="H12" s="32"/>
      <c r="I12" s="32"/>
      <c r="J12" s="32"/>
      <c r="K12" s="32"/>
      <c r="L12" s="7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178" t="s">
        <v>603</v>
      </c>
      <c r="F13" s="190"/>
      <c r="G13" s="190"/>
      <c r="H13" s="190"/>
      <c r="I13" s="32"/>
      <c r="J13" s="32"/>
      <c r="K13" s="32"/>
      <c r="L13" s="7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0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7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19</v>
      </c>
      <c r="E15" s="32"/>
      <c r="F15" s="25" t="s">
        <v>3</v>
      </c>
      <c r="G15" s="32"/>
      <c r="H15" s="32"/>
      <c r="I15" s="27" t="s">
        <v>20</v>
      </c>
      <c r="J15" s="25" t="s">
        <v>3</v>
      </c>
      <c r="K15" s="32"/>
      <c r="L15" s="7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21</v>
      </c>
      <c r="E16" s="32"/>
      <c r="F16" s="25" t="s">
        <v>27</v>
      </c>
      <c r="G16" s="32"/>
      <c r="H16" s="32"/>
      <c r="I16" s="27" t="s">
        <v>23</v>
      </c>
      <c r="J16" s="40" t="str">
        <f>'Rekapitulace stavby'!AN8</f>
        <v>14. 6. 2022</v>
      </c>
      <c r="K16" s="32"/>
      <c r="L16" s="7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7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7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25</v>
      </c>
      <c r="E18" s="32"/>
      <c r="F18" s="32"/>
      <c r="G18" s="32"/>
      <c r="H18" s="32"/>
      <c r="I18" s="27" t="s">
        <v>26</v>
      </c>
      <c r="J18" s="25" t="str">
        <f>IF('Rekapitulace stavby'!AN10="","",'Rekapitulace stavby'!AN10)</f>
        <v/>
      </c>
      <c r="K18" s="32"/>
      <c r="L18" s="7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tr">
        <f>IF('Rekapitulace stavby'!E11="","",'Rekapitulace stavby'!E11)</f>
        <v xml:space="preserve"> </v>
      </c>
      <c r="F19" s="32"/>
      <c r="G19" s="32"/>
      <c r="H19" s="32"/>
      <c r="I19" s="27" t="s">
        <v>28</v>
      </c>
      <c r="J19" s="25" t="str">
        <f>IF('Rekapitulace stavby'!AN11="","",'Rekapitulace stavby'!AN11)</f>
        <v/>
      </c>
      <c r="K19" s="32"/>
      <c r="L19" s="7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7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7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29</v>
      </c>
      <c r="E21" s="32"/>
      <c r="F21" s="32"/>
      <c r="G21" s="32"/>
      <c r="H21" s="32"/>
      <c r="I21" s="27" t="s">
        <v>26</v>
      </c>
      <c r="J21" s="28" t="str">
        <f>'Rekapitulace stavby'!AN13</f>
        <v>Vyplň údaj</v>
      </c>
      <c r="K21" s="32"/>
      <c r="L21" s="7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191" t="str">
        <f>'Rekapitulace stavby'!E14</f>
        <v>Vyplň údaj</v>
      </c>
      <c r="F22" s="168"/>
      <c r="G22" s="168"/>
      <c r="H22" s="168"/>
      <c r="I22" s="27" t="s">
        <v>28</v>
      </c>
      <c r="J22" s="28" t="str">
        <f>'Rekapitulace stavby'!AN14</f>
        <v>Vyplň údaj</v>
      </c>
      <c r="K22" s="32"/>
      <c r="L22" s="7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7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7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31</v>
      </c>
      <c r="E24" s="32"/>
      <c r="F24" s="32"/>
      <c r="G24" s="32"/>
      <c r="H24" s="32"/>
      <c r="I24" s="27" t="s">
        <v>26</v>
      </c>
      <c r="J24" s="25" t="str">
        <f>IF('Rekapitulace stavby'!AN16="","",'Rekapitulace stavby'!AN16)</f>
        <v>25764314</v>
      </c>
      <c r="K24" s="32"/>
      <c r="L24" s="7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tr">
        <f>IF('Rekapitulace stavby'!E17="","",'Rekapitulace stavby'!E17)</f>
        <v>Arch.Design, s.r.o.</v>
      </c>
      <c r="F25" s="32"/>
      <c r="G25" s="32"/>
      <c r="H25" s="32"/>
      <c r="I25" s="27" t="s">
        <v>28</v>
      </c>
      <c r="J25" s="25" t="str">
        <f>IF('Rekapitulace stavby'!AN17="","",'Rekapitulace stavby'!AN17)</f>
        <v>cz25764314</v>
      </c>
      <c r="K25" s="32"/>
      <c r="L25" s="7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7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7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36</v>
      </c>
      <c r="E27" s="32"/>
      <c r="F27" s="32"/>
      <c r="G27" s="32"/>
      <c r="H27" s="32"/>
      <c r="I27" s="27" t="s">
        <v>26</v>
      </c>
      <c r="J27" s="25" t="str">
        <f>IF('Rekapitulace stavby'!AN19="","",'Rekapitulace stavby'!AN19)</f>
        <v>63472066</v>
      </c>
      <c r="K27" s="32"/>
      <c r="L27" s="7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>CKN Invest, spol. s r.o.</v>
      </c>
      <c r="F28" s="32"/>
      <c r="G28" s="32"/>
      <c r="H28" s="32"/>
      <c r="I28" s="27" t="s">
        <v>28</v>
      </c>
      <c r="J28" s="25" t="str">
        <f>IF('Rekapitulace stavby'!AN20="","",'Rekapitulace stavby'!AN20)</f>
        <v>cz63472066</v>
      </c>
      <c r="K28" s="32"/>
      <c r="L28" s="7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7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40</v>
      </c>
      <c r="E30" s="32"/>
      <c r="F30" s="32"/>
      <c r="G30" s="32"/>
      <c r="H30" s="32"/>
      <c r="I30" s="32"/>
      <c r="J30" s="32"/>
      <c r="K30" s="32"/>
      <c r="L30" s="7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73"/>
      <c r="B31" s="74"/>
      <c r="C31" s="73"/>
      <c r="D31" s="73"/>
      <c r="E31" s="173" t="s">
        <v>3</v>
      </c>
      <c r="F31" s="173"/>
      <c r="G31" s="173"/>
      <c r="H31" s="173"/>
      <c r="I31" s="73"/>
      <c r="J31" s="73"/>
      <c r="K31" s="73"/>
      <c r="L31" s="75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s="2" customFormat="1" ht="7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7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50"/>
      <c r="E33" s="50"/>
      <c r="F33" s="50"/>
      <c r="G33" s="50"/>
      <c r="H33" s="50"/>
      <c r="I33" s="50"/>
      <c r="J33" s="50"/>
      <c r="K33" s="50"/>
      <c r="L33" s="7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4" customHeight="1">
      <c r="A34" s="32"/>
      <c r="B34" s="33"/>
      <c r="C34" s="32"/>
      <c r="D34" s="76" t="s">
        <v>42</v>
      </c>
      <c r="E34" s="32"/>
      <c r="F34" s="32"/>
      <c r="G34" s="32"/>
      <c r="H34" s="32"/>
      <c r="I34" s="32"/>
      <c r="J34" s="53">
        <f>ROUND(J102, 2)</f>
        <v>0</v>
      </c>
      <c r="K34" s="32"/>
      <c r="L34" s="7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7" customHeight="1">
      <c r="A35" s="32"/>
      <c r="B35" s="33"/>
      <c r="C35" s="32"/>
      <c r="D35" s="50"/>
      <c r="E35" s="50"/>
      <c r="F35" s="50"/>
      <c r="G35" s="50"/>
      <c r="H35" s="50"/>
      <c r="I35" s="50"/>
      <c r="J35" s="50"/>
      <c r="K35" s="50"/>
      <c r="L35" s="7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32"/>
      <c r="F36" s="34" t="s">
        <v>44</v>
      </c>
      <c r="G36" s="32"/>
      <c r="H36" s="32"/>
      <c r="I36" s="34" t="s">
        <v>43</v>
      </c>
      <c r="J36" s="34" t="s">
        <v>45</v>
      </c>
      <c r="K36" s="32"/>
      <c r="L36" s="7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customHeight="1">
      <c r="A37" s="32"/>
      <c r="B37" s="33"/>
      <c r="C37" s="32"/>
      <c r="D37" s="71" t="s">
        <v>46</v>
      </c>
      <c r="E37" s="27" t="s">
        <v>47</v>
      </c>
      <c r="F37" s="77">
        <f>ROUND((SUM(BE102:BE527)),  2)</f>
        <v>0</v>
      </c>
      <c r="G37" s="32"/>
      <c r="H37" s="32"/>
      <c r="I37" s="78">
        <v>0.21</v>
      </c>
      <c r="J37" s="77">
        <f>ROUND(((SUM(BE102:BE527))*I37),  2)</f>
        <v>0</v>
      </c>
      <c r="K37" s="32"/>
      <c r="L37" s="7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customHeight="1">
      <c r="A38" s="32"/>
      <c r="B38" s="33"/>
      <c r="C38" s="32"/>
      <c r="D38" s="32"/>
      <c r="E38" s="27" t="s">
        <v>48</v>
      </c>
      <c r="F38" s="77">
        <f>ROUND((SUM(BF102:BF527)),  2)</f>
        <v>0</v>
      </c>
      <c r="G38" s="32"/>
      <c r="H38" s="32"/>
      <c r="I38" s="78">
        <v>0.12</v>
      </c>
      <c r="J38" s="77">
        <f>ROUND(((SUM(BF102:BF527))*I38),  2)</f>
        <v>0</v>
      </c>
      <c r="K38" s="32"/>
      <c r="L38" s="7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49</v>
      </c>
      <c r="F39" s="77">
        <f>ROUND((SUM(BG102:BG527)),  2)</f>
        <v>0</v>
      </c>
      <c r="G39" s="32"/>
      <c r="H39" s="32"/>
      <c r="I39" s="78">
        <v>0.21</v>
      </c>
      <c r="J39" s="77">
        <f>0</f>
        <v>0</v>
      </c>
      <c r="K39" s="32"/>
      <c r="L39" s="7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hidden="1" customHeight="1">
      <c r="A40" s="32"/>
      <c r="B40" s="33"/>
      <c r="C40" s="32"/>
      <c r="D40" s="32"/>
      <c r="E40" s="27" t="s">
        <v>50</v>
      </c>
      <c r="F40" s="77">
        <f>ROUND((SUM(BH102:BH527)),  2)</f>
        <v>0</v>
      </c>
      <c r="G40" s="32"/>
      <c r="H40" s="32"/>
      <c r="I40" s="78">
        <v>0.12</v>
      </c>
      <c r="J40" s="77">
        <f>0</f>
        <v>0</v>
      </c>
      <c r="K40" s="32"/>
      <c r="L40" s="7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" hidden="1" customHeight="1">
      <c r="A41" s="32"/>
      <c r="B41" s="33"/>
      <c r="C41" s="32"/>
      <c r="D41" s="32"/>
      <c r="E41" s="27" t="s">
        <v>51</v>
      </c>
      <c r="F41" s="77">
        <f>ROUND((SUM(BI102:BI527)),  2)</f>
        <v>0</v>
      </c>
      <c r="G41" s="32"/>
      <c r="H41" s="32"/>
      <c r="I41" s="78">
        <v>0</v>
      </c>
      <c r="J41" s="77">
        <f>0</f>
        <v>0</v>
      </c>
      <c r="K41" s="32"/>
      <c r="L41" s="7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7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7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4" customHeight="1">
      <c r="A43" s="32"/>
      <c r="B43" s="33"/>
      <c r="C43" s="79"/>
      <c r="D43" s="80" t="s">
        <v>52</v>
      </c>
      <c r="E43" s="45"/>
      <c r="F43" s="45"/>
      <c r="G43" s="81" t="s">
        <v>53</v>
      </c>
      <c r="H43" s="82" t="s">
        <v>54</v>
      </c>
      <c r="I43" s="45"/>
      <c r="J43" s="83">
        <f>SUM(J34:J41)</f>
        <v>0</v>
      </c>
      <c r="K43" s="84"/>
      <c r="L43" s="7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" customHeight="1">
      <c r="A44" s="32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8" spans="1:31" s="2" customFormat="1" ht="7" customHeight="1">
      <c r="A48" s="32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7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s="2" customFormat="1" ht="25" customHeight="1">
      <c r="A49" s="32"/>
      <c r="B49" s="33"/>
      <c r="C49" s="21" t="s">
        <v>104</v>
      </c>
      <c r="D49" s="32"/>
      <c r="E49" s="32"/>
      <c r="F49" s="32"/>
      <c r="G49" s="32"/>
      <c r="H49" s="32"/>
      <c r="I49" s="32"/>
      <c r="J49" s="32"/>
      <c r="K49" s="32"/>
      <c r="L49" s="7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s="2" customFormat="1" ht="7" customHeight="1">
      <c r="A50" s="32"/>
      <c r="B50" s="33"/>
      <c r="C50" s="32"/>
      <c r="D50" s="32"/>
      <c r="E50" s="32"/>
      <c r="F50" s="32"/>
      <c r="G50" s="32"/>
      <c r="H50" s="32"/>
      <c r="I50" s="32"/>
      <c r="J50" s="32"/>
      <c r="K50" s="32"/>
      <c r="L50" s="7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s="2" customFormat="1" ht="12" customHeight="1">
      <c r="A51" s="32"/>
      <c r="B51" s="33"/>
      <c r="C51" s="27" t="s">
        <v>17</v>
      </c>
      <c r="D51" s="32"/>
      <c r="E51" s="32"/>
      <c r="F51" s="32"/>
      <c r="G51" s="32"/>
      <c r="H51" s="32"/>
      <c r="I51" s="32"/>
      <c r="J51" s="32"/>
      <c r="K51" s="32"/>
      <c r="L51" s="7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s="2" customFormat="1" ht="16.5" customHeight="1">
      <c r="A52" s="32"/>
      <c r="B52" s="33"/>
      <c r="C52" s="32"/>
      <c r="D52" s="32"/>
      <c r="E52" s="187" t="str">
        <f>E7</f>
        <v>Anthropos Sportovní a rekreační areál - II.etapa</v>
      </c>
      <c r="F52" s="188"/>
      <c r="G52" s="188"/>
      <c r="H52" s="188"/>
      <c r="I52" s="32"/>
      <c r="J52" s="32"/>
      <c r="K52" s="32"/>
      <c r="L52" s="7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s="1" customFormat="1" ht="12" customHeight="1">
      <c r="B53" s="20"/>
      <c r="C53" s="27" t="s">
        <v>99</v>
      </c>
      <c r="L53" s="20"/>
    </row>
    <row r="54" spans="1:31" s="1" customFormat="1" ht="16.5" customHeight="1">
      <c r="B54" s="20"/>
      <c r="E54" s="187" t="s">
        <v>100</v>
      </c>
      <c r="F54" s="169"/>
      <c r="G54" s="169"/>
      <c r="H54" s="169"/>
      <c r="L54" s="20"/>
    </row>
    <row r="55" spans="1:31" s="1" customFormat="1" ht="12" customHeight="1">
      <c r="B55" s="20"/>
      <c r="C55" s="27" t="s">
        <v>101</v>
      </c>
      <c r="L55" s="20"/>
    </row>
    <row r="56" spans="1:31" s="2" customFormat="1" ht="16.5" customHeight="1">
      <c r="A56" s="32"/>
      <c r="B56" s="33"/>
      <c r="C56" s="32"/>
      <c r="D56" s="32"/>
      <c r="E56" s="189" t="s">
        <v>102</v>
      </c>
      <c r="F56" s="190"/>
      <c r="G56" s="190"/>
      <c r="H56" s="190"/>
      <c r="I56" s="32"/>
      <c r="J56" s="32"/>
      <c r="K56" s="32"/>
      <c r="L56" s="7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s="2" customFormat="1" ht="12" customHeight="1">
      <c r="A57" s="32"/>
      <c r="B57" s="33"/>
      <c r="C57" s="27" t="s">
        <v>103</v>
      </c>
      <c r="D57" s="32"/>
      <c r="E57" s="32"/>
      <c r="F57" s="32"/>
      <c r="G57" s="32"/>
      <c r="H57" s="32"/>
      <c r="I57" s="32"/>
      <c r="J57" s="32"/>
      <c r="K57" s="32"/>
      <c r="L57" s="7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s="2" customFormat="1" ht="16.5" customHeight="1">
      <c r="A58" s="32"/>
      <c r="B58" s="33"/>
      <c r="C58" s="32"/>
      <c r="D58" s="32"/>
      <c r="E58" s="178" t="str">
        <f>E13</f>
        <v>01.2 - Demolice a bourání stavebních objektů v areálu - II. etapa</v>
      </c>
      <c r="F58" s="190"/>
      <c r="G58" s="190"/>
      <c r="H58" s="190"/>
      <c r="I58" s="32"/>
      <c r="J58" s="32"/>
      <c r="K58" s="32"/>
      <c r="L58" s="7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31" s="2" customFormat="1" ht="7" customHeight="1">
      <c r="A59" s="32"/>
      <c r="B59" s="33"/>
      <c r="C59" s="32"/>
      <c r="D59" s="32"/>
      <c r="E59" s="32"/>
      <c r="F59" s="32"/>
      <c r="G59" s="32"/>
      <c r="H59" s="32"/>
      <c r="I59" s="32"/>
      <c r="J59" s="32"/>
      <c r="K59" s="32"/>
      <c r="L59" s="7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31" s="2" customFormat="1" ht="12" customHeight="1">
      <c r="A60" s="32"/>
      <c r="B60" s="33"/>
      <c r="C60" s="27" t="s">
        <v>21</v>
      </c>
      <c r="D60" s="32"/>
      <c r="E60" s="32"/>
      <c r="F60" s="25" t="str">
        <f>F16</f>
        <v xml:space="preserve"> </v>
      </c>
      <c r="G60" s="32"/>
      <c r="H60" s="32"/>
      <c r="I60" s="27" t="s">
        <v>23</v>
      </c>
      <c r="J60" s="40" t="str">
        <f>IF(J16="","",J16)</f>
        <v>14. 6. 2022</v>
      </c>
      <c r="K60" s="32"/>
      <c r="L60" s="7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s="2" customFormat="1" ht="7" customHeight="1">
      <c r="A61" s="32"/>
      <c r="B61" s="33"/>
      <c r="C61" s="32"/>
      <c r="D61" s="32"/>
      <c r="E61" s="32"/>
      <c r="F61" s="32"/>
      <c r="G61" s="32"/>
      <c r="H61" s="32"/>
      <c r="I61" s="32"/>
      <c r="J61" s="32"/>
      <c r="K61" s="32"/>
      <c r="L61" s="7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s="2" customFormat="1" ht="15.15" customHeight="1">
      <c r="A62" s="32"/>
      <c r="B62" s="33"/>
      <c r="C62" s="27" t="s">
        <v>25</v>
      </c>
      <c r="D62" s="32"/>
      <c r="E62" s="32"/>
      <c r="F62" s="25" t="str">
        <f>E19</f>
        <v xml:space="preserve"> </v>
      </c>
      <c r="G62" s="32"/>
      <c r="H62" s="32"/>
      <c r="I62" s="27" t="s">
        <v>31</v>
      </c>
      <c r="J62" s="30" t="str">
        <f>E25</f>
        <v>Arch.Design, s.r.o.</v>
      </c>
      <c r="K62" s="32"/>
      <c r="L62" s="7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31" s="2" customFormat="1" ht="25.65" customHeight="1">
      <c r="A63" s="32"/>
      <c r="B63" s="33"/>
      <c r="C63" s="27" t="s">
        <v>29</v>
      </c>
      <c r="D63" s="32"/>
      <c r="E63" s="32"/>
      <c r="F63" s="25" t="str">
        <f>IF(E22="","",E22)</f>
        <v>Vyplň údaj</v>
      </c>
      <c r="G63" s="32"/>
      <c r="H63" s="32"/>
      <c r="I63" s="27" t="s">
        <v>36</v>
      </c>
      <c r="J63" s="30" t="str">
        <f>E28</f>
        <v>CKN Invest, spol. s r.o.</v>
      </c>
      <c r="K63" s="32"/>
      <c r="L63" s="7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s="2" customFormat="1" ht="10.25" customHeight="1">
      <c r="A64" s="32"/>
      <c r="B64" s="33"/>
      <c r="C64" s="32"/>
      <c r="D64" s="32"/>
      <c r="E64" s="32"/>
      <c r="F64" s="32"/>
      <c r="G64" s="32"/>
      <c r="H64" s="32"/>
      <c r="I64" s="32"/>
      <c r="J64" s="32"/>
      <c r="K64" s="32"/>
      <c r="L64" s="7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47" s="2" customFormat="1" ht="29.25" customHeight="1">
      <c r="A65" s="32"/>
      <c r="B65" s="33"/>
      <c r="C65" s="85" t="s">
        <v>105</v>
      </c>
      <c r="D65" s="79"/>
      <c r="E65" s="79"/>
      <c r="F65" s="79"/>
      <c r="G65" s="79"/>
      <c r="H65" s="79"/>
      <c r="I65" s="79"/>
      <c r="J65" s="86" t="s">
        <v>106</v>
      </c>
      <c r="K65" s="79"/>
      <c r="L65" s="7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47" s="2" customFormat="1" ht="10.25" customHeight="1">
      <c r="A66" s="32"/>
      <c r="B66" s="33"/>
      <c r="C66" s="32"/>
      <c r="D66" s="32"/>
      <c r="E66" s="32"/>
      <c r="F66" s="32"/>
      <c r="G66" s="32"/>
      <c r="H66" s="32"/>
      <c r="I66" s="32"/>
      <c r="J66" s="32"/>
      <c r="K66" s="32"/>
      <c r="L66" s="7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47" s="2" customFormat="1" ht="22.75" customHeight="1">
      <c r="A67" s="32"/>
      <c r="B67" s="33"/>
      <c r="C67" s="87" t="s">
        <v>73</v>
      </c>
      <c r="D67" s="32"/>
      <c r="E67" s="32"/>
      <c r="F67" s="32"/>
      <c r="G67" s="32"/>
      <c r="H67" s="32"/>
      <c r="I67" s="32"/>
      <c r="J67" s="53">
        <f>J102</f>
        <v>0</v>
      </c>
      <c r="K67" s="32"/>
      <c r="L67" s="7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U67" s="17" t="s">
        <v>107</v>
      </c>
    </row>
    <row r="68" spans="1:47" s="9" customFormat="1" ht="25" customHeight="1">
      <c r="B68" s="88"/>
      <c r="D68" s="89" t="s">
        <v>108</v>
      </c>
      <c r="E68" s="90"/>
      <c r="F68" s="90"/>
      <c r="G68" s="90"/>
      <c r="H68" s="90"/>
      <c r="I68" s="90"/>
      <c r="J68" s="91">
        <f>J103</f>
        <v>0</v>
      </c>
      <c r="L68" s="88"/>
    </row>
    <row r="69" spans="1:47" s="10" customFormat="1" ht="19.899999999999999" customHeight="1">
      <c r="B69" s="92"/>
      <c r="D69" s="93" t="s">
        <v>220</v>
      </c>
      <c r="E69" s="94"/>
      <c r="F69" s="94"/>
      <c r="G69" s="94"/>
      <c r="H69" s="94"/>
      <c r="I69" s="94"/>
      <c r="J69" s="95">
        <f>J104</f>
        <v>0</v>
      </c>
      <c r="L69" s="92"/>
    </row>
    <row r="70" spans="1:47" s="10" customFormat="1" ht="19.899999999999999" customHeight="1">
      <c r="B70" s="92"/>
      <c r="D70" s="93" t="s">
        <v>109</v>
      </c>
      <c r="E70" s="94"/>
      <c r="F70" s="94"/>
      <c r="G70" s="94"/>
      <c r="H70" s="94"/>
      <c r="I70" s="94"/>
      <c r="J70" s="95">
        <f>J106</f>
        <v>0</v>
      </c>
      <c r="L70" s="92"/>
    </row>
    <row r="71" spans="1:47" s="10" customFormat="1" ht="19.899999999999999" customHeight="1">
      <c r="B71" s="92"/>
      <c r="D71" s="93" t="s">
        <v>221</v>
      </c>
      <c r="E71" s="94"/>
      <c r="F71" s="94"/>
      <c r="G71" s="94"/>
      <c r="H71" s="94"/>
      <c r="I71" s="94"/>
      <c r="J71" s="95">
        <f>J197</f>
        <v>0</v>
      </c>
      <c r="L71" s="92"/>
    </row>
    <row r="72" spans="1:47" s="10" customFormat="1" ht="19.899999999999999" customHeight="1">
      <c r="B72" s="92"/>
      <c r="D72" s="93" t="s">
        <v>222</v>
      </c>
      <c r="E72" s="94"/>
      <c r="F72" s="94"/>
      <c r="G72" s="94"/>
      <c r="H72" s="94"/>
      <c r="I72" s="94"/>
      <c r="J72" s="95">
        <f>J369</f>
        <v>0</v>
      </c>
      <c r="L72" s="92"/>
    </row>
    <row r="73" spans="1:47" s="10" customFormat="1" ht="19.899999999999999" customHeight="1">
      <c r="B73" s="92"/>
      <c r="D73" s="93" t="s">
        <v>110</v>
      </c>
      <c r="E73" s="94"/>
      <c r="F73" s="94"/>
      <c r="G73" s="94"/>
      <c r="H73" s="94"/>
      <c r="I73" s="94"/>
      <c r="J73" s="95">
        <f>J461</f>
        <v>0</v>
      </c>
      <c r="L73" s="92"/>
    </row>
    <row r="74" spans="1:47" s="9" customFormat="1" ht="25" customHeight="1">
      <c r="B74" s="88"/>
      <c r="D74" s="89" t="s">
        <v>223</v>
      </c>
      <c r="E74" s="90"/>
      <c r="F74" s="90"/>
      <c r="G74" s="90"/>
      <c r="H74" s="90"/>
      <c r="I74" s="90"/>
      <c r="J74" s="91">
        <f>J507</f>
        <v>0</v>
      </c>
      <c r="L74" s="88"/>
    </row>
    <row r="75" spans="1:47" s="10" customFormat="1" ht="19.899999999999999" customHeight="1">
      <c r="B75" s="92"/>
      <c r="D75" s="93" t="s">
        <v>224</v>
      </c>
      <c r="E75" s="94"/>
      <c r="F75" s="94"/>
      <c r="G75" s="94"/>
      <c r="H75" s="94"/>
      <c r="I75" s="94"/>
      <c r="J75" s="95">
        <f>J508</f>
        <v>0</v>
      </c>
      <c r="L75" s="92"/>
    </row>
    <row r="76" spans="1:47" s="10" customFormat="1" ht="19.899999999999999" customHeight="1">
      <c r="B76" s="92"/>
      <c r="D76" s="93" t="s">
        <v>225</v>
      </c>
      <c r="E76" s="94"/>
      <c r="F76" s="94"/>
      <c r="G76" s="94"/>
      <c r="H76" s="94"/>
      <c r="I76" s="94"/>
      <c r="J76" s="95">
        <f>J512</f>
        <v>0</v>
      </c>
      <c r="L76" s="92"/>
    </row>
    <row r="77" spans="1:47" s="9" customFormat="1" ht="25" customHeight="1">
      <c r="B77" s="88"/>
      <c r="D77" s="89" t="s">
        <v>226</v>
      </c>
      <c r="E77" s="90"/>
      <c r="F77" s="90"/>
      <c r="G77" s="90"/>
      <c r="H77" s="90"/>
      <c r="I77" s="90"/>
      <c r="J77" s="91">
        <f>J517</f>
        <v>0</v>
      </c>
      <c r="L77" s="88"/>
    </row>
    <row r="78" spans="1:47" s="10" customFormat="1" ht="19.899999999999999" customHeight="1">
      <c r="B78" s="92"/>
      <c r="D78" s="93" t="s">
        <v>227</v>
      </c>
      <c r="E78" s="94"/>
      <c r="F78" s="94"/>
      <c r="G78" s="94"/>
      <c r="H78" s="94"/>
      <c r="I78" s="94"/>
      <c r="J78" s="95">
        <f>J518</f>
        <v>0</v>
      </c>
      <c r="L78" s="92"/>
    </row>
    <row r="79" spans="1:47" s="2" customFormat="1" ht="21.75" customHeight="1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7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47" s="2" customFormat="1" ht="7" customHeight="1">
      <c r="A80" s="32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7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4" spans="1:31" s="2" customFormat="1" ht="7" customHeight="1">
      <c r="A84" s="3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7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5" customHeight="1">
      <c r="A85" s="32"/>
      <c r="B85" s="33"/>
      <c r="C85" s="21" t="s">
        <v>111</v>
      </c>
      <c r="D85" s="32"/>
      <c r="E85" s="32"/>
      <c r="F85" s="32"/>
      <c r="G85" s="32"/>
      <c r="H85" s="32"/>
      <c r="I85" s="32"/>
      <c r="J85" s="32"/>
      <c r="K85" s="32"/>
      <c r="L85" s="7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2" customFormat="1" ht="7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7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31" s="2" customFormat="1" ht="12" customHeight="1">
      <c r="A87" s="32"/>
      <c r="B87" s="33"/>
      <c r="C87" s="27" t="s">
        <v>17</v>
      </c>
      <c r="D87" s="32"/>
      <c r="E87" s="32"/>
      <c r="F87" s="32"/>
      <c r="G87" s="32"/>
      <c r="H87" s="32"/>
      <c r="I87" s="32"/>
      <c r="J87" s="32"/>
      <c r="K87" s="32"/>
      <c r="L87" s="7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6.5" customHeight="1">
      <c r="A88" s="32"/>
      <c r="B88" s="33"/>
      <c r="C88" s="32"/>
      <c r="D88" s="32"/>
      <c r="E88" s="187" t="str">
        <f>E7</f>
        <v>Anthropos Sportovní a rekreační areál - II.etapa</v>
      </c>
      <c r="F88" s="188"/>
      <c r="G88" s="188"/>
      <c r="H88" s="188"/>
      <c r="I88" s="32"/>
      <c r="J88" s="32"/>
      <c r="K88" s="32"/>
      <c r="L88" s="7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1" customFormat="1" ht="12" customHeight="1">
      <c r="B89" s="20"/>
      <c r="C89" s="27" t="s">
        <v>99</v>
      </c>
      <c r="L89" s="20"/>
    </row>
    <row r="90" spans="1:31" s="1" customFormat="1" ht="16.5" customHeight="1">
      <c r="B90" s="20"/>
      <c r="E90" s="187" t="s">
        <v>100</v>
      </c>
      <c r="F90" s="169"/>
      <c r="G90" s="169"/>
      <c r="H90" s="169"/>
      <c r="L90" s="20"/>
    </row>
    <row r="91" spans="1:31" s="1" customFormat="1" ht="12" customHeight="1">
      <c r="B91" s="20"/>
      <c r="C91" s="27" t="s">
        <v>101</v>
      </c>
      <c r="L91" s="20"/>
    </row>
    <row r="92" spans="1:31" s="2" customFormat="1" ht="16.5" customHeight="1">
      <c r="A92" s="32"/>
      <c r="B92" s="33"/>
      <c r="C92" s="32"/>
      <c r="D92" s="32"/>
      <c r="E92" s="189" t="s">
        <v>102</v>
      </c>
      <c r="F92" s="190"/>
      <c r="G92" s="190"/>
      <c r="H92" s="190"/>
      <c r="I92" s="32"/>
      <c r="J92" s="32"/>
      <c r="K92" s="32"/>
      <c r="L92" s="7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103</v>
      </c>
      <c r="D93" s="32"/>
      <c r="E93" s="32"/>
      <c r="F93" s="32"/>
      <c r="G93" s="32"/>
      <c r="H93" s="32"/>
      <c r="I93" s="32"/>
      <c r="J93" s="32"/>
      <c r="K93" s="32"/>
      <c r="L93" s="7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6.5" customHeight="1">
      <c r="A94" s="32"/>
      <c r="B94" s="33"/>
      <c r="C94" s="32"/>
      <c r="D94" s="32"/>
      <c r="E94" s="178" t="str">
        <f>E13</f>
        <v>01.2 - Demolice a bourání stavebních objektů v areálu - II. etapa</v>
      </c>
      <c r="F94" s="190"/>
      <c r="G94" s="190"/>
      <c r="H94" s="190"/>
      <c r="I94" s="32"/>
      <c r="J94" s="32"/>
      <c r="K94" s="32"/>
      <c r="L94" s="7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7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7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2" customHeight="1">
      <c r="A96" s="32"/>
      <c r="B96" s="33"/>
      <c r="C96" s="27" t="s">
        <v>21</v>
      </c>
      <c r="D96" s="32"/>
      <c r="E96" s="32"/>
      <c r="F96" s="25" t="str">
        <f>F16</f>
        <v xml:space="preserve"> </v>
      </c>
      <c r="G96" s="32"/>
      <c r="H96" s="32"/>
      <c r="I96" s="27" t="s">
        <v>23</v>
      </c>
      <c r="J96" s="40" t="str">
        <f>IF(J16="","",J16)</f>
        <v>14. 6. 2022</v>
      </c>
      <c r="K96" s="32"/>
      <c r="L96" s="7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65" s="2" customFormat="1" ht="7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7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65" s="2" customFormat="1" ht="15.15" customHeight="1">
      <c r="A98" s="32"/>
      <c r="B98" s="33"/>
      <c r="C98" s="27" t="s">
        <v>25</v>
      </c>
      <c r="D98" s="32"/>
      <c r="E98" s="32"/>
      <c r="F98" s="25" t="str">
        <f>E19</f>
        <v xml:space="preserve"> </v>
      </c>
      <c r="G98" s="32"/>
      <c r="H98" s="32"/>
      <c r="I98" s="27" t="s">
        <v>31</v>
      </c>
      <c r="J98" s="30" t="str">
        <f>E25</f>
        <v>Arch.Design, s.r.o.</v>
      </c>
      <c r="K98" s="32"/>
      <c r="L98" s="7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25.65" customHeight="1">
      <c r="A99" s="32"/>
      <c r="B99" s="33"/>
      <c r="C99" s="27" t="s">
        <v>29</v>
      </c>
      <c r="D99" s="32"/>
      <c r="E99" s="32"/>
      <c r="F99" s="25" t="str">
        <f>IF(E22="","",E22)</f>
        <v>Vyplň údaj</v>
      </c>
      <c r="G99" s="32"/>
      <c r="H99" s="32"/>
      <c r="I99" s="27" t="s">
        <v>36</v>
      </c>
      <c r="J99" s="30" t="str">
        <f>E28</f>
        <v>CKN Invest, spol. s r.o.</v>
      </c>
      <c r="K99" s="32"/>
      <c r="L99" s="7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10.2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7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11" customFormat="1" ht="29.25" customHeight="1">
      <c r="A101" s="96"/>
      <c r="B101" s="97"/>
      <c r="C101" s="98" t="s">
        <v>112</v>
      </c>
      <c r="D101" s="99" t="s">
        <v>60</v>
      </c>
      <c r="E101" s="99" t="s">
        <v>57</v>
      </c>
      <c r="F101" s="99" t="s">
        <v>58</v>
      </c>
      <c r="G101" s="99" t="s">
        <v>113</v>
      </c>
      <c r="H101" s="99" t="s">
        <v>114</v>
      </c>
      <c r="I101" s="99" t="s">
        <v>115</v>
      </c>
      <c r="J101" s="99" t="s">
        <v>106</v>
      </c>
      <c r="K101" s="100" t="s">
        <v>116</v>
      </c>
      <c r="L101" s="101"/>
      <c r="M101" s="46" t="s">
        <v>3</v>
      </c>
      <c r="N101" s="47" t="s">
        <v>46</v>
      </c>
      <c r="O101" s="47" t="s">
        <v>117</v>
      </c>
      <c r="P101" s="47" t="s">
        <v>118</v>
      </c>
      <c r="Q101" s="47" t="s">
        <v>119</v>
      </c>
      <c r="R101" s="47" t="s">
        <v>120</v>
      </c>
      <c r="S101" s="47" t="s">
        <v>121</v>
      </c>
      <c r="T101" s="48" t="s">
        <v>122</v>
      </c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</row>
    <row r="102" spans="1:65" s="2" customFormat="1" ht="22.75" customHeight="1">
      <c r="A102" s="32"/>
      <c r="B102" s="33"/>
      <c r="C102" s="52" t="s">
        <v>123</v>
      </c>
      <c r="D102" s="32"/>
      <c r="E102" s="32"/>
      <c r="F102" s="32"/>
      <c r="G102" s="32"/>
      <c r="H102" s="32"/>
      <c r="I102" s="32"/>
      <c r="J102" s="102">
        <f>BK102</f>
        <v>0</v>
      </c>
      <c r="K102" s="32"/>
      <c r="L102" s="33"/>
      <c r="M102" s="49"/>
      <c r="N102" s="41"/>
      <c r="O102" s="50"/>
      <c r="P102" s="103">
        <f>P103+P507+P517</f>
        <v>0</v>
      </c>
      <c r="Q102" s="50"/>
      <c r="R102" s="103">
        <f>R103+R507+R517</f>
        <v>0</v>
      </c>
      <c r="S102" s="50"/>
      <c r="T102" s="104">
        <f>T103+T507+T517</f>
        <v>13175.613146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74</v>
      </c>
      <c r="AU102" s="17" t="s">
        <v>107</v>
      </c>
      <c r="BK102" s="105">
        <f>BK103+BK507+BK517</f>
        <v>0</v>
      </c>
    </row>
    <row r="103" spans="1:65" s="12" customFormat="1" ht="25.9" customHeight="1">
      <c r="B103" s="106"/>
      <c r="D103" s="107" t="s">
        <v>74</v>
      </c>
      <c r="E103" s="108" t="s">
        <v>124</v>
      </c>
      <c r="F103" s="108" t="s">
        <v>125</v>
      </c>
      <c r="I103" s="109"/>
      <c r="J103" s="110">
        <f>BK103</f>
        <v>0</v>
      </c>
      <c r="L103" s="106"/>
      <c r="M103" s="111"/>
      <c r="N103" s="112"/>
      <c r="O103" s="112"/>
      <c r="P103" s="113">
        <f>P104+P106+P197+P369+P461</f>
        <v>0</v>
      </c>
      <c r="Q103" s="112"/>
      <c r="R103" s="113">
        <f>R104+R106+R197+R369+R461</f>
        <v>0</v>
      </c>
      <c r="S103" s="112"/>
      <c r="T103" s="114">
        <f>T104+T106+T197+T369+T461</f>
        <v>13173.751146000001</v>
      </c>
      <c r="AR103" s="107" t="s">
        <v>81</v>
      </c>
      <c r="AT103" s="115" t="s">
        <v>74</v>
      </c>
      <c r="AU103" s="115" t="s">
        <v>75</v>
      </c>
      <c r="AY103" s="107" t="s">
        <v>126</v>
      </c>
      <c r="BK103" s="116">
        <f>BK104+BK106+BK197+BK369+BK461</f>
        <v>0</v>
      </c>
    </row>
    <row r="104" spans="1:65" s="12" customFormat="1" ht="22.75" customHeight="1">
      <c r="B104" s="106"/>
      <c r="D104" s="107" t="s">
        <v>74</v>
      </c>
      <c r="E104" s="117" t="s">
        <v>75</v>
      </c>
      <c r="F104" s="117" t="s">
        <v>228</v>
      </c>
      <c r="I104" s="109"/>
      <c r="J104" s="118">
        <f>BK104</f>
        <v>0</v>
      </c>
      <c r="L104" s="106"/>
      <c r="M104" s="111"/>
      <c r="N104" s="112"/>
      <c r="O104" s="112"/>
      <c r="P104" s="113">
        <f>P105</f>
        <v>0</v>
      </c>
      <c r="Q104" s="112"/>
      <c r="R104" s="113">
        <f>R105</f>
        <v>0</v>
      </c>
      <c r="S104" s="112"/>
      <c r="T104" s="114">
        <f>T105</f>
        <v>0</v>
      </c>
      <c r="AR104" s="107" t="s">
        <v>81</v>
      </c>
      <c r="AT104" s="115" t="s">
        <v>74</v>
      </c>
      <c r="AU104" s="115" t="s">
        <v>81</v>
      </c>
      <c r="AY104" s="107" t="s">
        <v>126</v>
      </c>
      <c r="BK104" s="116">
        <f>BK105</f>
        <v>0</v>
      </c>
    </row>
    <row r="105" spans="1:65" s="2" customFormat="1" ht="44.25" customHeight="1">
      <c r="A105" s="32"/>
      <c r="B105" s="119"/>
      <c r="C105" s="120" t="s">
        <v>81</v>
      </c>
      <c r="D105" s="120" t="s">
        <v>128</v>
      </c>
      <c r="E105" s="121" t="s">
        <v>229</v>
      </c>
      <c r="F105" s="122" t="s">
        <v>230</v>
      </c>
      <c r="G105" s="123" t="s">
        <v>231</v>
      </c>
      <c r="H105" s="124">
        <v>1</v>
      </c>
      <c r="I105" s="125"/>
      <c r="J105" s="126">
        <f>ROUND(I105*H105,2)</f>
        <v>0</v>
      </c>
      <c r="K105" s="122" t="s">
        <v>3</v>
      </c>
      <c r="L105" s="33"/>
      <c r="M105" s="127" t="s">
        <v>3</v>
      </c>
      <c r="N105" s="128" t="s">
        <v>47</v>
      </c>
      <c r="O105" s="43"/>
      <c r="P105" s="129">
        <f>O105*H105</f>
        <v>0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31" t="s">
        <v>94</v>
      </c>
      <c r="AT105" s="131" t="s">
        <v>128</v>
      </c>
      <c r="AU105" s="131" t="s">
        <v>83</v>
      </c>
      <c r="AY105" s="17" t="s">
        <v>126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7" t="s">
        <v>81</v>
      </c>
      <c r="BK105" s="132">
        <f>ROUND(I105*H105,2)</f>
        <v>0</v>
      </c>
      <c r="BL105" s="17" t="s">
        <v>94</v>
      </c>
      <c r="BM105" s="131" t="s">
        <v>232</v>
      </c>
    </row>
    <row r="106" spans="1:65" s="12" customFormat="1" ht="22.75" customHeight="1">
      <c r="B106" s="106"/>
      <c r="D106" s="107" t="s">
        <v>74</v>
      </c>
      <c r="E106" s="117" t="s">
        <v>81</v>
      </c>
      <c r="F106" s="117" t="s">
        <v>127</v>
      </c>
      <c r="I106" s="109"/>
      <c r="J106" s="118">
        <f>BK106</f>
        <v>0</v>
      </c>
      <c r="L106" s="106"/>
      <c r="M106" s="111"/>
      <c r="N106" s="112"/>
      <c r="O106" s="112"/>
      <c r="P106" s="113">
        <f>SUM(P107:P196)</f>
        <v>0</v>
      </c>
      <c r="Q106" s="112"/>
      <c r="R106" s="113">
        <f>SUM(R107:R196)</f>
        <v>0</v>
      </c>
      <c r="S106" s="112"/>
      <c r="T106" s="114">
        <f>SUM(T107:T196)</f>
        <v>0</v>
      </c>
      <c r="AR106" s="107" t="s">
        <v>81</v>
      </c>
      <c r="AT106" s="115" t="s">
        <v>74</v>
      </c>
      <c r="AU106" s="115" t="s">
        <v>81</v>
      </c>
      <c r="AY106" s="107" t="s">
        <v>126</v>
      </c>
      <c r="BK106" s="116">
        <f>SUM(BK107:BK196)</f>
        <v>0</v>
      </c>
    </row>
    <row r="107" spans="1:65" s="2" customFormat="1" ht="55.5" customHeight="1">
      <c r="A107" s="32"/>
      <c r="B107" s="119"/>
      <c r="C107" s="120" t="s">
        <v>83</v>
      </c>
      <c r="D107" s="120" t="s">
        <v>128</v>
      </c>
      <c r="E107" s="121" t="s">
        <v>233</v>
      </c>
      <c r="F107" s="122" t="s">
        <v>234</v>
      </c>
      <c r="G107" s="123" t="s">
        <v>235</v>
      </c>
      <c r="H107" s="124">
        <v>69.12</v>
      </c>
      <c r="I107" s="125"/>
      <c r="J107" s="126">
        <f>ROUND(I107*H107,2)</f>
        <v>0</v>
      </c>
      <c r="K107" s="122" t="s">
        <v>236</v>
      </c>
      <c r="L107" s="33"/>
      <c r="M107" s="127" t="s">
        <v>3</v>
      </c>
      <c r="N107" s="128" t="s">
        <v>47</v>
      </c>
      <c r="O107" s="43"/>
      <c r="P107" s="129">
        <f>O107*H107</f>
        <v>0</v>
      </c>
      <c r="Q107" s="129">
        <v>0</v>
      </c>
      <c r="R107" s="129">
        <f>Q107*H107</f>
        <v>0</v>
      </c>
      <c r="S107" s="129">
        <v>0</v>
      </c>
      <c r="T107" s="130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31" t="s">
        <v>94</v>
      </c>
      <c r="AT107" s="131" t="s">
        <v>128</v>
      </c>
      <c r="AU107" s="131" t="s">
        <v>83</v>
      </c>
      <c r="AY107" s="17" t="s">
        <v>126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7" t="s">
        <v>81</v>
      </c>
      <c r="BK107" s="132">
        <f>ROUND(I107*H107,2)</f>
        <v>0</v>
      </c>
      <c r="BL107" s="17" t="s">
        <v>94</v>
      </c>
      <c r="BM107" s="131" t="s">
        <v>237</v>
      </c>
    </row>
    <row r="108" spans="1:65" s="2" customFormat="1" ht="10">
      <c r="A108" s="32"/>
      <c r="B108" s="33"/>
      <c r="C108" s="32"/>
      <c r="D108" s="133" t="s">
        <v>134</v>
      </c>
      <c r="E108" s="32"/>
      <c r="F108" s="134" t="s">
        <v>238</v>
      </c>
      <c r="G108" s="32"/>
      <c r="H108" s="32"/>
      <c r="I108" s="135"/>
      <c r="J108" s="32"/>
      <c r="K108" s="32"/>
      <c r="L108" s="33"/>
      <c r="M108" s="136"/>
      <c r="N108" s="137"/>
      <c r="O108" s="43"/>
      <c r="P108" s="43"/>
      <c r="Q108" s="43"/>
      <c r="R108" s="43"/>
      <c r="S108" s="43"/>
      <c r="T108" s="44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134</v>
      </c>
      <c r="AU108" s="17" t="s">
        <v>83</v>
      </c>
    </row>
    <row r="109" spans="1:65" s="13" customFormat="1" ht="10">
      <c r="B109" s="138"/>
      <c r="D109" s="139" t="s">
        <v>136</v>
      </c>
      <c r="E109" s="140" t="s">
        <v>3</v>
      </c>
      <c r="F109" s="141" t="s">
        <v>239</v>
      </c>
      <c r="H109" s="140" t="s">
        <v>3</v>
      </c>
      <c r="I109" s="142"/>
      <c r="L109" s="138"/>
      <c r="M109" s="143"/>
      <c r="N109" s="144"/>
      <c r="O109" s="144"/>
      <c r="P109" s="144"/>
      <c r="Q109" s="144"/>
      <c r="R109" s="144"/>
      <c r="S109" s="144"/>
      <c r="T109" s="145"/>
      <c r="AT109" s="140" t="s">
        <v>136</v>
      </c>
      <c r="AU109" s="140" t="s">
        <v>83</v>
      </c>
      <c r="AV109" s="13" t="s">
        <v>81</v>
      </c>
      <c r="AW109" s="13" t="s">
        <v>35</v>
      </c>
      <c r="AX109" s="13" t="s">
        <v>75</v>
      </c>
      <c r="AY109" s="140" t="s">
        <v>126</v>
      </c>
    </row>
    <row r="110" spans="1:65" s="14" customFormat="1" ht="10">
      <c r="B110" s="146"/>
      <c r="D110" s="139" t="s">
        <v>136</v>
      </c>
      <c r="E110" s="147" t="s">
        <v>3</v>
      </c>
      <c r="F110" s="148" t="s">
        <v>240</v>
      </c>
      <c r="H110" s="149">
        <v>69.12</v>
      </c>
      <c r="I110" s="150"/>
      <c r="L110" s="146"/>
      <c r="M110" s="151"/>
      <c r="N110" s="152"/>
      <c r="O110" s="152"/>
      <c r="P110" s="152"/>
      <c r="Q110" s="152"/>
      <c r="R110" s="152"/>
      <c r="S110" s="152"/>
      <c r="T110" s="153"/>
      <c r="AT110" s="147" t="s">
        <v>136</v>
      </c>
      <c r="AU110" s="147" t="s">
        <v>83</v>
      </c>
      <c r="AV110" s="14" t="s">
        <v>83</v>
      </c>
      <c r="AW110" s="14" t="s">
        <v>35</v>
      </c>
      <c r="AX110" s="14" t="s">
        <v>81</v>
      </c>
      <c r="AY110" s="147" t="s">
        <v>126</v>
      </c>
    </row>
    <row r="111" spans="1:65" s="2" customFormat="1" ht="62.75" customHeight="1">
      <c r="A111" s="32"/>
      <c r="B111" s="119"/>
      <c r="C111" s="120" t="s">
        <v>90</v>
      </c>
      <c r="D111" s="120" t="s">
        <v>128</v>
      </c>
      <c r="E111" s="121" t="s">
        <v>241</v>
      </c>
      <c r="F111" s="122" t="s">
        <v>242</v>
      </c>
      <c r="G111" s="123" t="s">
        <v>235</v>
      </c>
      <c r="H111" s="124">
        <v>2615.88</v>
      </c>
      <c r="I111" s="125"/>
      <c r="J111" s="126">
        <f>ROUND(I111*H111,2)</f>
        <v>0</v>
      </c>
      <c r="K111" s="122" t="s">
        <v>132</v>
      </c>
      <c r="L111" s="33"/>
      <c r="M111" s="127" t="s">
        <v>3</v>
      </c>
      <c r="N111" s="128" t="s">
        <v>47</v>
      </c>
      <c r="O111" s="43"/>
      <c r="P111" s="129">
        <f>O111*H111</f>
        <v>0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31" t="s">
        <v>94</v>
      </c>
      <c r="AT111" s="131" t="s">
        <v>128</v>
      </c>
      <c r="AU111" s="131" t="s">
        <v>83</v>
      </c>
      <c r="AY111" s="17" t="s">
        <v>126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7" t="s">
        <v>81</v>
      </c>
      <c r="BK111" s="132">
        <f>ROUND(I111*H111,2)</f>
        <v>0</v>
      </c>
      <c r="BL111" s="17" t="s">
        <v>94</v>
      </c>
      <c r="BM111" s="131" t="s">
        <v>243</v>
      </c>
    </row>
    <row r="112" spans="1:65" s="2" customFormat="1" ht="10">
      <c r="A112" s="32"/>
      <c r="B112" s="33"/>
      <c r="C112" s="32"/>
      <c r="D112" s="133" t="s">
        <v>134</v>
      </c>
      <c r="E112" s="32"/>
      <c r="F112" s="134" t="s">
        <v>244</v>
      </c>
      <c r="G112" s="32"/>
      <c r="H112" s="32"/>
      <c r="I112" s="135"/>
      <c r="J112" s="32"/>
      <c r="K112" s="32"/>
      <c r="L112" s="33"/>
      <c r="M112" s="136"/>
      <c r="N112" s="137"/>
      <c r="O112" s="43"/>
      <c r="P112" s="43"/>
      <c r="Q112" s="43"/>
      <c r="R112" s="43"/>
      <c r="S112" s="43"/>
      <c r="T112" s="4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134</v>
      </c>
      <c r="AU112" s="17" t="s">
        <v>83</v>
      </c>
    </row>
    <row r="113" spans="1:65" s="2" customFormat="1" ht="44.25" customHeight="1">
      <c r="A113" s="32"/>
      <c r="B113" s="119"/>
      <c r="C113" s="120" t="s">
        <v>94</v>
      </c>
      <c r="D113" s="120" t="s">
        <v>128</v>
      </c>
      <c r="E113" s="121" t="s">
        <v>245</v>
      </c>
      <c r="F113" s="122" t="s">
        <v>246</v>
      </c>
      <c r="G113" s="123" t="s">
        <v>235</v>
      </c>
      <c r="H113" s="124">
        <v>2615.88</v>
      </c>
      <c r="I113" s="125"/>
      <c r="J113" s="126">
        <f>ROUND(I113*H113,2)</f>
        <v>0</v>
      </c>
      <c r="K113" s="122" t="s">
        <v>132</v>
      </c>
      <c r="L113" s="33"/>
      <c r="M113" s="127" t="s">
        <v>3</v>
      </c>
      <c r="N113" s="128" t="s">
        <v>47</v>
      </c>
      <c r="O113" s="43"/>
      <c r="P113" s="129">
        <f>O113*H113</f>
        <v>0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31" t="s">
        <v>94</v>
      </c>
      <c r="AT113" s="131" t="s">
        <v>128</v>
      </c>
      <c r="AU113" s="131" t="s">
        <v>83</v>
      </c>
      <c r="AY113" s="17" t="s">
        <v>126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7" t="s">
        <v>81</v>
      </c>
      <c r="BK113" s="132">
        <f>ROUND(I113*H113,2)</f>
        <v>0</v>
      </c>
      <c r="BL113" s="17" t="s">
        <v>94</v>
      </c>
      <c r="BM113" s="131" t="s">
        <v>247</v>
      </c>
    </row>
    <row r="114" spans="1:65" s="2" customFormat="1" ht="10">
      <c r="A114" s="32"/>
      <c r="B114" s="33"/>
      <c r="C114" s="32"/>
      <c r="D114" s="133" t="s">
        <v>134</v>
      </c>
      <c r="E114" s="32"/>
      <c r="F114" s="134" t="s">
        <v>248</v>
      </c>
      <c r="G114" s="32"/>
      <c r="H114" s="32"/>
      <c r="I114" s="135"/>
      <c r="J114" s="32"/>
      <c r="K114" s="32"/>
      <c r="L114" s="33"/>
      <c r="M114" s="136"/>
      <c r="N114" s="137"/>
      <c r="O114" s="43"/>
      <c r="P114" s="43"/>
      <c r="Q114" s="43"/>
      <c r="R114" s="43"/>
      <c r="S114" s="43"/>
      <c r="T114" s="4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134</v>
      </c>
      <c r="AU114" s="17" t="s">
        <v>83</v>
      </c>
    </row>
    <row r="115" spans="1:65" s="2" customFormat="1" ht="44.25" customHeight="1">
      <c r="A115" s="32"/>
      <c r="B115" s="119"/>
      <c r="C115" s="120" t="s">
        <v>95</v>
      </c>
      <c r="D115" s="120" t="s">
        <v>128</v>
      </c>
      <c r="E115" s="121" t="s">
        <v>249</v>
      </c>
      <c r="F115" s="122" t="s">
        <v>250</v>
      </c>
      <c r="G115" s="123" t="s">
        <v>235</v>
      </c>
      <c r="H115" s="124">
        <v>2615.88</v>
      </c>
      <c r="I115" s="125"/>
      <c r="J115" s="126">
        <f>ROUND(I115*H115,2)</f>
        <v>0</v>
      </c>
      <c r="K115" s="122" t="s">
        <v>132</v>
      </c>
      <c r="L115" s="33"/>
      <c r="M115" s="127" t="s">
        <v>3</v>
      </c>
      <c r="N115" s="128" t="s">
        <v>47</v>
      </c>
      <c r="O115" s="43"/>
      <c r="P115" s="129">
        <f>O115*H115</f>
        <v>0</v>
      </c>
      <c r="Q115" s="129">
        <v>0</v>
      </c>
      <c r="R115" s="129">
        <f>Q115*H115</f>
        <v>0</v>
      </c>
      <c r="S115" s="129">
        <v>0</v>
      </c>
      <c r="T115" s="130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31" t="s">
        <v>94</v>
      </c>
      <c r="AT115" s="131" t="s">
        <v>128</v>
      </c>
      <c r="AU115" s="131" t="s">
        <v>83</v>
      </c>
      <c r="AY115" s="17" t="s">
        <v>126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7" t="s">
        <v>81</v>
      </c>
      <c r="BK115" s="132">
        <f>ROUND(I115*H115,2)</f>
        <v>0</v>
      </c>
      <c r="BL115" s="17" t="s">
        <v>94</v>
      </c>
      <c r="BM115" s="131" t="s">
        <v>251</v>
      </c>
    </row>
    <row r="116" spans="1:65" s="2" customFormat="1" ht="10">
      <c r="A116" s="32"/>
      <c r="B116" s="33"/>
      <c r="C116" s="32"/>
      <c r="D116" s="133" t="s">
        <v>134</v>
      </c>
      <c r="E116" s="32"/>
      <c r="F116" s="134" t="s">
        <v>252</v>
      </c>
      <c r="G116" s="32"/>
      <c r="H116" s="32"/>
      <c r="I116" s="135"/>
      <c r="J116" s="32"/>
      <c r="K116" s="32"/>
      <c r="L116" s="33"/>
      <c r="M116" s="136"/>
      <c r="N116" s="137"/>
      <c r="O116" s="43"/>
      <c r="P116" s="43"/>
      <c r="Q116" s="43"/>
      <c r="R116" s="43"/>
      <c r="S116" s="43"/>
      <c r="T116" s="44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134</v>
      </c>
      <c r="AU116" s="17" t="s">
        <v>83</v>
      </c>
    </row>
    <row r="117" spans="1:65" s="13" customFormat="1" ht="10">
      <c r="B117" s="138"/>
      <c r="D117" s="139" t="s">
        <v>136</v>
      </c>
      <c r="E117" s="140" t="s">
        <v>3</v>
      </c>
      <c r="F117" s="141" t="s">
        <v>253</v>
      </c>
      <c r="H117" s="140" t="s">
        <v>3</v>
      </c>
      <c r="I117" s="142"/>
      <c r="L117" s="138"/>
      <c r="M117" s="143"/>
      <c r="N117" s="144"/>
      <c r="O117" s="144"/>
      <c r="P117" s="144"/>
      <c r="Q117" s="144"/>
      <c r="R117" s="144"/>
      <c r="S117" s="144"/>
      <c r="T117" s="145"/>
      <c r="AT117" s="140" t="s">
        <v>136</v>
      </c>
      <c r="AU117" s="140" t="s">
        <v>83</v>
      </c>
      <c r="AV117" s="13" t="s">
        <v>81</v>
      </c>
      <c r="AW117" s="13" t="s">
        <v>35</v>
      </c>
      <c r="AX117" s="13" t="s">
        <v>75</v>
      </c>
      <c r="AY117" s="140" t="s">
        <v>126</v>
      </c>
    </row>
    <row r="118" spans="1:65" s="13" customFormat="1" ht="10">
      <c r="B118" s="138"/>
      <c r="D118" s="139" t="s">
        <v>136</v>
      </c>
      <c r="E118" s="140" t="s">
        <v>3</v>
      </c>
      <c r="F118" s="141" t="s">
        <v>239</v>
      </c>
      <c r="H118" s="140" t="s">
        <v>3</v>
      </c>
      <c r="I118" s="142"/>
      <c r="L118" s="138"/>
      <c r="M118" s="143"/>
      <c r="N118" s="144"/>
      <c r="O118" s="144"/>
      <c r="P118" s="144"/>
      <c r="Q118" s="144"/>
      <c r="R118" s="144"/>
      <c r="S118" s="144"/>
      <c r="T118" s="145"/>
      <c r="AT118" s="140" t="s">
        <v>136</v>
      </c>
      <c r="AU118" s="140" t="s">
        <v>83</v>
      </c>
      <c r="AV118" s="13" t="s">
        <v>81</v>
      </c>
      <c r="AW118" s="13" t="s">
        <v>35</v>
      </c>
      <c r="AX118" s="13" t="s">
        <v>75</v>
      </c>
      <c r="AY118" s="140" t="s">
        <v>126</v>
      </c>
    </row>
    <row r="119" spans="1:65" s="14" customFormat="1" ht="10">
      <c r="B119" s="146"/>
      <c r="D119" s="139" t="s">
        <v>136</v>
      </c>
      <c r="E119" s="147" t="s">
        <v>3</v>
      </c>
      <c r="F119" s="148" t="s">
        <v>254</v>
      </c>
      <c r="H119" s="149">
        <v>69.12</v>
      </c>
      <c r="I119" s="150"/>
      <c r="L119" s="146"/>
      <c r="M119" s="151"/>
      <c r="N119" s="152"/>
      <c r="O119" s="152"/>
      <c r="P119" s="152"/>
      <c r="Q119" s="152"/>
      <c r="R119" s="152"/>
      <c r="S119" s="152"/>
      <c r="T119" s="153"/>
      <c r="AT119" s="147" t="s">
        <v>136</v>
      </c>
      <c r="AU119" s="147" t="s">
        <v>83</v>
      </c>
      <c r="AV119" s="14" t="s">
        <v>83</v>
      </c>
      <c r="AW119" s="14" t="s">
        <v>35</v>
      </c>
      <c r="AX119" s="14" t="s">
        <v>75</v>
      </c>
      <c r="AY119" s="147" t="s">
        <v>126</v>
      </c>
    </row>
    <row r="120" spans="1:65" s="13" customFormat="1" ht="10">
      <c r="B120" s="138"/>
      <c r="D120" s="139" t="s">
        <v>136</v>
      </c>
      <c r="E120" s="140" t="s">
        <v>3</v>
      </c>
      <c r="F120" s="141" t="s">
        <v>255</v>
      </c>
      <c r="H120" s="140" t="s">
        <v>3</v>
      </c>
      <c r="I120" s="142"/>
      <c r="L120" s="138"/>
      <c r="M120" s="143"/>
      <c r="N120" s="144"/>
      <c r="O120" s="144"/>
      <c r="P120" s="144"/>
      <c r="Q120" s="144"/>
      <c r="R120" s="144"/>
      <c r="S120" s="144"/>
      <c r="T120" s="145"/>
      <c r="AT120" s="140" t="s">
        <v>136</v>
      </c>
      <c r="AU120" s="140" t="s">
        <v>83</v>
      </c>
      <c r="AV120" s="13" t="s">
        <v>81</v>
      </c>
      <c r="AW120" s="13" t="s">
        <v>35</v>
      </c>
      <c r="AX120" s="13" t="s">
        <v>75</v>
      </c>
      <c r="AY120" s="140" t="s">
        <v>126</v>
      </c>
    </row>
    <row r="121" spans="1:65" s="14" customFormat="1" ht="10">
      <c r="B121" s="146"/>
      <c r="D121" s="139" t="s">
        <v>136</v>
      </c>
      <c r="E121" s="147" t="s">
        <v>3</v>
      </c>
      <c r="F121" s="148" t="s">
        <v>256</v>
      </c>
      <c r="H121" s="149">
        <v>10.7</v>
      </c>
      <c r="I121" s="150"/>
      <c r="L121" s="146"/>
      <c r="M121" s="151"/>
      <c r="N121" s="152"/>
      <c r="O121" s="152"/>
      <c r="P121" s="152"/>
      <c r="Q121" s="152"/>
      <c r="R121" s="152"/>
      <c r="S121" s="152"/>
      <c r="T121" s="153"/>
      <c r="AT121" s="147" t="s">
        <v>136</v>
      </c>
      <c r="AU121" s="147" t="s">
        <v>83</v>
      </c>
      <c r="AV121" s="14" t="s">
        <v>83</v>
      </c>
      <c r="AW121" s="14" t="s">
        <v>35</v>
      </c>
      <c r="AX121" s="14" t="s">
        <v>75</v>
      </c>
      <c r="AY121" s="147" t="s">
        <v>126</v>
      </c>
    </row>
    <row r="122" spans="1:65" s="13" customFormat="1" ht="10">
      <c r="B122" s="138"/>
      <c r="D122" s="139" t="s">
        <v>136</v>
      </c>
      <c r="E122" s="140" t="s">
        <v>3</v>
      </c>
      <c r="F122" s="141" t="s">
        <v>257</v>
      </c>
      <c r="H122" s="140" t="s">
        <v>3</v>
      </c>
      <c r="I122" s="142"/>
      <c r="L122" s="138"/>
      <c r="M122" s="143"/>
      <c r="N122" s="144"/>
      <c r="O122" s="144"/>
      <c r="P122" s="144"/>
      <c r="Q122" s="144"/>
      <c r="R122" s="144"/>
      <c r="S122" s="144"/>
      <c r="T122" s="145"/>
      <c r="AT122" s="140" t="s">
        <v>136</v>
      </c>
      <c r="AU122" s="140" t="s">
        <v>83</v>
      </c>
      <c r="AV122" s="13" t="s">
        <v>81</v>
      </c>
      <c r="AW122" s="13" t="s">
        <v>35</v>
      </c>
      <c r="AX122" s="13" t="s">
        <v>75</v>
      </c>
      <c r="AY122" s="140" t="s">
        <v>126</v>
      </c>
    </row>
    <row r="123" spans="1:65" s="14" customFormat="1" ht="10">
      <c r="B123" s="146"/>
      <c r="D123" s="139" t="s">
        <v>136</v>
      </c>
      <c r="E123" s="147" t="s">
        <v>3</v>
      </c>
      <c r="F123" s="148" t="s">
        <v>258</v>
      </c>
      <c r="H123" s="149">
        <v>15</v>
      </c>
      <c r="I123" s="150"/>
      <c r="L123" s="146"/>
      <c r="M123" s="151"/>
      <c r="N123" s="152"/>
      <c r="O123" s="152"/>
      <c r="P123" s="152"/>
      <c r="Q123" s="152"/>
      <c r="R123" s="152"/>
      <c r="S123" s="152"/>
      <c r="T123" s="153"/>
      <c r="AT123" s="147" t="s">
        <v>136</v>
      </c>
      <c r="AU123" s="147" t="s">
        <v>83</v>
      </c>
      <c r="AV123" s="14" t="s">
        <v>83</v>
      </c>
      <c r="AW123" s="14" t="s">
        <v>35</v>
      </c>
      <c r="AX123" s="14" t="s">
        <v>75</v>
      </c>
      <c r="AY123" s="147" t="s">
        <v>126</v>
      </c>
    </row>
    <row r="124" spans="1:65" s="13" customFormat="1" ht="10">
      <c r="B124" s="138"/>
      <c r="D124" s="139" t="s">
        <v>136</v>
      </c>
      <c r="E124" s="140" t="s">
        <v>3</v>
      </c>
      <c r="F124" s="141" t="s">
        <v>259</v>
      </c>
      <c r="H124" s="140" t="s">
        <v>3</v>
      </c>
      <c r="I124" s="142"/>
      <c r="L124" s="138"/>
      <c r="M124" s="143"/>
      <c r="N124" s="144"/>
      <c r="O124" s="144"/>
      <c r="P124" s="144"/>
      <c r="Q124" s="144"/>
      <c r="R124" s="144"/>
      <c r="S124" s="144"/>
      <c r="T124" s="145"/>
      <c r="AT124" s="140" t="s">
        <v>136</v>
      </c>
      <c r="AU124" s="140" t="s">
        <v>83</v>
      </c>
      <c r="AV124" s="13" t="s">
        <v>81</v>
      </c>
      <c r="AW124" s="13" t="s">
        <v>35</v>
      </c>
      <c r="AX124" s="13" t="s">
        <v>75</v>
      </c>
      <c r="AY124" s="140" t="s">
        <v>126</v>
      </c>
    </row>
    <row r="125" spans="1:65" s="14" customFormat="1" ht="10">
      <c r="B125" s="146"/>
      <c r="D125" s="139" t="s">
        <v>136</v>
      </c>
      <c r="E125" s="147" t="s">
        <v>3</v>
      </c>
      <c r="F125" s="148" t="s">
        <v>260</v>
      </c>
      <c r="H125" s="149">
        <v>61.6</v>
      </c>
      <c r="I125" s="150"/>
      <c r="L125" s="146"/>
      <c r="M125" s="151"/>
      <c r="N125" s="152"/>
      <c r="O125" s="152"/>
      <c r="P125" s="152"/>
      <c r="Q125" s="152"/>
      <c r="R125" s="152"/>
      <c r="S125" s="152"/>
      <c r="T125" s="153"/>
      <c r="AT125" s="147" t="s">
        <v>136</v>
      </c>
      <c r="AU125" s="147" t="s">
        <v>83</v>
      </c>
      <c r="AV125" s="14" t="s">
        <v>83</v>
      </c>
      <c r="AW125" s="14" t="s">
        <v>35</v>
      </c>
      <c r="AX125" s="14" t="s">
        <v>75</v>
      </c>
      <c r="AY125" s="147" t="s">
        <v>126</v>
      </c>
    </row>
    <row r="126" spans="1:65" s="13" customFormat="1" ht="10">
      <c r="B126" s="138"/>
      <c r="D126" s="139" t="s">
        <v>136</v>
      </c>
      <c r="E126" s="140" t="s">
        <v>3</v>
      </c>
      <c r="F126" s="141" t="s">
        <v>261</v>
      </c>
      <c r="H126" s="140" t="s">
        <v>3</v>
      </c>
      <c r="I126" s="142"/>
      <c r="L126" s="138"/>
      <c r="M126" s="143"/>
      <c r="N126" s="144"/>
      <c r="O126" s="144"/>
      <c r="P126" s="144"/>
      <c r="Q126" s="144"/>
      <c r="R126" s="144"/>
      <c r="S126" s="144"/>
      <c r="T126" s="145"/>
      <c r="AT126" s="140" t="s">
        <v>136</v>
      </c>
      <c r="AU126" s="140" t="s">
        <v>83</v>
      </c>
      <c r="AV126" s="13" t="s">
        <v>81</v>
      </c>
      <c r="AW126" s="13" t="s">
        <v>35</v>
      </c>
      <c r="AX126" s="13" t="s">
        <v>75</v>
      </c>
      <c r="AY126" s="140" t="s">
        <v>126</v>
      </c>
    </row>
    <row r="127" spans="1:65" s="14" customFormat="1" ht="10">
      <c r="B127" s="146"/>
      <c r="D127" s="139" t="s">
        <v>136</v>
      </c>
      <c r="E127" s="147" t="s">
        <v>3</v>
      </c>
      <c r="F127" s="148" t="s">
        <v>262</v>
      </c>
      <c r="H127" s="149">
        <v>68.3</v>
      </c>
      <c r="I127" s="150"/>
      <c r="L127" s="146"/>
      <c r="M127" s="151"/>
      <c r="N127" s="152"/>
      <c r="O127" s="152"/>
      <c r="P127" s="152"/>
      <c r="Q127" s="152"/>
      <c r="R127" s="152"/>
      <c r="S127" s="152"/>
      <c r="T127" s="153"/>
      <c r="AT127" s="147" t="s">
        <v>136</v>
      </c>
      <c r="AU127" s="147" t="s">
        <v>83</v>
      </c>
      <c r="AV127" s="14" t="s">
        <v>83</v>
      </c>
      <c r="AW127" s="14" t="s">
        <v>35</v>
      </c>
      <c r="AX127" s="14" t="s">
        <v>75</v>
      </c>
      <c r="AY127" s="147" t="s">
        <v>126</v>
      </c>
    </row>
    <row r="128" spans="1:65" s="13" customFormat="1" ht="10">
      <c r="B128" s="138"/>
      <c r="D128" s="139" t="s">
        <v>136</v>
      </c>
      <c r="E128" s="140" t="s">
        <v>3</v>
      </c>
      <c r="F128" s="141" t="s">
        <v>263</v>
      </c>
      <c r="H128" s="140" t="s">
        <v>3</v>
      </c>
      <c r="I128" s="142"/>
      <c r="L128" s="138"/>
      <c r="M128" s="143"/>
      <c r="N128" s="144"/>
      <c r="O128" s="144"/>
      <c r="P128" s="144"/>
      <c r="Q128" s="144"/>
      <c r="R128" s="144"/>
      <c r="S128" s="144"/>
      <c r="T128" s="145"/>
      <c r="AT128" s="140" t="s">
        <v>136</v>
      </c>
      <c r="AU128" s="140" t="s">
        <v>83</v>
      </c>
      <c r="AV128" s="13" t="s">
        <v>81</v>
      </c>
      <c r="AW128" s="13" t="s">
        <v>35</v>
      </c>
      <c r="AX128" s="13" t="s">
        <v>75</v>
      </c>
      <c r="AY128" s="140" t="s">
        <v>126</v>
      </c>
    </row>
    <row r="129" spans="2:51" s="14" customFormat="1" ht="10">
      <c r="B129" s="146"/>
      <c r="D129" s="139" t="s">
        <v>136</v>
      </c>
      <c r="E129" s="147" t="s">
        <v>3</v>
      </c>
      <c r="F129" s="148" t="s">
        <v>264</v>
      </c>
      <c r="H129" s="149">
        <v>65.099999999999994</v>
      </c>
      <c r="I129" s="150"/>
      <c r="L129" s="146"/>
      <c r="M129" s="151"/>
      <c r="N129" s="152"/>
      <c r="O129" s="152"/>
      <c r="P129" s="152"/>
      <c r="Q129" s="152"/>
      <c r="R129" s="152"/>
      <c r="S129" s="152"/>
      <c r="T129" s="153"/>
      <c r="AT129" s="147" t="s">
        <v>136</v>
      </c>
      <c r="AU129" s="147" t="s">
        <v>83</v>
      </c>
      <c r="AV129" s="14" t="s">
        <v>83</v>
      </c>
      <c r="AW129" s="14" t="s">
        <v>35</v>
      </c>
      <c r="AX129" s="14" t="s">
        <v>75</v>
      </c>
      <c r="AY129" s="147" t="s">
        <v>126</v>
      </c>
    </row>
    <row r="130" spans="2:51" s="13" customFormat="1" ht="10">
      <c r="B130" s="138"/>
      <c r="D130" s="139" t="s">
        <v>136</v>
      </c>
      <c r="E130" s="140" t="s">
        <v>3</v>
      </c>
      <c r="F130" s="141" t="s">
        <v>265</v>
      </c>
      <c r="H130" s="140" t="s">
        <v>3</v>
      </c>
      <c r="I130" s="142"/>
      <c r="L130" s="138"/>
      <c r="M130" s="143"/>
      <c r="N130" s="144"/>
      <c r="O130" s="144"/>
      <c r="P130" s="144"/>
      <c r="Q130" s="144"/>
      <c r="R130" s="144"/>
      <c r="S130" s="144"/>
      <c r="T130" s="145"/>
      <c r="AT130" s="140" t="s">
        <v>136</v>
      </c>
      <c r="AU130" s="140" t="s">
        <v>83</v>
      </c>
      <c r="AV130" s="13" t="s">
        <v>81</v>
      </c>
      <c r="AW130" s="13" t="s">
        <v>35</v>
      </c>
      <c r="AX130" s="13" t="s">
        <v>75</v>
      </c>
      <c r="AY130" s="140" t="s">
        <v>126</v>
      </c>
    </row>
    <row r="131" spans="2:51" s="14" customFormat="1" ht="10">
      <c r="B131" s="146"/>
      <c r="D131" s="139" t="s">
        <v>136</v>
      </c>
      <c r="E131" s="147" t="s">
        <v>3</v>
      </c>
      <c r="F131" s="148" t="s">
        <v>264</v>
      </c>
      <c r="H131" s="149">
        <v>65.099999999999994</v>
      </c>
      <c r="I131" s="150"/>
      <c r="L131" s="146"/>
      <c r="M131" s="151"/>
      <c r="N131" s="152"/>
      <c r="O131" s="152"/>
      <c r="P131" s="152"/>
      <c r="Q131" s="152"/>
      <c r="R131" s="152"/>
      <c r="S131" s="152"/>
      <c r="T131" s="153"/>
      <c r="AT131" s="147" t="s">
        <v>136</v>
      </c>
      <c r="AU131" s="147" t="s">
        <v>83</v>
      </c>
      <c r="AV131" s="14" t="s">
        <v>83</v>
      </c>
      <c r="AW131" s="14" t="s">
        <v>35</v>
      </c>
      <c r="AX131" s="14" t="s">
        <v>75</v>
      </c>
      <c r="AY131" s="147" t="s">
        <v>126</v>
      </c>
    </row>
    <row r="132" spans="2:51" s="13" customFormat="1" ht="10">
      <c r="B132" s="138"/>
      <c r="D132" s="139" t="s">
        <v>136</v>
      </c>
      <c r="E132" s="140" t="s">
        <v>3</v>
      </c>
      <c r="F132" s="141" t="s">
        <v>266</v>
      </c>
      <c r="H132" s="140" t="s">
        <v>3</v>
      </c>
      <c r="I132" s="142"/>
      <c r="L132" s="138"/>
      <c r="M132" s="143"/>
      <c r="N132" s="144"/>
      <c r="O132" s="144"/>
      <c r="P132" s="144"/>
      <c r="Q132" s="144"/>
      <c r="R132" s="144"/>
      <c r="S132" s="144"/>
      <c r="T132" s="145"/>
      <c r="AT132" s="140" t="s">
        <v>136</v>
      </c>
      <c r="AU132" s="140" t="s">
        <v>83</v>
      </c>
      <c r="AV132" s="13" t="s">
        <v>81</v>
      </c>
      <c r="AW132" s="13" t="s">
        <v>35</v>
      </c>
      <c r="AX132" s="13" t="s">
        <v>75</v>
      </c>
      <c r="AY132" s="140" t="s">
        <v>126</v>
      </c>
    </row>
    <row r="133" spans="2:51" s="14" customFormat="1" ht="10">
      <c r="B133" s="146"/>
      <c r="D133" s="139" t="s">
        <v>136</v>
      </c>
      <c r="E133" s="147" t="s">
        <v>3</v>
      </c>
      <c r="F133" s="148" t="s">
        <v>267</v>
      </c>
      <c r="H133" s="149">
        <v>693.6</v>
      </c>
      <c r="I133" s="150"/>
      <c r="L133" s="146"/>
      <c r="M133" s="151"/>
      <c r="N133" s="152"/>
      <c r="O133" s="152"/>
      <c r="P133" s="152"/>
      <c r="Q133" s="152"/>
      <c r="R133" s="152"/>
      <c r="S133" s="152"/>
      <c r="T133" s="153"/>
      <c r="AT133" s="147" t="s">
        <v>136</v>
      </c>
      <c r="AU133" s="147" t="s">
        <v>83</v>
      </c>
      <c r="AV133" s="14" t="s">
        <v>83</v>
      </c>
      <c r="AW133" s="14" t="s">
        <v>35</v>
      </c>
      <c r="AX133" s="14" t="s">
        <v>75</v>
      </c>
      <c r="AY133" s="147" t="s">
        <v>126</v>
      </c>
    </row>
    <row r="134" spans="2:51" s="13" customFormat="1" ht="10">
      <c r="B134" s="138"/>
      <c r="D134" s="139" t="s">
        <v>136</v>
      </c>
      <c r="E134" s="140" t="s">
        <v>3</v>
      </c>
      <c r="F134" s="141" t="s">
        <v>268</v>
      </c>
      <c r="H134" s="140" t="s">
        <v>3</v>
      </c>
      <c r="I134" s="142"/>
      <c r="L134" s="138"/>
      <c r="M134" s="143"/>
      <c r="N134" s="144"/>
      <c r="O134" s="144"/>
      <c r="P134" s="144"/>
      <c r="Q134" s="144"/>
      <c r="R134" s="144"/>
      <c r="S134" s="144"/>
      <c r="T134" s="145"/>
      <c r="AT134" s="140" t="s">
        <v>136</v>
      </c>
      <c r="AU134" s="140" t="s">
        <v>83</v>
      </c>
      <c r="AV134" s="13" t="s">
        <v>81</v>
      </c>
      <c r="AW134" s="13" t="s">
        <v>35</v>
      </c>
      <c r="AX134" s="13" t="s">
        <v>75</v>
      </c>
      <c r="AY134" s="140" t="s">
        <v>126</v>
      </c>
    </row>
    <row r="135" spans="2:51" s="14" customFormat="1" ht="10">
      <c r="B135" s="146"/>
      <c r="D135" s="139" t="s">
        <v>136</v>
      </c>
      <c r="E135" s="147" t="s">
        <v>3</v>
      </c>
      <c r="F135" s="148" t="s">
        <v>269</v>
      </c>
      <c r="H135" s="149">
        <v>64.3</v>
      </c>
      <c r="I135" s="150"/>
      <c r="L135" s="146"/>
      <c r="M135" s="151"/>
      <c r="N135" s="152"/>
      <c r="O135" s="152"/>
      <c r="P135" s="152"/>
      <c r="Q135" s="152"/>
      <c r="R135" s="152"/>
      <c r="S135" s="152"/>
      <c r="T135" s="153"/>
      <c r="AT135" s="147" t="s">
        <v>136</v>
      </c>
      <c r="AU135" s="147" t="s">
        <v>83</v>
      </c>
      <c r="AV135" s="14" t="s">
        <v>83</v>
      </c>
      <c r="AW135" s="14" t="s">
        <v>35</v>
      </c>
      <c r="AX135" s="14" t="s">
        <v>75</v>
      </c>
      <c r="AY135" s="147" t="s">
        <v>126</v>
      </c>
    </row>
    <row r="136" spans="2:51" s="13" customFormat="1" ht="10">
      <c r="B136" s="138"/>
      <c r="D136" s="139" t="s">
        <v>136</v>
      </c>
      <c r="E136" s="140" t="s">
        <v>3</v>
      </c>
      <c r="F136" s="141" t="s">
        <v>270</v>
      </c>
      <c r="H136" s="140" t="s">
        <v>3</v>
      </c>
      <c r="I136" s="142"/>
      <c r="L136" s="138"/>
      <c r="M136" s="143"/>
      <c r="N136" s="144"/>
      <c r="O136" s="144"/>
      <c r="P136" s="144"/>
      <c r="Q136" s="144"/>
      <c r="R136" s="144"/>
      <c r="S136" s="144"/>
      <c r="T136" s="145"/>
      <c r="AT136" s="140" t="s">
        <v>136</v>
      </c>
      <c r="AU136" s="140" t="s">
        <v>83</v>
      </c>
      <c r="AV136" s="13" t="s">
        <v>81</v>
      </c>
      <c r="AW136" s="13" t="s">
        <v>35</v>
      </c>
      <c r="AX136" s="13" t="s">
        <v>75</v>
      </c>
      <c r="AY136" s="140" t="s">
        <v>126</v>
      </c>
    </row>
    <row r="137" spans="2:51" s="14" customFormat="1" ht="10">
      <c r="B137" s="146"/>
      <c r="D137" s="139" t="s">
        <v>136</v>
      </c>
      <c r="E137" s="147" t="s">
        <v>3</v>
      </c>
      <c r="F137" s="148" t="s">
        <v>271</v>
      </c>
      <c r="H137" s="149">
        <v>7.3</v>
      </c>
      <c r="I137" s="150"/>
      <c r="L137" s="146"/>
      <c r="M137" s="151"/>
      <c r="N137" s="152"/>
      <c r="O137" s="152"/>
      <c r="P137" s="152"/>
      <c r="Q137" s="152"/>
      <c r="R137" s="152"/>
      <c r="S137" s="152"/>
      <c r="T137" s="153"/>
      <c r="AT137" s="147" t="s">
        <v>136</v>
      </c>
      <c r="AU137" s="147" t="s">
        <v>83</v>
      </c>
      <c r="AV137" s="14" t="s">
        <v>83</v>
      </c>
      <c r="AW137" s="14" t="s">
        <v>35</v>
      </c>
      <c r="AX137" s="14" t="s">
        <v>75</v>
      </c>
      <c r="AY137" s="147" t="s">
        <v>126</v>
      </c>
    </row>
    <row r="138" spans="2:51" s="13" customFormat="1" ht="10">
      <c r="B138" s="138"/>
      <c r="D138" s="139" t="s">
        <v>136</v>
      </c>
      <c r="E138" s="140" t="s">
        <v>3</v>
      </c>
      <c r="F138" s="141" t="s">
        <v>272</v>
      </c>
      <c r="H138" s="140" t="s">
        <v>3</v>
      </c>
      <c r="I138" s="142"/>
      <c r="L138" s="138"/>
      <c r="M138" s="143"/>
      <c r="N138" s="144"/>
      <c r="O138" s="144"/>
      <c r="P138" s="144"/>
      <c r="Q138" s="144"/>
      <c r="R138" s="144"/>
      <c r="S138" s="144"/>
      <c r="T138" s="145"/>
      <c r="AT138" s="140" t="s">
        <v>136</v>
      </c>
      <c r="AU138" s="140" t="s">
        <v>83</v>
      </c>
      <c r="AV138" s="13" t="s">
        <v>81</v>
      </c>
      <c r="AW138" s="13" t="s">
        <v>35</v>
      </c>
      <c r="AX138" s="13" t="s">
        <v>75</v>
      </c>
      <c r="AY138" s="140" t="s">
        <v>126</v>
      </c>
    </row>
    <row r="139" spans="2:51" s="14" customFormat="1" ht="10">
      <c r="B139" s="146"/>
      <c r="D139" s="139" t="s">
        <v>136</v>
      </c>
      <c r="E139" s="147" t="s">
        <v>3</v>
      </c>
      <c r="F139" s="148" t="s">
        <v>273</v>
      </c>
      <c r="H139" s="149">
        <v>67.8</v>
      </c>
      <c r="I139" s="150"/>
      <c r="L139" s="146"/>
      <c r="M139" s="151"/>
      <c r="N139" s="152"/>
      <c r="O139" s="152"/>
      <c r="P139" s="152"/>
      <c r="Q139" s="152"/>
      <c r="R139" s="152"/>
      <c r="S139" s="152"/>
      <c r="T139" s="153"/>
      <c r="AT139" s="147" t="s">
        <v>136</v>
      </c>
      <c r="AU139" s="147" t="s">
        <v>83</v>
      </c>
      <c r="AV139" s="14" t="s">
        <v>83</v>
      </c>
      <c r="AW139" s="14" t="s">
        <v>35</v>
      </c>
      <c r="AX139" s="14" t="s">
        <v>75</v>
      </c>
      <c r="AY139" s="147" t="s">
        <v>126</v>
      </c>
    </row>
    <row r="140" spans="2:51" s="13" customFormat="1" ht="10">
      <c r="B140" s="138"/>
      <c r="D140" s="139" t="s">
        <v>136</v>
      </c>
      <c r="E140" s="140" t="s">
        <v>3</v>
      </c>
      <c r="F140" s="141" t="s">
        <v>274</v>
      </c>
      <c r="H140" s="140" t="s">
        <v>3</v>
      </c>
      <c r="I140" s="142"/>
      <c r="L140" s="138"/>
      <c r="M140" s="143"/>
      <c r="N140" s="144"/>
      <c r="O140" s="144"/>
      <c r="P140" s="144"/>
      <c r="Q140" s="144"/>
      <c r="R140" s="144"/>
      <c r="S140" s="144"/>
      <c r="T140" s="145"/>
      <c r="AT140" s="140" t="s">
        <v>136</v>
      </c>
      <c r="AU140" s="140" t="s">
        <v>83</v>
      </c>
      <c r="AV140" s="13" t="s">
        <v>81</v>
      </c>
      <c r="AW140" s="13" t="s">
        <v>35</v>
      </c>
      <c r="AX140" s="13" t="s">
        <v>75</v>
      </c>
      <c r="AY140" s="140" t="s">
        <v>126</v>
      </c>
    </row>
    <row r="141" spans="2:51" s="14" customFormat="1" ht="10">
      <c r="B141" s="146"/>
      <c r="D141" s="139" t="s">
        <v>136</v>
      </c>
      <c r="E141" s="147" t="s">
        <v>3</v>
      </c>
      <c r="F141" s="148" t="s">
        <v>275</v>
      </c>
      <c r="H141" s="149">
        <v>92</v>
      </c>
      <c r="I141" s="150"/>
      <c r="L141" s="146"/>
      <c r="M141" s="151"/>
      <c r="N141" s="152"/>
      <c r="O141" s="152"/>
      <c r="P141" s="152"/>
      <c r="Q141" s="152"/>
      <c r="R141" s="152"/>
      <c r="S141" s="152"/>
      <c r="T141" s="153"/>
      <c r="AT141" s="147" t="s">
        <v>136</v>
      </c>
      <c r="AU141" s="147" t="s">
        <v>83</v>
      </c>
      <c r="AV141" s="14" t="s">
        <v>83</v>
      </c>
      <c r="AW141" s="14" t="s">
        <v>35</v>
      </c>
      <c r="AX141" s="14" t="s">
        <v>75</v>
      </c>
      <c r="AY141" s="147" t="s">
        <v>126</v>
      </c>
    </row>
    <row r="142" spans="2:51" s="13" customFormat="1" ht="10">
      <c r="B142" s="138"/>
      <c r="D142" s="139" t="s">
        <v>136</v>
      </c>
      <c r="E142" s="140" t="s">
        <v>3</v>
      </c>
      <c r="F142" s="141" t="s">
        <v>276</v>
      </c>
      <c r="H142" s="140" t="s">
        <v>3</v>
      </c>
      <c r="I142" s="142"/>
      <c r="L142" s="138"/>
      <c r="M142" s="143"/>
      <c r="N142" s="144"/>
      <c r="O142" s="144"/>
      <c r="P142" s="144"/>
      <c r="Q142" s="144"/>
      <c r="R142" s="144"/>
      <c r="S142" s="144"/>
      <c r="T142" s="145"/>
      <c r="AT142" s="140" t="s">
        <v>136</v>
      </c>
      <c r="AU142" s="140" t="s">
        <v>83</v>
      </c>
      <c r="AV142" s="13" t="s">
        <v>81</v>
      </c>
      <c r="AW142" s="13" t="s">
        <v>35</v>
      </c>
      <c r="AX142" s="13" t="s">
        <v>75</v>
      </c>
      <c r="AY142" s="140" t="s">
        <v>126</v>
      </c>
    </row>
    <row r="143" spans="2:51" s="14" customFormat="1" ht="10">
      <c r="B143" s="146"/>
      <c r="D143" s="139" t="s">
        <v>136</v>
      </c>
      <c r="E143" s="147" t="s">
        <v>3</v>
      </c>
      <c r="F143" s="148" t="s">
        <v>277</v>
      </c>
      <c r="H143" s="149">
        <v>132.9</v>
      </c>
      <c r="I143" s="150"/>
      <c r="L143" s="146"/>
      <c r="M143" s="151"/>
      <c r="N143" s="152"/>
      <c r="O143" s="152"/>
      <c r="P143" s="152"/>
      <c r="Q143" s="152"/>
      <c r="R143" s="152"/>
      <c r="S143" s="152"/>
      <c r="T143" s="153"/>
      <c r="AT143" s="147" t="s">
        <v>136</v>
      </c>
      <c r="AU143" s="147" t="s">
        <v>83</v>
      </c>
      <c r="AV143" s="14" t="s">
        <v>83</v>
      </c>
      <c r="AW143" s="14" t="s">
        <v>35</v>
      </c>
      <c r="AX143" s="14" t="s">
        <v>75</v>
      </c>
      <c r="AY143" s="147" t="s">
        <v>126</v>
      </c>
    </row>
    <row r="144" spans="2:51" s="13" customFormat="1" ht="10">
      <c r="B144" s="138"/>
      <c r="D144" s="139" t="s">
        <v>136</v>
      </c>
      <c r="E144" s="140" t="s">
        <v>3</v>
      </c>
      <c r="F144" s="141" t="s">
        <v>278</v>
      </c>
      <c r="H144" s="140" t="s">
        <v>3</v>
      </c>
      <c r="I144" s="142"/>
      <c r="L144" s="138"/>
      <c r="M144" s="143"/>
      <c r="N144" s="144"/>
      <c r="O144" s="144"/>
      <c r="P144" s="144"/>
      <c r="Q144" s="144"/>
      <c r="R144" s="144"/>
      <c r="S144" s="144"/>
      <c r="T144" s="145"/>
      <c r="AT144" s="140" t="s">
        <v>136</v>
      </c>
      <c r="AU144" s="140" t="s">
        <v>83</v>
      </c>
      <c r="AV144" s="13" t="s">
        <v>81</v>
      </c>
      <c r="AW144" s="13" t="s">
        <v>35</v>
      </c>
      <c r="AX144" s="13" t="s">
        <v>75</v>
      </c>
      <c r="AY144" s="140" t="s">
        <v>126</v>
      </c>
    </row>
    <row r="145" spans="2:51" s="14" customFormat="1" ht="10">
      <c r="B145" s="146"/>
      <c r="D145" s="139" t="s">
        <v>136</v>
      </c>
      <c r="E145" s="147" t="s">
        <v>3</v>
      </c>
      <c r="F145" s="148" t="s">
        <v>279</v>
      </c>
      <c r="H145" s="149">
        <v>115.6</v>
      </c>
      <c r="I145" s="150"/>
      <c r="L145" s="146"/>
      <c r="M145" s="151"/>
      <c r="N145" s="152"/>
      <c r="O145" s="152"/>
      <c r="P145" s="152"/>
      <c r="Q145" s="152"/>
      <c r="R145" s="152"/>
      <c r="S145" s="152"/>
      <c r="T145" s="153"/>
      <c r="AT145" s="147" t="s">
        <v>136</v>
      </c>
      <c r="AU145" s="147" t="s">
        <v>83</v>
      </c>
      <c r="AV145" s="14" t="s">
        <v>83</v>
      </c>
      <c r="AW145" s="14" t="s">
        <v>35</v>
      </c>
      <c r="AX145" s="14" t="s">
        <v>75</v>
      </c>
      <c r="AY145" s="147" t="s">
        <v>126</v>
      </c>
    </row>
    <row r="146" spans="2:51" s="13" customFormat="1" ht="10">
      <c r="B146" s="138"/>
      <c r="D146" s="139" t="s">
        <v>136</v>
      </c>
      <c r="E146" s="140" t="s">
        <v>3</v>
      </c>
      <c r="F146" s="141" t="s">
        <v>280</v>
      </c>
      <c r="H146" s="140" t="s">
        <v>3</v>
      </c>
      <c r="I146" s="142"/>
      <c r="L146" s="138"/>
      <c r="M146" s="143"/>
      <c r="N146" s="144"/>
      <c r="O146" s="144"/>
      <c r="P146" s="144"/>
      <c r="Q146" s="144"/>
      <c r="R146" s="144"/>
      <c r="S146" s="144"/>
      <c r="T146" s="145"/>
      <c r="AT146" s="140" t="s">
        <v>136</v>
      </c>
      <c r="AU146" s="140" t="s">
        <v>83</v>
      </c>
      <c r="AV146" s="13" t="s">
        <v>81</v>
      </c>
      <c r="AW146" s="13" t="s">
        <v>35</v>
      </c>
      <c r="AX146" s="13" t="s">
        <v>75</v>
      </c>
      <c r="AY146" s="140" t="s">
        <v>126</v>
      </c>
    </row>
    <row r="147" spans="2:51" s="14" customFormat="1" ht="10">
      <c r="B147" s="146"/>
      <c r="D147" s="139" t="s">
        <v>136</v>
      </c>
      <c r="E147" s="147" t="s">
        <v>3</v>
      </c>
      <c r="F147" s="148" t="s">
        <v>281</v>
      </c>
      <c r="H147" s="149">
        <v>137.30000000000001</v>
      </c>
      <c r="I147" s="150"/>
      <c r="L147" s="146"/>
      <c r="M147" s="151"/>
      <c r="N147" s="152"/>
      <c r="O147" s="152"/>
      <c r="P147" s="152"/>
      <c r="Q147" s="152"/>
      <c r="R147" s="152"/>
      <c r="S147" s="152"/>
      <c r="T147" s="153"/>
      <c r="AT147" s="147" t="s">
        <v>136</v>
      </c>
      <c r="AU147" s="147" t="s">
        <v>83</v>
      </c>
      <c r="AV147" s="14" t="s">
        <v>83</v>
      </c>
      <c r="AW147" s="14" t="s">
        <v>35</v>
      </c>
      <c r="AX147" s="14" t="s">
        <v>75</v>
      </c>
      <c r="AY147" s="147" t="s">
        <v>126</v>
      </c>
    </row>
    <row r="148" spans="2:51" s="13" customFormat="1" ht="10">
      <c r="B148" s="138"/>
      <c r="D148" s="139" t="s">
        <v>136</v>
      </c>
      <c r="E148" s="140" t="s">
        <v>3</v>
      </c>
      <c r="F148" s="141" t="s">
        <v>282</v>
      </c>
      <c r="H148" s="140" t="s">
        <v>3</v>
      </c>
      <c r="I148" s="142"/>
      <c r="L148" s="138"/>
      <c r="M148" s="143"/>
      <c r="N148" s="144"/>
      <c r="O148" s="144"/>
      <c r="P148" s="144"/>
      <c r="Q148" s="144"/>
      <c r="R148" s="144"/>
      <c r="S148" s="144"/>
      <c r="T148" s="145"/>
      <c r="AT148" s="140" t="s">
        <v>136</v>
      </c>
      <c r="AU148" s="140" t="s">
        <v>83</v>
      </c>
      <c r="AV148" s="13" t="s">
        <v>81</v>
      </c>
      <c r="AW148" s="13" t="s">
        <v>35</v>
      </c>
      <c r="AX148" s="13" t="s">
        <v>75</v>
      </c>
      <c r="AY148" s="140" t="s">
        <v>126</v>
      </c>
    </row>
    <row r="149" spans="2:51" s="14" customFormat="1" ht="10">
      <c r="B149" s="146"/>
      <c r="D149" s="139" t="s">
        <v>136</v>
      </c>
      <c r="E149" s="147" t="s">
        <v>3</v>
      </c>
      <c r="F149" s="148" t="s">
        <v>283</v>
      </c>
      <c r="H149" s="149">
        <v>186</v>
      </c>
      <c r="I149" s="150"/>
      <c r="L149" s="146"/>
      <c r="M149" s="151"/>
      <c r="N149" s="152"/>
      <c r="O149" s="152"/>
      <c r="P149" s="152"/>
      <c r="Q149" s="152"/>
      <c r="R149" s="152"/>
      <c r="S149" s="152"/>
      <c r="T149" s="153"/>
      <c r="AT149" s="147" t="s">
        <v>136</v>
      </c>
      <c r="AU149" s="147" t="s">
        <v>83</v>
      </c>
      <c r="AV149" s="14" t="s">
        <v>83</v>
      </c>
      <c r="AW149" s="14" t="s">
        <v>35</v>
      </c>
      <c r="AX149" s="14" t="s">
        <v>75</v>
      </c>
      <c r="AY149" s="147" t="s">
        <v>126</v>
      </c>
    </row>
    <row r="150" spans="2:51" s="13" customFormat="1" ht="10">
      <c r="B150" s="138"/>
      <c r="D150" s="139" t="s">
        <v>136</v>
      </c>
      <c r="E150" s="140" t="s">
        <v>3</v>
      </c>
      <c r="F150" s="141" t="s">
        <v>284</v>
      </c>
      <c r="H150" s="140" t="s">
        <v>3</v>
      </c>
      <c r="I150" s="142"/>
      <c r="L150" s="138"/>
      <c r="M150" s="143"/>
      <c r="N150" s="144"/>
      <c r="O150" s="144"/>
      <c r="P150" s="144"/>
      <c r="Q150" s="144"/>
      <c r="R150" s="144"/>
      <c r="S150" s="144"/>
      <c r="T150" s="145"/>
      <c r="AT150" s="140" t="s">
        <v>136</v>
      </c>
      <c r="AU150" s="140" t="s">
        <v>83</v>
      </c>
      <c r="AV150" s="13" t="s">
        <v>81</v>
      </c>
      <c r="AW150" s="13" t="s">
        <v>35</v>
      </c>
      <c r="AX150" s="13" t="s">
        <v>75</v>
      </c>
      <c r="AY150" s="140" t="s">
        <v>126</v>
      </c>
    </row>
    <row r="151" spans="2:51" s="14" customFormat="1" ht="10">
      <c r="B151" s="146"/>
      <c r="D151" s="139" t="s">
        <v>136</v>
      </c>
      <c r="E151" s="147" t="s">
        <v>3</v>
      </c>
      <c r="F151" s="148" t="s">
        <v>285</v>
      </c>
      <c r="H151" s="149">
        <v>208</v>
      </c>
      <c r="I151" s="150"/>
      <c r="L151" s="146"/>
      <c r="M151" s="151"/>
      <c r="N151" s="152"/>
      <c r="O151" s="152"/>
      <c r="P151" s="152"/>
      <c r="Q151" s="152"/>
      <c r="R151" s="152"/>
      <c r="S151" s="152"/>
      <c r="T151" s="153"/>
      <c r="AT151" s="147" t="s">
        <v>136</v>
      </c>
      <c r="AU151" s="147" t="s">
        <v>83</v>
      </c>
      <c r="AV151" s="14" t="s">
        <v>83</v>
      </c>
      <c r="AW151" s="14" t="s">
        <v>35</v>
      </c>
      <c r="AX151" s="14" t="s">
        <v>75</v>
      </c>
      <c r="AY151" s="147" t="s">
        <v>126</v>
      </c>
    </row>
    <row r="152" spans="2:51" s="13" customFormat="1" ht="10">
      <c r="B152" s="138"/>
      <c r="D152" s="139" t="s">
        <v>136</v>
      </c>
      <c r="E152" s="140" t="s">
        <v>3</v>
      </c>
      <c r="F152" s="141" t="s">
        <v>286</v>
      </c>
      <c r="H152" s="140" t="s">
        <v>3</v>
      </c>
      <c r="I152" s="142"/>
      <c r="L152" s="138"/>
      <c r="M152" s="143"/>
      <c r="N152" s="144"/>
      <c r="O152" s="144"/>
      <c r="P152" s="144"/>
      <c r="Q152" s="144"/>
      <c r="R152" s="144"/>
      <c r="S152" s="144"/>
      <c r="T152" s="145"/>
      <c r="AT152" s="140" t="s">
        <v>136</v>
      </c>
      <c r="AU152" s="140" t="s">
        <v>83</v>
      </c>
      <c r="AV152" s="13" t="s">
        <v>81</v>
      </c>
      <c r="AW152" s="13" t="s">
        <v>35</v>
      </c>
      <c r="AX152" s="13" t="s">
        <v>75</v>
      </c>
      <c r="AY152" s="140" t="s">
        <v>126</v>
      </c>
    </row>
    <row r="153" spans="2:51" s="14" customFormat="1" ht="10">
      <c r="B153" s="146"/>
      <c r="D153" s="139" t="s">
        <v>136</v>
      </c>
      <c r="E153" s="147" t="s">
        <v>3</v>
      </c>
      <c r="F153" s="148" t="s">
        <v>287</v>
      </c>
      <c r="H153" s="149">
        <v>48.5</v>
      </c>
      <c r="I153" s="150"/>
      <c r="L153" s="146"/>
      <c r="M153" s="151"/>
      <c r="N153" s="152"/>
      <c r="O153" s="152"/>
      <c r="P153" s="152"/>
      <c r="Q153" s="152"/>
      <c r="R153" s="152"/>
      <c r="S153" s="152"/>
      <c r="T153" s="153"/>
      <c r="AT153" s="147" t="s">
        <v>136</v>
      </c>
      <c r="AU153" s="147" t="s">
        <v>83</v>
      </c>
      <c r="AV153" s="14" t="s">
        <v>83</v>
      </c>
      <c r="AW153" s="14" t="s">
        <v>35</v>
      </c>
      <c r="AX153" s="14" t="s">
        <v>75</v>
      </c>
      <c r="AY153" s="147" t="s">
        <v>126</v>
      </c>
    </row>
    <row r="154" spans="2:51" s="13" customFormat="1" ht="10">
      <c r="B154" s="138"/>
      <c r="D154" s="139" t="s">
        <v>136</v>
      </c>
      <c r="E154" s="140" t="s">
        <v>3</v>
      </c>
      <c r="F154" s="141" t="s">
        <v>288</v>
      </c>
      <c r="H154" s="140" t="s">
        <v>3</v>
      </c>
      <c r="I154" s="142"/>
      <c r="L154" s="138"/>
      <c r="M154" s="143"/>
      <c r="N154" s="144"/>
      <c r="O154" s="144"/>
      <c r="P154" s="144"/>
      <c r="Q154" s="144"/>
      <c r="R154" s="144"/>
      <c r="S154" s="144"/>
      <c r="T154" s="145"/>
      <c r="AT154" s="140" t="s">
        <v>136</v>
      </c>
      <c r="AU154" s="140" t="s">
        <v>83</v>
      </c>
      <c r="AV154" s="13" t="s">
        <v>81</v>
      </c>
      <c r="AW154" s="13" t="s">
        <v>35</v>
      </c>
      <c r="AX154" s="13" t="s">
        <v>75</v>
      </c>
      <c r="AY154" s="140" t="s">
        <v>126</v>
      </c>
    </row>
    <row r="155" spans="2:51" s="14" customFormat="1" ht="10">
      <c r="B155" s="146"/>
      <c r="D155" s="139" t="s">
        <v>136</v>
      </c>
      <c r="E155" s="147" t="s">
        <v>3</v>
      </c>
      <c r="F155" s="148" t="s">
        <v>289</v>
      </c>
      <c r="H155" s="149">
        <v>164.3</v>
      </c>
      <c r="I155" s="150"/>
      <c r="L155" s="146"/>
      <c r="M155" s="151"/>
      <c r="N155" s="152"/>
      <c r="O155" s="152"/>
      <c r="P155" s="152"/>
      <c r="Q155" s="152"/>
      <c r="R155" s="152"/>
      <c r="S155" s="152"/>
      <c r="T155" s="153"/>
      <c r="AT155" s="147" t="s">
        <v>136</v>
      </c>
      <c r="AU155" s="147" t="s">
        <v>83</v>
      </c>
      <c r="AV155" s="14" t="s">
        <v>83</v>
      </c>
      <c r="AW155" s="14" t="s">
        <v>35</v>
      </c>
      <c r="AX155" s="14" t="s">
        <v>75</v>
      </c>
      <c r="AY155" s="147" t="s">
        <v>126</v>
      </c>
    </row>
    <row r="156" spans="2:51" s="13" customFormat="1" ht="10">
      <c r="B156" s="138"/>
      <c r="D156" s="139" t="s">
        <v>136</v>
      </c>
      <c r="E156" s="140" t="s">
        <v>3</v>
      </c>
      <c r="F156" s="141" t="s">
        <v>290</v>
      </c>
      <c r="H156" s="140" t="s">
        <v>3</v>
      </c>
      <c r="I156" s="142"/>
      <c r="L156" s="138"/>
      <c r="M156" s="143"/>
      <c r="N156" s="144"/>
      <c r="O156" s="144"/>
      <c r="P156" s="144"/>
      <c r="Q156" s="144"/>
      <c r="R156" s="144"/>
      <c r="S156" s="144"/>
      <c r="T156" s="145"/>
      <c r="AT156" s="140" t="s">
        <v>136</v>
      </c>
      <c r="AU156" s="140" t="s">
        <v>83</v>
      </c>
      <c r="AV156" s="13" t="s">
        <v>81</v>
      </c>
      <c r="AW156" s="13" t="s">
        <v>35</v>
      </c>
      <c r="AX156" s="13" t="s">
        <v>75</v>
      </c>
      <c r="AY156" s="140" t="s">
        <v>126</v>
      </c>
    </row>
    <row r="157" spans="2:51" s="14" customFormat="1" ht="10">
      <c r="B157" s="146"/>
      <c r="D157" s="139" t="s">
        <v>136</v>
      </c>
      <c r="E157" s="147" t="s">
        <v>3</v>
      </c>
      <c r="F157" s="148" t="s">
        <v>291</v>
      </c>
      <c r="H157" s="149">
        <v>7.6</v>
      </c>
      <c r="I157" s="150"/>
      <c r="L157" s="146"/>
      <c r="M157" s="151"/>
      <c r="N157" s="152"/>
      <c r="O157" s="152"/>
      <c r="P157" s="152"/>
      <c r="Q157" s="152"/>
      <c r="R157" s="152"/>
      <c r="S157" s="152"/>
      <c r="T157" s="153"/>
      <c r="AT157" s="147" t="s">
        <v>136</v>
      </c>
      <c r="AU157" s="147" t="s">
        <v>83</v>
      </c>
      <c r="AV157" s="14" t="s">
        <v>83</v>
      </c>
      <c r="AW157" s="14" t="s">
        <v>35</v>
      </c>
      <c r="AX157" s="14" t="s">
        <v>75</v>
      </c>
      <c r="AY157" s="147" t="s">
        <v>126</v>
      </c>
    </row>
    <row r="158" spans="2:51" s="13" customFormat="1" ht="10">
      <c r="B158" s="138"/>
      <c r="D158" s="139" t="s">
        <v>136</v>
      </c>
      <c r="E158" s="140" t="s">
        <v>3</v>
      </c>
      <c r="F158" s="141" t="s">
        <v>292</v>
      </c>
      <c r="H158" s="140" t="s">
        <v>3</v>
      </c>
      <c r="I158" s="142"/>
      <c r="L158" s="138"/>
      <c r="M158" s="143"/>
      <c r="N158" s="144"/>
      <c r="O158" s="144"/>
      <c r="P158" s="144"/>
      <c r="Q158" s="144"/>
      <c r="R158" s="144"/>
      <c r="S158" s="144"/>
      <c r="T158" s="145"/>
      <c r="AT158" s="140" t="s">
        <v>136</v>
      </c>
      <c r="AU158" s="140" t="s">
        <v>83</v>
      </c>
      <c r="AV158" s="13" t="s">
        <v>81</v>
      </c>
      <c r="AW158" s="13" t="s">
        <v>35</v>
      </c>
      <c r="AX158" s="13" t="s">
        <v>75</v>
      </c>
      <c r="AY158" s="140" t="s">
        <v>126</v>
      </c>
    </row>
    <row r="159" spans="2:51" s="14" customFormat="1" ht="10">
      <c r="B159" s="146"/>
      <c r="D159" s="139" t="s">
        <v>136</v>
      </c>
      <c r="E159" s="147" t="s">
        <v>3</v>
      </c>
      <c r="F159" s="148" t="s">
        <v>293</v>
      </c>
      <c r="H159" s="149">
        <v>9.8000000000000007</v>
      </c>
      <c r="I159" s="150"/>
      <c r="L159" s="146"/>
      <c r="M159" s="151"/>
      <c r="N159" s="152"/>
      <c r="O159" s="152"/>
      <c r="P159" s="152"/>
      <c r="Q159" s="152"/>
      <c r="R159" s="152"/>
      <c r="S159" s="152"/>
      <c r="T159" s="153"/>
      <c r="AT159" s="147" t="s">
        <v>136</v>
      </c>
      <c r="AU159" s="147" t="s">
        <v>83</v>
      </c>
      <c r="AV159" s="14" t="s">
        <v>83</v>
      </c>
      <c r="AW159" s="14" t="s">
        <v>35</v>
      </c>
      <c r="AX159" s="14" t="s">
        <v>75</v>
      </c>
      <c r="AY159" s="147" t="s">
        <v>126</v>
      </c>
    </row>
    <row r="160" spans="2:51" s="13" customFormat="1" ht="10">
      <c r="B160" s="138"/>
      <c r="D160" s="139" t="s">
        <v>136</v>
      </c>
      <c r="E160" s="140" t="s">
        <v>3</v>
      </c>
      <c r="F160" s="141" t="s">
        <v>294</v>
      </c>
      <c r="H160" s="140" t="s">
        <v>3</v>
      </c>
      <c r="I160" s="142"/>
      <c r="L160" s="138"/>
      <c r="M160" s="143"/>
      <c r="N160" s="144"/>
      <c r="O160" s="144"/>
      <c r="P160" s="144"/>
      <c r="Q160" s="144"/>
      <c r="R160" s="144"/>
      <c r="S160" s="144"/>
      <c r="T160" s="145"/>
      <c r="AT160" s="140" t="s">
        <v>136</v>
      </c>
      <c r="AU160" s="140" t="s">
        <v>83</v>
      </c>
      <c r="AV160" s="13" t="s">
        <v>81</v>
      </c>
      <c r="AW160" s="13" t="s">
        <v>35</v>
      </c>
      <c r="AX160" s="13" t="s">
        <v>75</v>
      </c>
      <c r="AY160" s="140" t="s">
        <v>126</v>
      </c>
    </row>
    <row r="161" spans="2:51" s="14" customFormat="1" ht="10">
      <c r="B161" s="146"/>
      <c r="D161" s="139" t="s">
        <v>136</v>
      </c>
      <c r="E161" s="147" t="s">
        <v>3</v>
      </c>
      <c r="F161" s="148" t="s">
        <v>295</v>
      </c>
      <c r="H161" s="149">
        <v>11.8</v>
      </c>
      <c r="I161" s="150"/>
      <c r="L161" s="146"/>
      <c r="M161" s="151"/>
      <c r="N161" s="152"/>
      <c r="O161" s="152"/>
      <c r="P161" s="152"/>
      <c r="Q161" s="152"/>
      <c r="R161" s="152"/>
      <c r="S161" s="152"/>
      <c r="T161" s="153"/>
      <c r="AT161" s="147" t="s">
        <v>136</v>
      </c>
      <c r="AU161" s="147" t="s">
        <v>83</v>
      </c>
      <c r="AV161" s="14" t="s">
        <v>83</v>
      </c>
      <c r="AW161" s="14" t="s">
        <v>35</v>
      </c>
      <c r="AX161" s="14" t="s">
        <v>75</v>
      </c>
      <c r="AY161" s="147" t="s">
        <v>126</v>
      </c>
    </row>
    <row r="162" spans="2:51" s="13" customFormat="1" ht="10">
      <c r="B162" s="138"/>
      <c r="D162" s="139" t="s">
        <v>136</v>
      </c>
      <c r="E162" s="140" t="s">
        <v>3</v>
      </c>
      <c r="F162" s="141" t="s">
        <v>296</v>
      </c>
      <c r="H162" s="140" t="s">
        <v>3</v>
      </c>
      <c r="I162" s="142"/>
      <c r="L162" s="138"/>
      <c r="M162" s="143"/>
      <c r="N162" s="144"/>
      <c r="O162" s="144"/>
      <c r="P162" s="144"/>
      <c r="Q162" s="144"/>
      <c r="R162" s="144"/>
      <c r="S162" s="144"/>
      <c r="T162" s="145"/>
      <c r="AT162" s="140" t="s">
        <v>136</v>
      </c>
      <c r="AU162" s="140" t="s">
        <v>83</v>
      </c>
      <c r="AV162" s="13" t="s">
        <v>81</v>
      </c>
      <c r="AW162" s="13" t="s">
        <v>35</v>
      </c>
      <c r="AX162" s="13" t="s">
        <v>75</v>
      </c>
      <c r="AY162" s="140" t="s">
        <v>126</v>
      </c>
    </row>
    <row r="163" spans="2:51" s="14" customFormat="1" ht="10">
      <c r="B163" s="146"/>
      <c r="D163" s="139" t="s">
        <v>136</v>
      </c>
      <c r="E163" s="147" t="s">
        <v>3</v>
      </c>
      <c r="F163" s="148" t="s">
        <v>297</v>
      </c>
      <c r="H163" s="149">
        <v>41.2</v>
      </c>
      <c r="I163" s="150"/>
      <c r="L163" s="146"/>
      <c r="M163" s="151"/>
      <c r="N163" s="152"/>
      <c r="O163" s="152"/>
      <c r="P163" s="152"/>
      <c r="Q163" s="152"/>
      <c r="R163" s="152"/>
      <c r="S163" s="152"/>
      <c r="T163" s="153"/>
      <c r="AT163" s="147" t="s">
        <v>136</v>
      </c>
      <c r="AU163" s="147" t="s">
        <v>83</v>
      </c>
      <c r="AV163" s="14" t="s">
        <v>83</v>
      </c>
      <c r="AW163" s="14" t="s">
        <v>35</v>
      </c>
      <c r="AX163" s="14" t="s">
        <v>75</v>
      </c>
      <c r="AY163" s="147" t="s">
        <v>126</v>
      </c>
    </row>
    <row r="164" spans="2:51" s="13" customFormat="1" ht="10">
      <c r="B164" s="138"/>
      <c r="D164" s="139" t="s">
        <v>136</v>
      </c>
      <c r="E164" s="140" t="s">
        <v>3</v>
      </c>
      <c r="F164" s="141" t="s">
        <v>298</v>
      </c>
      <c r="H164" s="140" t="s">
        <v>3</v>
      </c>
      <c r="I164" s="142"/>
      <c r="L164" s="138"/>
      <c r="M164" s="143"/>
      <c r="N164" s="144"/>
      <c r="O164" s="144"/>
      <c r="P164" s="144"/>
      <c r="Q164" s="144"/>
      <c r="R164" s="144"/>
      <c r="S164" s="144"/>
      <c r="T164" s="145"/>
      <c r="AT164" s="140" t="s">
        <v>136</v>
      </c>
      <c r="AU164" s="140" t="s">
        <v>83</v>
      </c>
      <c r="AV164" s="13" t="s">
        <v>81</v>
      </c>
      <c r="AW164" s="13" t="s">
        <v>35</v>
      </c>
      <c r="AX164" s="13" t="s">
        <v>75</v>
      </c>
      <c r="AY164" s="140" t="s">
        <v>126</v>
      </c>
    </row>
    <row r="165" spans="2:51" s="14" customFormat="1" ht="10">
      <c r="B165" s="146"/>
      <c r="D165" s="139" t="s">
        <v>136</v>
      </c>
      <c r="E165" s="147" t="s">
        <v>3</v>
      </c>
      <c r="F165" s="148" t="s">
        <v>299</v>
      </c>
      <c r="H165" s="149">
        <v>7.8</v>
      </c>
      <c r="I165" s="150"/>
      <c r="L165" s="146"/>
      <c r="M165" s="151"/>
      <c r="N165" s="152"/>
      <c r="O165" s="152"/>
      <c r="P165" s="152"/>
      <c r="Q165" s="152"/>
      <c r="R165" s="152"/>
      <c r="S165" s="152"/>
      <c r="T165" s="153"/>
      <c r="AT165" s="147" t="s">
        <v>136</v>
      </c>
      <c r="AU165" s="147" t="s">
        <v>83</v>
      </c>
      <c r="AV165" s="14" t="s">
        <v>83</v>
      </c>
      <c r="AW165" s="14" t="s">
        <v>35</v>
      </c>
      <c r="AX165" s="14" t="s">
        <v>75</v>
      </c>
      <c r="AY165" s="147" t="s">
        <v>126</v>
      </c>
    </row>
    <row r="166" spans="2:51" s="13" customFormat="1" ht="10">
      <c r="B166" s="138"/>
      <c r="D166" s="139" t="s">
        <v>136</v>
      </c>
      <c r="E166" s="140" t="s">
        <v>3</v>
      </c>
      <c r="F166" s="141" t="s">
        <v>300</v>
      </c>
      <c r="H166" s="140" t="s">
        <v>3</v>
      </c>
      <c r="I166" s="142"/>
      <c r="L166" s="138"/>
      <c r="M166" s="143"/>
      <c r="N166" s="144"/>
      <c r="O166" s="144"/>
      <c r="P166" s="144"/>
      <c r="Q166" s="144"/>
      <c r="R166" s="144"/>
      <c r="S166" s="144"/>
      <c r="T166" s="145"/>
      <c r="AT166" s="140" t="s">
        <v>136</v>
      </c>
      <c r="AU166" s="140" t="s">
        <v>83</v>
      </c>
      <c r="AV166" s="13" t="s">
        <v>81</v>
      </c>
      <c r="AW166" s="13" t="s">
        <v>35</v>
      </c>
      <c r="AX166" s="13" t="s">
        <v>75</v>
      </c>
      <c r="AY166" s="140" t="s">
        <v>126</v>
      </c>
    </row>
    <row r="167" spans="2:51" s="14" customFormat="1" ht="10">
      <c r="B167" s="146"/>
      <c r="D167" s="139" t="s">
        <v>136</v>
      </c>
      <c r="E167" s="147" t="s">
        <v>3</v>
      </c>
      <c r="F167" s="148" t="s">
        <v>301</v>
      </c>
      <c r="H167" s="149">
        <v>16.7</v>
      </c>
      <c r="I167" s="150"/>
      <c r="L167" s="146"/>
      <c r="M167" s="151"/>
      <c r="N167" s="152"/>
      <c r="O167" s="152"/>
      <c r="P167" s="152"/>
      <c r="Q167" s="152"/>
      <c r="R167" s="152"/>
      <c r="S167" s="152"/>
      <c r="T167" s="153"/>
      <c r="AT167" s="147" t="s">
        <v>136</v>
      </c>
      <c r="AU167" s="147" t="s">
        <v>83</v>
      </c>
      <c r="AV167" s="14" t="s">
        <v>83</v>
      </c>
      <c r="AW167" s="14" t="s">
        <v>35</v>
      </c>
      <c r="AX167" s="14" t="s">
        <v>75</v>
      </c>
      <c r="AY167" s="147" t="s">
        <v>126</v>
      </c>
    </row>
    <row r="168" spans="2:51" s="13" customFormat="1" ht="10">
      <c r="B168" s="138"/>
      <c r="D168" s="139" t="s">
        <v>136</v>
      </c>
      <c r="E168" s="140" t="s">
        <v>3</v>
      </c>
      <c r="F168" s="141" t="s">
        <v>302</v>
      </c>
      <c r="H168" s="140" t="s">
        <v>3</v>
      </c>
      <c r="I168" s="142"/>
      <c r="L168" s="138"/>
      <c r="M168" s="143"/>
      <c r="N168" s="144"/>
      <c r="O168" s="144"/>
      <c r="P168" s="144"/>
      <c r="Q168" s="144"/>
      <c r="R168" s="144"/>
      <c r="S168" s="144"/>
      <c r="T168" s="145"/>
      <c r="AT168" s="140" t="s">
        <v>136</v>
      </c>
      <c r="AU168" s="140" t="s">
        <v>83</v>
      </c>
      <c r="AV168" s="13" t="s">
        <v>81</v>
      </c>
      <c r="AW168" s="13" t="s">
        <v>35</v>
      </c>
      <c r="AX168" s="13" t="s">
        <v>75</v>
      </c>
      <c r="AY168" s="140" t="s">
        <v>126</v>
      </c>
    </row>
    <row r="169" spans="2:51" s="14" customFormat="1" ht="10">
      <c r="B169" s="146"/>
      <c r="D169" s="139" t="s">
        <v>136</v>
      </c>
      <c r="E169" s="147" t="s">
        <v>3</v>
      </c>
      <c r="F169" s="148" t="s">
        <v>303</v>
      </c>
      <c r="H169" s="149">
        <v>8.6999999999999993</v>
      </c>
      <c r="I169" s="150"/>
      <c r="L169" s="146"/>
      <c r="M169" s="151"/>
      <c r="N169" s="152"/>
      <c r="O169" s="152"/>
      <c r="P169" s="152"/>
      <c r="Q169" s="152"/>
      <c r="R169" s="152"/>
      <c r="S169" s="152"/>
      <c r="T169" s="153"/>
      <c r="AT169" s="147" t="s">
        <v>136</v>
      </c>
      <c r="AU169" s="147" t="s">
        <v>83</v>
      </c>
      <c r="AV169" s="14" t="s">
        <v>83</v>
      </c>
      <c r="AW169" s="14" t="s">
        <v>35</v>
      </c>
      <c r="AX169" s="14" t="s">
        <v>75</v>
      </c>
      <c r="AY169" s="147" t="s">
        <v>126</v>
      </c>
    </row>
    <row r="170" spans="2:51" s="13" customFormat="1" ht="10">
      <c r="B170" s="138"/>
      <c r="D170" s="139" t="s">
        <v>136</v>
      </c>
      <c r="E170" s="140" t="s">
        <v>3</v>
      </c>
      <c r="F170" s="141" t="s">
        <v>304</v>
      </c>
      <c r="H170" s="140" t="s">
        <v>3</v>
      </c>
      <c r="I170" s="142"/>
      <c r="L170" s="138"/>
      <c r="M170" s="143"/>
      <c r="N170" s="144"/>
      <c r="O170" s="144"/>
      <c r="P170" s="144"/>
      <c r="Q170" s="144"/>
      <c r="R170" s="144"/>
      <c r="S170" s="144"/>
      <c r="T170" s="145"/>
      <c r="AT170" s="140" t="s">
        <v>136</v>
      </c>
      <c r="AU170" s="140" t="s">
        <v>83</v>
      </c>
      <c r="AV170" s="13" t="s">
        <v>81</v>
      </c>
      <c r="AW170" s="13" t="s">
        <v>35</v>
      </c>
      <c r="AX170" s="13" t="s">
        <v>75</v>
      </c>
      <c r="AY170" s="140" t="s">
        <v>126</v>
      </c>
    </row>
    <row r="171" spans="2:51" s="14" customFormat="1" ht="10">
      <c r="B171" s="146"/>
      <c r="D171" s="139" t="s">
        <v>136</v>
      </c>
      <c r="E171" s="147" t="s">
        <v>3</v>
      </c>
      <c r="F171" s="148" t="s">
        <v>305</v>
      </c>
      <c r="H171" s="149">
        <v>1.6</v>
      </c>
      <c r="I171" s="150"/>
      <c r="L171" s="146"/>
      <c r="M171" s="151"/>
      <c r="N171" s="152"/>
      <c r="O171" s="152"/>
      <c r="P171" s="152"/>
      <c r="Q171" s="152"/>
      <c r="R171" s="152"/>
      <c r="S171" s="152"/>
      <c r="T171" s="153"/>
      <c r="AT171" s="147" t="s">
        <v>136</v>
      </c>
      <c r="AU171" s="147" t="s">
        <v>83</v>
      </c>
      <c r="AV171" s="14" t="s">
        <v>83</v>
      </c>
      <c r="AW171" s="14" t="s">
        <v>35</v>
      </c>
      <c r="AX171" s="14" t="s">
        <v>75</v>
      </c>
      <c r="AY171" s="147" t="s">
        <v>126</v>
      </c>
    </row>
    <row r="172" spans="2:51" s="13" customFormat="1" ht="10">
      <c r="B172" s="138"/>
      <c r="D172" s="139" t="s">
        <v>136</v>
      </c>
      <c r="E172" s="140" t="s">
        <v>3</v>
      </c>
      <c r="F172" s="141" t="s">
        <v>306</v>
      </c>
      <c r="H172" s="140" t="s">
        <v>3</v>
      </c>
      <c r="I172" s="142"/>
      <c r="L172" s="138"/>
      <c r="M172" s="143"/>
      <c r="N172" s="144"/>
      <c r="O172" s="144"/>
      <c r="P172" s="144"/>
      <c r="Q172" s="144"/>
      <c r="R172" s="144"/>
      <c r="S172" s="144"/>
      <c r="T172" s="145"/>
      <c r="AT172" s="140" t="s">
        <v>136</v>
      </c>
      <c r="AU172" s="140" t="s">
        <v>83</v>
      </c>
      <c r="AV172" s="13" t="s">
        <v>81</v>
      </c>
      <c r="AW172" s="13" t="s">
        <v>35</v>
      </c>
      <c r="AX172" s="13" t="s">
        <v>75</v>
      </c>
      <c r="AY172" s="140" t="s">
        <v>126</v>
      </c>
    </row>
    <row r="173" spans="2:51" s="14" customFormat="1" ht="10">
      <c r="B173" s="146"/>
      <c r="D173" s="139" t="s">
        <v>136</v>
      </c>
      <c r="E173" s="147" t="s">
        <v>3</v>
      </c>
      <c r="F173" s="148" t="s">
        <v>307</v>
      </c>
      <c r="H173" s="149">
        <v>3.6</v>
      </c>
      <c r="I173" s="150"/>
      <c r="L173" s="146"/>
      <c r="M173" s="151"/>
      <c r="N173" s="152"/>
      <c r="O173" s="152"/>
      <c r="P173" s="152"/>
      <c r="Q173" s="152"/>
      <c r="R173" s="152"/>
      <c r="S173" s="152"/>
      <c r="T173" s="153"/>
      <c r="AT173" s="147" t="s">
        <v>136</v>
      </c>
      <c r="AU173" s="147" t="s">
        <v>83</v>
      </c>
      <c r="AV173" s="14" t="s">
        <v>83</v>
      </c>
      <c r="AW173" s="14" t="s">
        <v>35</v>
      </c>
      <c r="AX173" s="14" t="s">
        <v>75</v>
      </c>
      <c r="AY173" s="147" t="s">
        <v>126</v>
      </c>
    </row>
    <row r="174" spans="2:51" s="13" customFormat="1" ht="10">
      <c r="B174" s="138"/>
      <c r="D174" s="139" t="s">
        <v>136</v>
      </c>
      <c r="E174" s="140" t="s">
        <v>3</v>
      </c>
      <c r="F174" s="141" t="s">
        <v>308</v>
      </c>
      <c r="H174" s="140" t="s">
        <v>3</v>
      </c>
      <c r="I174" s="142"/>
      <c r="L174" s="138"/>
      <c r="M174" s="143"/>
      <c r="N174" s="144"/>
      <c r="O174" s="144"/>
      <c r="P174" s="144"/>
      <c r="Q174" s="144"/>
      <c r="R174" s="144"/>
      <c r="S174" s="144"/>
      <c r="T174" s="145"/>
      <c r="AT174" s="140" t="s">
        <v>136</v>
      </c>
      <c r="AU174" s="140" t="s">
        <v>83</v>
      </c>
      <c r="AV174" s="13" t="s">
        <v>81</v>
      </c>
      <c r="AW174" s="13" t="s">
        <v>35</v>
      </c>
      <c r="AX174" s="13" t="s">
        <v>75</v>
      </c>
      <c r="AY174" s="140" t="s">
        <v>126</v>
      </c>
    </row>
    <row r="175" spans="2:51" s="14" customFormat="1" ht="10">
      <c r="B175" s="146"/>
      <c r="D175" s="139" t="s">
        <v>136</v>
      </c>
      <c r="E175" s="147" t="s">
        <v>3</v>
      </c>
      <c r="F175" s="148" t="s">
        <v>309</v>
      </c>
      <c r="H175" s="149">
        <v>4.2</v>
      </c>
      <c r="I175" s="150"/>
      <c r="L175" s="146"/>
      <c r="M175" s="151"/>
      <c r="N175" s="152"/>
      <c r="O175" s="152"/>
      <c r="P175" s="152"/>
      <c r="Q175" s="152"/>
      <c r="R175" s="152"/>
      <c r="S175" s="152"/>
      <c r="T175" s="153"/>
      <c r="AT175" s="147" t="s">
        <v>136</v>
      </c>
      <c r="AU175" s="147" t="s">
        <v>83</v>
      </c>
      <c r="AV175" s="14" t="s">
        <v>83</v>
      </c>
      <c r="AW175" s="14" t="s">
        <v>35</v>
      </c>
      <c r="AX175" s="14" t="s">
        <v>75</v>
      </c>
      <c r="AY175" s="147" t="s">
        <v>126</v>
      </c>
    </row>
    <row r="176" spans="2:51" s="13" customFormat="1" ht="10">
      <c r="B176" s="138"/>
      <c r="D176" s="139" t="s">
        <v>136</v>
      </c>
      <c r="E176" s="140" t="s">
        <v>3</v>
      </c>
      <c r="F176" s="141" t="s">
        <v>310</v>
      </c>
      <c r="H176" s="140" t="s">
        <v>3</v>
      </c>
      <c r="I176" s="142"/>
      <c r="L176" s="138"/>
      <c r="M176" s="143"/>
      <c r="N176" s="144"/>
      <c r="O176" s="144"/>
      <c r="P176" s="144"/>
      <c r="Q176" s="144"/>
      <c r="R176" s="144"/>
      <c r="S176" s="144"/>
      <c r="T176" s="145"/>
      <c r="AT176" s="140" t="s">
        <v>136</v>
      </c>
      <c r="AU176" s="140" t="s">
        <v>83</v>
      </c>
      <c r="AV176" s="13" t="s">
        <v>81</v>
      </c>
      <c r="AW176" s="13" t="s">
        <v>35</v>
      </c>
      <c r="AX176" s="13" t="s">
        <v>75</v>
      </c>
      <c r="AY176" s="140" t="s">
        <v>126</v>
      </c>
    </row>
    <row r="177" spans="2:51" s="14" customFormat="1" ht="10">
      <c r="B177" s="146"/>
      <c r="D177" s="139" t="s">
        <v>136</v>
      </c>
      <c r="E177" s="147" t="s">
        <v>3</v>
      </c>
      <c r="F177" s="148" t="s">
        <v>311</v>
      </c>
      <c r="H177" s="149">
        <v>22.4</v>
      </c>
      <c r="I177" s="150"/>
      <c r="L177" s="146"/>
      <c r="M177" s="151"/>
      <c r="N177" s="152"/>
      <c r="O177" s="152"/>
      <c r="P177" s="152"/>
      <c r="Q177" s="152"/>
      <c r="R177" s="152"/>
      <c r="S177" s="152"/>
      <c r="T177" s="153"/>
      <c r="AT177" s="147" t="s">
        <v>136</v>
      </c>
      <c r="AU177" s="147" t="s">
        <v>83</v>
      </c>
      <c r="AV177" s="14" t="s">
        <v>83</v>
      </c>
      <c r="AW177" s="14" t="s">
        <v>35</v>
      </c>
      <c r="AX177" s="14" t="s">
        <v>75</v>
      </c>
      <c r="AY177" s="147" t="s">
        <v>126</v>
      </c>
    </row>
    <row r="178" spans="2:51" s="13" customFormat="1" ht="10">
      <c r="B178" s="138"/>
      <c r="D178" s="139" t="s">
        <v>136</v>
      </c>
      <c r="E178" s="140" t="s">
        <v>3</v>
      </c>
      <c r="F178" s="141" t="s">
        <v>312</v>
      </c>
      <c r="H178" s="140" t="s">
        <v>3</v>
      </c>
      <c r="I178" s="142"/>
      <c r="L178" s="138"/>
      <c r="M178" s="143"/>
      <c r="N178" s="144"/>
      <c r="O178" s="144"/>
      <c r="P178" s="144"/>
      <c r="Q178" s="144"/>
      <c r="R178" s="144"/>
      <c r="S178" s="144"/>
      <c r="T178" s="145"/>
      <c r="AT178" s="140" t="s">
        <v>136</v>
      </c>
      <c r="AU178" s="140" t="s">
        <v>83</v>
      </c>
      <c r="AV178" s="13" t="s">
        <v>81</v>
      </c>
      <c r="AW178" s="13" t="s">
        <v>35</v>
      </c>
      <c r="AX178" s="13" t="s">
        <v>75</v>
      </c>
      <c r="AY178" s="140" t="s">
        <v>126</v>
      </c>
    </row>
    <row r="179" spans="2:51" s="14" customFormat="1" ht="10">
      <c r="B179" s="146"/>
      <c r="D179" s="139" t="s">
        <v>136</v>
      </c>
      <c r="E179" s="147" t="s">
        <v>3</v>
      </c>
      <c r="F179" s="148" t="s">
        <v>313</v>
      </c>
      <c r="H179" s="149">
        <v>44</v>
      </c>
      <c r="I179" s="150"/>
      <c r="L179" s="146"/>
      <c r="M179" s="151"/>
      <c r="N179" s="152"/>
      <c r="O179" s="152"/>
      <c r="P179" s="152"/>
      <c r="Q179" s="152"/>
      <c r="R179" s="152"/>
      <c r="S179" s="152"/>
      <c r="T179" s="153"/>
      <c r="AT179" s="147" t="s">
        <v>136</v>
      </c>
      <c r="AU179" s="147" t="s">
        <v>83</v>
      </c>
      <c r="AV179" s="14" t="s">
        <v>83</v>
      </c>
      <c r="AW179" s="14" t="s">
        <v>35</v>
      </c>
      <c r="AX179" s="14" t="s">
        <v>75</v>
      </c>
      <c r="AY179" s="147" t="s">
        <v>126</v>
      </c>
    </row>
    <row r="180" spans="2:51" s="13" customFormat="1" ht="10">
      <c r="B180" s="138"/>
      <c r="D180" s="139" t="s">
        <v>136</v>
      </c>
      <c r="E180" s="140" t="s">
        <v>3</v>
      </c>
      <c r="F180" s="141" t="s">
        <v>314</v>
      </c>
      <c r="H180" s="140" t="s">
        <v>3</v>
      </c>
      <c r="I180" s="142"/>
      <c r="L180" s="138"/>
      <c r="M180" s="143"/>
      <c r="N180" s="144"/>
      <c r="O180" s="144"/>
      <c r="P180" s="144"/>
      <c r="Q180" s="144"/>
      <c r="R180" s="144"/>
      <c r="S180" s="144"/>
      <c r="T180" s="145"/>
      <c r="AT180" s="140" t="s">
        <v>136</v>
      </c>
      <c r="AU180" s="140" t="s">
        <v>83</v>
      </c>
      <c r="AV180" s="13" t="s">
        <v>81</v>
      </c>
      <c r="AW180" s="13" t="s">
        <v>35</v>
      </c>
      <c r="AX180" s="13" t="s">
        <v>75</v>
      </c>
      <c r="AY180" s="140" t="s">
        <v>126</v>
      </c>
    </row>
    <row r="181" spans="2:51" s="14" customFormat="1" ht="10">
      <c r="B181" s="146"/>
      <c r="D181" s="139" t="s">
        <v>136</v>
      </c>
      <c r="E181" s="147" t="s">
        <v>3</v>
      </c>
      <c r="F181" s="148" t="s">
        <v>315</v>
      </c>
      <c r="H181" s="149">
        <v>52</v>
      </c>
      <c r="I181" s="150"/>
      <c r="L181" s="146"/>
      <c r="M181" s="151"/>
      <c r="N181" s="152"/>
      <c r="O181" s="152"/>
      <c r="P181" s="152"/>
      <c r="Q181" s="152"/>
      <c r="R181" s="152"/>
      <c r="S181" s="152"/>
      <c r="T181" s="153"/>
      <c r="AT181" s="147" t="s">
        <v>136</v>
      </c>
      <c r="AU181" s="147" t="s">
        <v>83</v>
      </c>
      <c r="AV181" s="14" t="s">
        <v>83</v>
      </c>
      <c r="AW181" s="14" t="s">
        <v>35</v>
      </c>
      <c r="AX181" s="14" t="s">
        <v>75</v>
      </c>
      <c r="AY181" s="147" t="s">
        <v>126</v>
      </c>
    </row>
    <row r="182" spans="2:51" s="13" customFormat="1" ht="10">
      <c r="B182" s="138"/>
      <c r="D182" s="139" t="s">
        <v>136</v>
      </c>
      <c r="E182" s="140" t="s">
        <v>3</v>
      </c>
      <c r="F182" s="141" t="s">
        <v>316</v>
      </c>
      <c r="H182" s="140" t="s">
        <v>3</v>
      </c>
      <c r="I182" s="142"/>
      <c r="L182" s="138"/>
      <c r="M182" s="143"/>
      <c r="N182" s="144"/>
      <c r="O182" s="144"/>
      <c r="P182" s="144"/>
      <c r="Q182" s="144"/>
      <c r="R182" s="144"/>
      <c r="S182" s="144"/>
      <c r="T182" s="145"/>
      <c r="AT182" s="140" t="s">
        <v>136</v>
      </c>
      <c r="AU182" s="140" t="s">
        <v>83</v>
      </c>
      <c r="AV182" s="13" t="s">
        <v>81</v>
      </c>
      <c r="AW182" s="13" t="s">
        <v>35</v>
      </c>
      <c r="AX182" s="13" t="s">
        <v>75</v>
      </c>
      <c r="AY182" s="140" t="s">
        <v>126</v>
      </c>
    </row>
    <row r="183" spans="2:51" s="14" customFormat="1" ht="10">
      <c r="B183" s="146"/>
      <c r="D183" s="139" t="s">
        <v>136</v>
      </c>
      <c r="E183" s="147" t="s">
        <v>3</v>
      </c>
      <c r="F183" s="148" t="s">
        <v>317</v>
      </c>
      <c r="H183" s="149">
        <v>1.5</v>
      </c>
      <c r="I183" s="150"/>
      <c r="L183" s="146"/>
      <c r="M183" s="151"/>
      <c r="N183" s="152"/>
      <c r="O183" s="152"/>
      <c r="P183" s="152"/>
      <c r="Q183" s="152"/>
      <c r="R183" s="152"/>
      <c r="S183" s="152"/>
      <c r="T183" s="153"/>
      <c r="AT183" s="147" t="s">
        <v>136</v>
      </c>
      <c r="AU183" s="147" t="s">
        <v>83</v>
      </c>
      <c r="AV183" s="14" t="s">
        <v>83</v>
      </c>
      <c r="AW183" s="14" t="s">
        <v>35</v>
      </c>
      <c r="AX183" s="14" t="s">
        <v>75</v>
      </c>
      <c r="AY183" s="147" t="s">
        <v>126</v>
      </c>
    </row>
    <row r="184" spans="2:51" s="13" customFormat="1" ht="10">
      <c r="B184" s="138"/>
      <c r="D184" s="139" t="s">
        <v>136</v>
      </c>
      <c r="E184" s="140" t="s">
        <v>3</v>
      </c>
      <c r="F184" s="141" t="s">
        <v>318</v>
      </c>
      <c r="H184" s="140" t="s">
        <v>3</v>
      </c>
      <c r="I184" s="142"/>
      <c r="L184" s="138"/>
      <c r="M184" s="143"/>
      <c r="N184" s="144"/>
      <c r="O184" s="144"/>
      <c r="P184" s="144"/>
      <c r="Q184" s="144"/>
      <c r="R184" s="144"/>
      <c r="S184" s="144"/>
      <c r="T184" s="145"/>
      <c r="AT184" s="140" t="s">
        <v>136</v>
      </c>
      <c r="AU184" s="140" t="s">
        <v>83</v>
      </c>
      <c r="AV184" s="13" t="s">
        <v>81</v>
      </c>
      <c r="AW184" s="13" t="s">
        <v>35</v>
      </c>
      <c r="AX184" s="13" t="s">
        <v>75</v>
      </c>
      <c r="AY184" s="140" t="s">
        <v>126</v>
      </c>
    </row>
    <row r="185" spans="2:51" s="14" customFormat="1" ht="10">
      <c r="B185" s="146"/>
      <c r="D185" s="139" t="s">
        <v>136</v>
      </c>
      <c r="E185" s="147" t="s">
        <v>3</v>
      </c>
      <c r="F185" s="148" t="s">
        <v>319</v>
      </c>
      <c r="H185" s="149">
        <v>0.5</v>
      </c>
      <c r="I185" s="150"/>
      <c r="L185" s="146"/>
      <c r="M185" s="151"/>
      <c r="N185" s="152"/>
      <c r="O185" s="152"/>
      <c r="P185" s="152"/>
      <c r="Q185" s="152"/>
      <c r="R185" s="152"/>
      <c r="S185" s="152"/>
      <c r="T185" s="153"/>
      <c r="AT185" s="147" t="s">
        <v>136</v>
      </c>
      <c r="AU185" s="147" t="s">
        <v>83</v>
      </c>
      <c r="AV185" s="14" t="s">
        <v>83</v>
      </c>
      <c r="AW185" s="14" t="s">
        <v>35</v>
      </c>
      <c r="AX185" s="14" t="s">
        <v>75</v>
      </c>
      <c r="AY185" s="147" t="s">
        <v>126</v>
      </c>
    </row>
    <row r="186" spans="2:51" s="13" customFormat="1" ht="10">
      <c r="B186" s="138"/>
      <c r="D186" s="139" t="s">
        <v>136</v>
      </c>
      <c r="E186" s="140" t="s">
        <v>3</v>
      </c>
      <c r="F186" s="141" t="s">
        <v>320</v>
      </c>
      <c r="H186" s="140" t="s">
        <v>3</v>
      </c>
      <c r="I186" s="142"/>
      <c r="L186" s="138"/>
      <c r="M186" s="143"/>
      <c r="N186" s="144"/>
      <c r="O186" s="144"/>
      <c r="P186" s="144"/>
      <c r="Q186" s="144"/>
      <c r="R186" s="144"/>
      <c r="S186" s="144"/>
      <c r="T186" s="145"/>
      <c r="AT186" s="140" t="s">
        <v>136</v>
      </c>
      <c r="AU186" s="140" t="s">
        <v>83</v>
      </c>
      <c r="AV186" s="13" t="s">
        <v>81</v>
      </c>
      <c r="AW186" s="13" t="s">
        <v>35</v>
      </c>
      <c r="AX186" s="13" t="s">
        <v>75</v>
      </c>
      <c r="AY186" s="140" t="s">
        <v>126</v>
      </c>
    </row>
    <row r="187" spans="2:51" s="14" customFormat="1" ht="10">
      <c r="B187" s="146"/>
      <c r="D187" s="139" t="s">
        <v>136</v>
      </c>
      <c r="E187" s="147" t="s">
        <v>3</v>
      </c>
      <c r="F187" s="148" t="s">
        <v>321</v>
      </c>
      <c r="H187" s="149">
        <v>5.4</v>
      </c>
      <c r="I187" s="150"/>
      <c r="L187" s="146"/>
      <c r="M187" s="151"/>
      <c r="N187" s="152"/>
      <c r="O187" s="152"/>
      <c r="P187" s="152"/>
      <c r="Q187" s="152"/>
      <c r="R187" s="152"/>
      <c r="S187" s="152"/>
      <c r="T187" s="153"/>
      <c r="AT187" s="147" t="s">
        <v>136</v>
      </c>
      <c r="AU187" s="147" t="s">
        <v>83</v>
      </c>
      <c r="AV187" s="14" t="s">
        <v>83</v>
      </c>
      <c r="AW187" s="14" t="s">
        <v>35</v>
      </c>
      <c r="AX187" s="14" t="s">
        <v>75</v>
      </c>
      <c r="AY187" s="147" t="s">
        <v>126</v>
      </c>
    </row>
    <row r="188" spans="2:51" s="13" customFormat="1" ht="10">
      <c r="B188" s="138"/>
      <c r="D188" s="139" t="s">
        <v>136</v>
      </c>
      <c r="E188" s="140" t="s">
        <v>3</v>
      </c>
      <c r="F188" s="141" t="s">
        <v>322</v>
      </c>
      <c r="H188" s="140" t="s">
        <v>3</v>
      </c>
      <c r="I188" s="142"/>
      <c r="L188" s="138"/>
      <c r="M188" s="143"/>
      <c r="N188" s="144"/>
      <c r="O188" s="144"/>
      <c r="P188" s="144"/>
      <c r="Q188" s="144"/>
      <c r="R188" s="144"/>
      <c r="S188" s="144"/>
      <c r="T188" s="145"/>
      <c r="AT188" s="140" t="s">
        <v>136</v>
      </c>
      <c r="AU188" s="140" t="s">
        <v>83</v>
      </c>
      <c r="AV188" s="13" t="s">
        <v>81</v>
      </c>
      <c r="AW188" s="13" t="s">
        <v>35</v>
      </c>
      <c r="AX188" s="13" t="s">
        <v>75</v>
      </c>
      <c r="AY188" s="140" t="s">
        <v>126</v>
      </c>
    </row>
    <row r="189" spans="2:51" s="14" customFormat="1" ht="10">
      <c r="B189" s="146"/>
      <c r="D189" s="139" t="s">
        <v>136</v>
      </c>
      <c r="E189" s="147" t="s">
        <v>3</v>
      </c>
      <c r="F189" s="148" t="s">
        <v>323</v>
      </c>
      <c r="H189" s="149">
        <v>3.2</v>
      </c>
      <c r="I189" s="150"/>
      <c r="L189" s="146"/>
      <c r="M189" s="151"/>
      <c r="N189" s="152"/>
      <c r="O189" s="152"/>
      <c r="P189" s="152"/>
      <c r="Q189" s="152"/>
      <c r="R189" s="152"/>
      <c r="S189" s="152"/>
      <c r="T189" s="153"/>
      <c r="AT189" s="147" t="s">
        <v>136</v>
      </c>
      <c r="AU189" s="147" t="s">
        <v>83</v>
      </c>
      <c r="AV189" s="14" t="s">
        <v>83</v>
      </c>
      <c r="AW189" s="14" t="s">
        <v>35</v>
      </c>
      <c r="AX189" s="14" t="s">
        <v>75</v>
      </c>
      <c r="AY189" s="147" t="s">
        <v>126</v>
      </c>
    </row>
    <row r="190" spans="2:51" s="13" customFormat="1" ht="10">
      <c r="B190" s="138"/>
      <c r="D190" s="139" t="s">
        <v>136</v>
      </c>
      <c r="E190" s="140" t="s">
        <v>3</v>
      </c>
      <c r="F190" s="141" t="s">
        <v>324</v>
      </c>
      <c r="H190" s="140" t="s">
        <v>3</v>
      </c>
      <c r="I190" s="142"/>
      <c r="L190" s="138"/>
      <c r="M190" s="143"/>
      <c r="N190" s="144"/>
      <c r="O190" s="144"/>
      <c r="P190" s="144"/>
      <c r="Q190" s="144"/>
      <c r="R190" s="144"/>
      <c r="S190" s="144"/>
      <c r="T190" s="145"/>
      <c r="AT190" s="140" t="s">
        <v>136</v>
      </c>
      <c r="AU190" s="140" t="s">
        <v>83</v>
      </c>
      <c r="AV190" s="13" t="s">
        <v>81</v>
      </c>
      <c r="AW190" s="13" t="s">
        <v>35</v>
      </c>
      <c r="AX190" s="13" t="s">
        <v>75</v>
      </c>
      <c r="AY190" s="140" t="s">
        <v>126</v>
      </c>
    </row>
    <row r="191" spans="2:51" s="14" customFormat="1" ht="10">
      <c r="B191" s="146"/>
      <c r="D191" s="139" t="s">
        <v>136</v>
      </c>
      <c r="E191" s="147" t="s">
        <v>3</v>
      </c>
      <c r="F191" s="148" t="s">
        <v>325</v>
      </c>
      <c r="H191" s="149">
        <v>57.05</v>
      </c>
      <c r="I191" s="150"/>
      <c r="L191" s="146"/>
      <c r="M191" s="151"/>
      <c r="N191" s="152"/>
      <c r="O191" s="152"/>
      <c r="P191" s="152"/>
      <c r="Q191" s="152"/>
      <c r="R191" s="152"/>
      <c r="S191" s="152"/>
      <c r="T191" s="153"/>
      <c r="AT191" s="147" t="s">
        <v>136</v>
      </c>
      <c r="AU191" s="147" t="s">
        <v>83</v>
      </c>
      <c r="AV191" s="14" t="s">
        <v>83</v>
      </c>
      <c r="AW191" s="14" t="s">
        <v>35</v>
      </c>
      <c r="AX191" s="14" t="s">
        <v>75</v>
      </c>
      <c r="AY191" s="147" t="s">
        <v>126</v>
      </c>
    </row>
    <row r="192" spans="2:51" s="13" customFormat="1" ht="10">
      <c r="B192" s="138"/>
      <c r="D192" s="139" t="s">
        <v>136</v>
      </c>
      <c r="E192" s="140" t="s">
        <v>3</v>
      </c>
      <c r="F192" s="141" t="s">
        <v>239</v>
      </c>
      <c r="H192" s="140" t="s">
        <v>3</v>
      </c>
      <c r="I192" s="142"/>
      <c r="L192" s="138"/>
      <c r="M192" s="143"/>
      <c r="N192" s="144"/>
      <c r="O192" s="144"/>
      <c r="P192" s="144"/>
      <c r="Q192" s="144"/>
      <c r="R192" s="144"/>
      <c r="S192" s="144"/>
      <c r="T192" s="145"/>
      <c r="AT192" s="140" t="s">
        <v>136</v>
      </c>
      <c r="AU192" s="140" t="s">
        <v>83</v>
      </c>
      <c r="AV192" s="13" t="s">
        <v>81</v>
      </c>
      <c r="AW192" s="13" t="s">
        <v>35</v>
      </c>
      <c r="AX192" s="13" t="s">
        <v>75</v>
      </c>
      <c r="AY192" s="140" t="s">
        <v>126</v>
      </c>
    </row>
    <row r="193" spans="1:65" s="14" customFormat="1" ht="10">
      <c r="B193" s="146"/>
      <c r="D193" s="139" t="s">
        <v>136</v>
      </c>
      <c r="E193" s="147" t="s">
        <v>3</v>
      </c>
      <c r="F193" s="148" t="s">
        <v>326</v>
      </c>
      <c r="H193" s="149">
        <v>41.31</v>
      </c>
      <c r="I193" s="150"/>
      <c r="L193" s="146"/>
      <c r="M193" s="151"/>
      <c r="N193" s="152"/>
      <c r="O193" s="152"/>
      <c r="P193" s="152"/>
      <c r="Q193" s="152"/>
      <c r="R193" s="152"/>
      <c r="S193" s="152"/>
      <c r="T193" s="153"/>
      <c r="AT193" s="147" t="s">
        <v>136</v>
      </c>
      <c r="AU193" s="147" t="s">
        <v>83</v>
      </c>
      <c r="AV193" s="14" t="s">
        <v>83</v>
      </c>
      <c r="AW193" s="14" t="s">
        <v>35</v>
      </c>
      <c r="AX193" s="14" t="s">
        <v>75</v>
      </c>
      <c r="AY193" s="147" t="s">
        <v>126</v>
      </c>
    </row>
    <row r="194" spans="1:65" s="13" customFormat="1" ht="10">
      <c r="B194" s="138"/>
      <c r="D194" s="139" t="s">
        <v>136</v>
      </c>
      <c r="E194" s="140" t="s">
        <v>3</v>
      </c>
      <c r="F194" s="141" t="s">
        <v>327</v>
      </c>
      <c r="H194" s="140" t="s">
        <v>3</v>
      </c>
      <c r="I194" s="142"/>
      <c r="L194" s="138"/>
      <c r="M194" s="143"/>
      <c r="N194" s="144"/>
      <c r="O194" s="144"/>
      <c r="P194" s="144"/>
      <c r="Q194" s="144"/>
      <c r="R194" s="144"/>
      <c r="S194" s="144"/>
      <c r="T194" s="145"/>
      <c r="AT194" s="140" t="s">
        <v>136</v>
      </c>
      <c r="AU194" s="140" t="s">
        <v>83</v>
      </c>
      <c r="AV194" s="13" t="s">
        <v>81</v>
      </c>
      <c r="AW194" s="13" t="s">
        <v>35</v>
      </c>
      <c r="AX194" s="13" t="s">
        <v>75</v>
      </c>
      <c r="AY194" s="140" t="s">
        <v>126</v>
      </c>
    </row>
    <row r="195" spans="1:65" s="14" customFormat="1" ht="10">
      <c r="B195" s="146"/>
      <c r="D195" s="139" t="s">
        <v>136</v>
      </c>
      <c r="E195" s="147" t="s">
        <v>3</v>
      </c>
      <c r="F195" s="148" t="s">
        <v>90</v>
      </c>
      <c r="H195" s="149">
        <v>3</v>
      </c>
      <c r="I195" s="150"/>
      <c r="L195" s="146"/>
      <c r="M195" s="151"/>
      <c r="N195" s="152"/>
      <c r="O195" s="152"/>
      <c r="P195" s="152"/>
      <c r="Q195" s="152"/>
      <c r="R195" s="152"/>
      <c r="S195" s="152"/>
      <c r="T195" s="153"/>
      <c r="AT195" s="147" t="s">
        <v>136</v>
      </c>
      <c r="AU195" s="147" t="s">
        <v>83</v>
      </c>
      <c r="AV195" s="14" t="s">
        <v>83</v>
      </c>
      <c r="AW195" s="14" t="s">
        <v>35</v>
      </c>
      <c r="AX195" s="14" t="s">
        <v>75</v>
      </c>
      <c r="AY195" s="147" t="s">
        <v>126</v>
      </c>
    </row>
    <row r="196" spans="1:65" s="15" customFormat="1" ht="10">
      <c r="B196" s="154"/>
      <c r="D196" s="139" t="s">
        <v>136</v>
      </c>
      <c r="E196" s="155" t="s">
        <v>3</v>
      </c>
      <c r="F196" s="156" t="s">
        <v>153</v>
      </c>
      <c r="H196" s="157">
        <v>2615.8799999999997</v>
      </c>
      <c r="I196" s="158"/>
      <c r="L196" s="154"/>
      <c r="M196" s="159"/>
      <c r="N196" s="160"/>
      <c r="O196" s="160"/>
      <c r="P196" s="160"/>
      <c r="Q196" s="160"/>
      <c r="R196" s="160"/>
      <c r="S196" s="160"/>
      <c r="T196" s="161"/>
      <c r="AT196" s="155" t="s">
        <v>136</v>
      </c>
      <c r="AU196" s="155" t="s">
        <v>83</v>
      </c>
      <c r="AV196" s="15" t="s">
        <v>94</v>
      </c>
      <c r="AW196" s="15" t="s">
        <v>35</v>
      </c>
      <c r="AX196" s="15" t="s">
        <v>81</v>
      </c>
      <c r="AY196" s="155" t="s">
        <v>126</v>
      </c>
    </row>
    <row r="197" spans="1:65" s="12" customFormat="1" ht="22.75" customHeight="1">
      <c r="B197" s="106"/>
      <c r="D197" s="107" t="s">
        <v>74</v>
      </c>
      <c r="E197" s="117" t="s">
        <v>328</v>
      </c>
      <c r="F197" s="117" t="s">
        <v>329</v>
      </c>
      <c r="I197" s="109"/>
      <c r="J197" s="118">
        <f>BK197</f>
        <v>0</v>
      </c>
      <c r="L197" s="106"/>
      <c r="M197" s="111"/>
      <c r="N197" s="112"/>
      <c r="O197" s="112"/>
      <c r="P197" s="113">
        <f>SUM(P198:P368)</f>
        <v>0</v>
      </c>
      <c r="Q197" s="112"/>
      <c r="R197" s="113">
        <f>SUM(R198:R368)</f>
        <v>0</v>
      </c>
      <c r="S197" s="112"/>
      <c r="T197" s="114">
        <f>SUM(T198:T368)</f>
        <v>5725.1817330000003</v>
      </c>
      <c r="AR197" s="107" t="s">
        <v>81</v>
      </c>
      <c r="AT197" s="115" t="s">
        <v>74</v>
      </c>
      <c r="AU197" s="115" t="s">
        <v>81</v>
      </c>
      <c r="AY197" s="107" t="s">
        <v>126</v>
      </c>
      <c r="BK197" s="116">
        <f>SUM(BK198:BK368)</f>
        <v>0</v>
      </c>
    </row>
    <row r="198" spans="1:65" s="2" customFormat="1" ht="16.5" customHeight="1">
      <c r="A198" s="32"/>
      <c r="B198" s="119"/>
      <c r="C198" s="120" t="s">
        <v>161</v>
      </c>
      <c r="D198" s="120" t="s">
        <v>128</v>
      </c>
      <c r="E198" s="121" t="s">
        <v>330</v>
      </c>
      <c r="F198" s="122" t="s">
        <v>331</v>
      </c>
      <c r="G198" s="123" t="s">
        <v>235</v>
      </c>
      <c r="H198" s="124">
        <v>2514.52</v>
      </c>
      <c r="I198" s="125"/>
      <c r="J198" s="126">
        <f>ROUND(I198*H198,2)</f>
        <v>0</v>
      </c>
      <c r="K198" s="122" t="s">
        <v>132</v>
      </c>
      <c r="L198" s="33"/>
      <c r="M198" s="127" t="s">
        <v>3</v>
      </c>
      <c r="N198" s="128" t="s">
        <v>47</v>
      </c>
      <c r="O198" s="43"/>
      <c r="P198" s="129">
        <f>O198*H198</f>
        <v>0</v>
      </c>
      <c r="Q198" s="129">
        <v>0</v>
      </c>
      <c r="R198" s="129">
        <f>Q198*H198</f>
        <v>0</v>
      </c>
      <c r="S198" s="129">
        <v>2</v>
      </c>
      <c r="T198" s="130">
        <f>S198*H198</f>
        <v>5029.04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31" t="s">
        <v>94</v>
      </c>
      <c r="AT198" s="131" t="s">
        <v>128</v>
      </c>
      <c r="AU198" s="131" t="s">
        <v>83</v>
      </c>
      <c r="AY198" s="17" t="s">
        <v>126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17" t="s">
        <v>81</v>
      </c>
      <c r="BK198" s="132">
        <f>ROUND(I198*H198,2)</f>
        <v>0</v>
      </c>
      <c r="BL198" s="17" t="s">
        <v>94</v>
      </c>
      <c r="BM198" s="131" t="s">
        <v>332</v>
      </c>
    </row>
    <row r="199" spans="1:65" s="2" customFormat="1" ht="10">
      <c r="A199" s="32"/>
      <c r="B199" s="33"/>
      <c r="C199" s="32"/>
      <c r="D199" s="133" t="s">
        <v>134</v>
      </c>
      <c r="E199" s="32"/>
      <c r="F199" s="134" t="s">
        <v>333</v>
      </c>
      <c r="G199" s="32"/>
      <c r="H199" s="32"/>
      <c r="I199" s="135"/>
      <c r="J199" s="32"/>
      <c r="K199" s="32"/>
      <c r="L199" s="33"/>
      <c r="M199" s="136"/>
      <c r="N199" s="137"/>
      <c r="O199" s="43"/>
      <c r="P199" s="43"/>
      <c r="Q199" s="43"/>
      <c r="R199" s="43"/>
      <c r="S199" s="43"/>
      <c r="T199" s="44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134</v>
      </c>
      <c r="AU199" s="17" t="s">
        <v>83</v>
      </c>
    </row>
    <row r="200" spans="1:65" s="13" customFormat="1" ht="10">
      <c r="B200" s="138"/>
      <c r="D200" s="139" t="s">
        <v>136</v>
      </c>
      <c r="E200" s="140" t="s">
        <v>3</v>
      </c>
      <c r="F200" s="141" t="s">
        <v>239</v>
      </c>
      <c r="H200" s="140" t="s">
        <v>3</v>
      </c>
      <c r="I200" s="142"/>
      <c r="L200" s="138"/>
      <c r="M200" s="143"/>
      <c r="N200" s="144"/>
      <c r="O200" s="144"/>
      <c r="P200" s="144"/>
      <c r="Q200" s="144"/>
      <c r="R200" s="144"/>
      <c r="S200" s="144"/>
      <c r="T200" s="145"/>
      <c r="AT200" s="140" t="s">
        <v>136</v>
      </c>
      <c r="AU200" s="140" t="s">
        <v>83</v>
      </c>
      <c r="AV200" s="13" t="s">
        <v>81</v>
      </c>
      <c r="AW200" s="13" t="s">
        <v>35</v>
      </c>
      <c r="AX200" s="13" t="s">
        <v>75</v>
      </c>
      <c r="AY200" s="140" t="s">
        <v>126</v>
      </c>
    </row>
    <row r="201" spans="1:65" s="14" customFormat="1" ht="10">
      <c r="B201" s="146"/>
      <c r="D201" s="139" t="s">
        <v>136</v>
      </c>
      <c r="E201" s="147" t="s">
        <v>3</v>
      </c>
      <c r="F201" s="148" t="s">
        <v>254</v>
      </c>
      <c r="H201" s="149">
        <v>69.12</v>
      </c>
      <c r="I201" s="150"/>
      <c r="L201" s="146"/>
      <c r="M201" s="151"/>
      <c r="N201" s="152"/>
      <c r="O201" s="152"/>
      <c r="P201" s="152"/>
      <c r="Q201" s="152"/>
      <c r="R201" s="152"/>
      <c r="S201" s="152"/>
      <c r="T201" s="153"/>
      <c r="AT201" s="147" t="s">
        <v>136</v>
      </c>
      <c r="AU201" s="147" t="s">
        <v>83</v>
      </c>
      <c r="AV201" s="14" t="s">
        <v>83</v>
      </c>
      <c r="AW201" s="14" t="s">
        <v>35</v>
      </c>
      <c r="AX201" s="14" t="s">
        <v>75</v>
      </c>
      <c r="AY201" s="147" t="s">
        <v>126</v>
      </c>
    </row>
    <row r="202" spans="1:65" s="13" customFormat="1" ht="10">
      <c r="B202" s="138"/>
      <c r="D202" s="139" t="s">
        <v>136</v>
      </c>
      <c r="E202" s="140" t="s">
        <v>3</v>
      </c>
      <c r="F202" s="141" t="s">
        <v>255</v>
      </c>
      <c r="H202" s="140" t="s">
        <v>3</v>
      </c>
      <c r="I202" s="142"/>
      <c r="L202" s="138"/>
      <c r="M202" s="143"/>
      <c r="N202" s="144"/>
      <c r="O202" s="144"/>
      <c r="P202" s="144"/>
      <c r="Q202" s="144"/>
      <c r="R202" s="144"/>
      <c r="S202" s="144"/>
      <c r="T202" s="145"/>
      <c r="AT202" s="140" t="s">
        <v>136</v>
      </c>
      <c r="AU202" s="140" t="s">
        <v>83</v>
      </c>
      <c r="AV202" s="13" t="s">
        <v>81</v>
      </c>
      <c r="AW202" s="13" t="s">
        <v>35</v>
      </c>
      <c r="AX202" s="13" t="s">
        <v>75</v>
      </c>
      <c r="AY202" s="140" t="s">
        <v>126</v>
      </c>
    </row>
    <row r="203" spans="1:65" s="14" customFormat="1" ht="10">
      <c r="B203" s="146"/>
      <c r="D203" s="139" t="s">
        <v>136</v>
      </c>
      <c r="E203" s="147" t="s">
        <v>3</v>
      </c>
      <c r="F203" s="148" t="s">
        <v>256</v>
      </c>
      <c r="H203" s="149">
        <v>10.7</v>
      </c>
      <c r="I203" s="150"/>
      <c r="L203" s="146"/>
      <c r="M203" s="151"/>
      <c r="N203" s="152"/>
      <c r="O203" s="152"/>
      <c r="P203" s="152"/>
      <c r="Q203" s="152"/>
      <c r="R203" s="152"/>
      <c r="S203" s="152"/>
      <c r="T203" s="153"/>
      <c r="AT203" s="147" t="s">
        <v>136</v>
      </c>
      <c r="AU203" s="147" t="s">
        <v>83</v>
      </c>
      <c r="AV203" s="14" t="s">
        <v>83</v>
      </c>
      <c r="AW203" s="14" t="s">
        <v>35</v>
      </c>
      <c r="AX203" s="14" t="s">
        <v>75</v>
      </c>
      <c r="AY203" s="147" t="s">
        <v>126</v>
      </c>
    </row>
    <row r="204" spans="1:65" s="13" customFormat="1" ht="10">
      <c r="B204" s="138"/>
      <c r="D204" s="139" t="s">
        <v>136</v>
      </c>
      <c r="E204" s="140" t="s">
        <v>3</v>
      </c>
      <c r="F204" s="141" t="s">
        <v>257</v>
      </c>
      <c r="H204" s="140" t="s">
        <v>3</v>
      </c>
      <c r="I204" s="142"/>
      <c r="L204" s="138"/>
      <c r="M204" s="143"/>
      <c r="N204" s="144"/>
      <c r="O204" s="144"/>
      <c r="P204" s="144"/>
      <c r="Q204" s="144"/>
      <c r="R204" s="144"/>
      <c r="S204" s="144"/>
      <c r="T204" s="145"/>
      <c r="AT204" s="140" t="s">
        <v>136</v>
      </c>
      <c r="AU204" s="140" t="s">
        <v>83</v>
      </c>
      <c r="AV204" s="13" t="s">
        <v>81</v>
      </c>
      <c r="AW204" s="13" t="s">
        <v>35</v>
      </c>
      <c r="AX204" s="13" t="s">
        <v>75</v>
      </c>
      <c r="AY204" s="140" t="s">
        <v>126</v>
      </c>
    </row>
    <row r="205" spans="1:65" s="14" customFormat="1" ht="10">
      <c r="B205" s="146"/>
      <c r="D205" s="139" t="s">
        <v>136</v>
      </c>
      <c r="E205" s="147" t="s">
        <v>3</v>
      </c>
      <c r="F205" s="148" t="s">
        <v>258</v>
      </c>
      <c r="H205" s="149">
        <v>15</v>
      </c>
      <c r="I205" s="150"/>
      <c r="L205" s="146"/>
      <c r="M205" s="151"/>
      <c r="N205" s="152"/>
      <c r="O205" s="152"/>
      <c r="P205" s="152"/>
      <c r="Q205" s="152"/>
      <c r="R205" s="152"/>
      <c r="S205" s="152"/>
      <c r="T205" s="153"/>
      <c r="AT205" s="147" t="s">
        <v>136</v>
      </c>
      <c r="AU205" s="147" t="s">
        <v>83</v>
      </c>
      <c r="AV205" s="14" t="s">
        <v>83</v>
      </c>
      <c r="AW205" s="14" t="s">
        <v>35</v>
      </c>
      <c r="AX205" s="14" t="s">
        <v>75</v>
      </c>
      <c r="AY205" s="147" t="s">
        <v>126</v>
      </c>
    </row>
    <row r="206" spans="1:65" s="13" customFormat="1" ht="10">
      <c r="B206" s="138"/>
      <c r="D206" s="139" t="s">
        <v>136</v>
      </c>
      <c r="E206" s="140" t="s">
        <v>3</v>
      </c>
      <c r="F206" s="141" t="s">
        <v>259</v>
      </c>
      <c r="H206" s="140" t="s">
        <v>3</v>
      </c>
      <c r="I206" s="142"/>
      <c r="L206" s="138"/>
      <c r="M206" s="143"/>
      <c r="N206" s="144"/>
      <c r="O206" s="144"/>
      <c r="P206" s="144"/>
      <c r="Q206" s="144"/>
      <c r="R206" s="144"/>
      <c r="S206" s="144"/>
      <c r="T206" s="145"/>
      <c r="AT206" s="140" t="s">
        <v>136</v>
      </c>
      <c r="AU206" s="140" t="s">
        <v>83</v>
      </c>
      <c r="AV206" s="13" t="s">
        <v>81</v>
      </c>
      <c r="AW206" s="13" t="s">
        <v>35</v>
      </c>
      <c r="AX206" s="13" t="s">
        <v>75</v>
      </c>
      <c r="AY206" s="140" t="s">
        <v>126</v>
      </c>
    </row>
    <row r="207" spans="1:65" s="14" customFormat="1" ht="10">
      <c r="B207" s="146"/>
      <c r="D207" s="139" t="s">
        <v>136</v>
      </c>
      <c r="E207" s="147" t="s">
        <v>3</v>
      </c>
      <c r="F207" s="148" t="s">
        <v>260</v>
      </c>
      <c r="H207" s="149">
        <v>61.6</v>
      </c>
      <c r="I207" s="150"/>
      <c r="L207" s="146"/>
      <c r="M207" s="151"/>
      <c r="N207" s="152"/>
      <c r="O207" s="152"/>
      <c r="P207" s="152"/>
      <c r="Q207" s="152"/>
      <c r="R207" s="152"/>
      <c r="S207" s="152"/>
      <c r="T207" s="153"/>
      <c r="AT207" s="147" t="s">
        <v>136</v>
      </c>
      <c r="AU207" s="147" t="s">
        <v>83</v>
      </c>
      <c r="AV207" s="14" t="s">
        <v>83</v>
      </c>
      <c r="AW207" s="14" t="s">
        <v>35</v>
      </c>
      <c r="AX207" s="14" t="s">
        <v>75</v>
      </c>
      <c r="AY207" s="147" t="s">
        <v>126</v>
      </c>
    </row>
    <row r="208" spans="1:65" s="13" customFormat="1" ht="10">
      <c r="B208" s="138"/>
      <c r="D208" s="139" t="s">
        <v>136</v>
      </c>
      <c r="E208" s="140" t="s">
        <v>3</v>
      </c>
      <c r="F208" s="141" t="s">
        <v>261</v>
      </c>
      <c r="H208" s="140" t="s">
        <v>3</v>
      </c>
      <c r="I208" s="142"/>
      <c r="L208" s="138"/>
      <c r="M208" s="143"/>
      <c r="N208" s="144"/>
      <c r="O208" s="144"/>
      <c r="P208" s="144"/>
      <c r="Q208" s="144"/>
      <c r="R208" s="144"/>
      <c r="S208" s="144"/>
      <c r="T208" s="145"/>
      <c r="AT208" s="140" t="s">
        <v>136</v>
      </c>
      <c r="AU208" s="140" t="s">
        <v>83</v>
      </c>
      <c r="AV208" s="13" t="s">
        <v>81</v>
      </c>
      <c r="AW208" s="13" t="s">
        <v>35</v>
      </c>
      <c r="AX208" s="13" t="s">
        <v>75</v>
      </c>
      <c r="AY208" s="140" t="s">
        <v>126</v>
      </c>
    </row>
    <row r="209" spans="2:51" s="14" customFormat="1" ht="10">
      <c r="B209" s="146"/>
      <c r="D209" s="139" t="s">
        <v>136</v>
      </c>
      <c r="E209" s="147" t="s">
        <v>3</v>
      </c>
      <c r="F209" s="148" t="s">
        <v>262</v>
      </c>
      <c r="H209" s="149">
        <v>68.3</v>
      </c>
      <c r="I209" s="150"/>
      <c r="L209" s="146"/>
      <c r="M209" s="151"/>
      <c r="N209" s="152"/>
      <c r="O209" s="152"/>
      <c r="P209" s="152"/>
      <c r="Q209" s="152"/>
      <c r="R209" s="152"/>
      <c r="S209" s="152"/>
      <c r="T209" s="153"/>
      <c r="AT209" s="147" t="s">
        <v>136</v>
      </c>
      <c r="AU209" s="147" t="s">
        <v>83</v>
      </c>
      <c r="AV209" s="14" t="s">
        <v>83</v>
      </c>
      <c r="AW209" s="14" t="s">
        <v>35</v>
      </c>
      <c r="AX209" s="14" t="s">
        <v>75</v>
      </c>
      <c r="AY209" s="147" t="s">
        <v>126</v>
      </c>
    </row>
    <row r="210" spans="2:51" s="13" customFormat="1" ht="10">
      <c r="B210" s="138"/>
      <c r="D210" s="139" t="s">
        <v>136</v>
      </c>
      <c r="E210" s="140" t="s">
        <v>3</v>
      </c>
      <c r="F210" s="141" t="s">
        <v>263</v>
      </c>
      <c r="H210" s="140" t="s">
        <v>3</v>
      </c>
      <c r="I210" s="142"/>
      <c r="L210" s="138"/>
      <c r="M210" s="143"/>
      <c r="N210" s="144"/>
      <c r="O210" s="144"/>
      <c r="P210" s="144"/>
      <c r="Q210" s="144"/>
      <c r="R210" s="144"/>
      <c r="S210" s="144"/>
      <c r="T210" s="145"/>
      <c r="AT210" s="140" t="s">
        <v>136</v>
      </c>
      <c r="AU210" s="140" t="s">
        <v>83</v>
      </c>
      <c r="AV210" s="13" t="s">
        <v>81</v>
      </c>
      <c r="AW210" s="13" t="s">
        <v>35</v>
      </c>
      <c r="AX210" s="13" t="s">
        <v>75</v>
      </c>
      <c r="AY210" s="140" t="s">
        <v>126</v>
      </c>
    </row>
    <row r="211" spans="2:51" s="14" customFormat="1" ht="10">
      <c r="B211" s="146"/>
      <c r="D211" s="139" t="s">
        <v>136</v>
      </c>
      <c r="E211" s="147" t="s">
        <v>3</v>
      </c>
      <c r="F211" s="148" t="s">
        <v>264</v>
      </c>
      <c r="H211" s="149">
        <v>65.099999999999994</v>
      </c>
      <c r="I211" s="150"/>
      <c r="L211" s="146"/>
      <c r="M211" s="151"/>
      <c r="N211" s="152"/>
      <c r="O211" s="152"/>
      <c r="P211" s="152"/>
      <c r="Q211" s="152"/>
      <c r="R211" s="152"/>
      <c r="S211" s="152"/>
      <c r="T211" s="153"/>
      <c r="AT211" s="147" t="s">
        <v>136</v>
      </c>
      <c r="AU211" s="147" t="s">
        <v>83</v>
      </c>
      <c r="AV211" s="14" t="s">
        <v>83</v>
      </c>
      <c r="AW211" s="14" t="s">
        <v>35</v>
      </c>
      <c r="AX211" s="14" t="s">
        <v>75</v>
      </c>
      <c r="AY211" s="147" t="s">
        <v>126</v>
      </c>
    </row>
    <row r="212" spans="2:51" s="13" customFormat="1" ht="10">
      <c r="B212" s="138"/>
      <c r="D212" s="139" t="s">
        <v>136</v>
      </c>
      <c r="E212" s="140" t="s">
        <v>3</v>
      </c>
      <c r="F212" s="141" t="s">
        <v>265</v>
      </c>
      <c r="H212" s="140" t="s">
        <v>3</v>
      </c>
      <c r="I212" s="142"/>
      <c r="L212" s="138"/>
      <c r="M212" s="143"/>
      <c r="N212" s="144"/>
      <c r="O212" s="144"/>
      <c r="P212" s="144"/>
      <c r="Q212" s="144"/>
      <c r="R212" s="144"/>
      <c r="S212" s="144"/>
      <c r="T212" s="145"/>
      <c r="AT212" s="140" t="s">
        <v>136</v>
      </c>
      <c r="AU212" s="140" t="s">
        <v>83</v>
      </c>
      <c r="AV212" s="13" t="s">
        <v>81</v>
      </c>
      <c r="AW212" s="13" t="s">
        <v>35</v>
      </c>
      <c r="AX212" s="13" t="s">
        <v>75</v>
      </c>
      <c r="AY212" s="140" t="s">
        <v>126</v>
      </c>
    </row>
    <row r="213" spans="2:51" s="14" customFormat="1" ht="10">
      <c r="B213" s="146"/>
      <c r="D213" s="139" t="s">
        <v>136</v>
      </c>
      <c r="E213" s="147" t="s">
        <v>3</v>
      </c>
      <c r="F213" s="148" t="s">
        <v>264</v>
      </c>
      <c r="H213" s="149">
        <v>65.099999999999994</v>
      </c>
      <c r="I213" s="150"/>
      <c r="L213" s="146"/>
      <c r="M213" s="151"/>
      <c r="N213" s="152"/>
      <c r="O213" s="152"/>
      <c r="P213" s="152"/>
      <c r="Q213" s="152"/>
      <c r="R213" s="152"/>
      <c r="S213" s="152"/>
      <c r="T213" s="153"/>
      <c r="AT213" s="147" t="s">
        <v>136</v>
      </c>
      <c r="AU213" s="147" t="s">
        <v>83</v>
      </c>
      <c r="AV213" s="14" t="s">
        <v>83</v>
      </c>
      <c r="AW213" s="14" t="s">
        <v>35</v>
      </c>
      <c r="AX213" s="14" t="s">
        <v>75</v>
      </c>
      <c r="AY213" s="147" t="s">
        <v>126</v>
      </c>
    </row>
    <row r="214" spans="2:51" s="13" customFormat="1" ht="10">
      <c r="B214" s="138"/>
      <c r="D214" s="139" t="s">
        <v>136</v>
      </c>
      <c r="E214" s="140" t="s">
        <v>3</v>
      </c>
      <c r="F214" s="141" t="s">
        <v>266</v>
      </c>
      <c r="H214" s="140" t="s">
        <v>3</v>
      </c>
      <c r="I214" s="142"/>
      <c r="L214" s="138"/>
      <c r="M214" s="143"/>
      <c r="N214" s="144"/>
      <c r="O214" s="144"/>
      <c r="P214" s="144"/>
      <c r="Q214" s="144"/>
      <c r="R214" s="144"/>
      <c r="S214" s="144"/>
      <c r="T214" s="145"/>
      <c r="AT214" s="140" t="s">
        <v>136</v>
      </c>
      <c r="AU214" s="140" t="s">
        <v>83</v>
      </c>
      <c r="AV214" s="13" t="s">
        <v>81</v>
      </c>
      <c r="AW214" s="13" t="s">
        <v>35</v>
      </c>
      <c r="AX214" s="13" t="s">
        <v>75</v>
      </c>
      <c r="AY214" s="140" t="s">
        <v>126</v>
      </c>
    </row>
    <row r="215" spans="2:51" s="14" customFormat="1" ht="10">
      <c r="B215" s="146"/>
      <c r="D215" s="139" t="s">
        <v>136</v>
      </c>
      <c r="E215" s="147" t="s">
        <v>3</v>
      </c>
      <c r="F215" s="148" t="s">
        <v>267</v>
      </c>
      <c r="H215" s="149">
        <v>693.6</v>
      </c>
      <c r="I215" s="150"/>
      <c r="L215" s="146"/>
      <c r="M215" s="151"/>
      <c r="N215" s="152"/>
      <c r="O215" s="152"/>
      <c r="P215" s="152"/>
      <c r="Q215" s="152"/>
      <c r="R215" s="152"/>
      <c r="S215" s="152"/>
      <c r="T215" s="153"/>
      <c r="AT215" s="147" t="s">
        <v>136</v>
      </c>
      <c r="AU215" s="147" t="s">
        <v>83</v>
      </c>
      <c r="AV215" s="14" t="s">
        <v>83</v>
      </c>
      <c r="AW215" s="14" t="s">
        <v>35</v>
      </c>
      <c r="AX215" s="14" t="s">
        <v>75</v>
      </c>
      <c r="AY215" s="147" t="s">
        <v>126</v>
      </c>
    </row>
    <row r="216" spans="2:51" s="13" customFormat="1" ht="10">
      <c r="B216" s="138"/>
      <c r="D216" s="139" t="s">
        <v>136</v>
      </c>
      <c r="E216" s="140" t="s">
        <v>3</v>
      </c>
      <c r="F216" s="141" t="s">
        <v>268</v>
      </c>
      <c r="H216" s="140" t="s">
        <v>3</v>
      </c>
      <c r="I216" s="142"/>
      <c r="L216" s="138"/>
      <c r="M216" s="143"/>
      <c r="N216" s="144"/>
      <c r="O216" s="144"/>
      <c r="P216" s="144"/>
      <c r="Q216" s="144"/>
      <c r="R216" s="144"/>
      <c r="S216" s="144"/>
      <c r="T216" s="145"/>
      <c r="AT216" s="140" t="s">
        <v>136</v>
      </c>
      <c r="AU216" s="140" t="s">
        <v>83</v>
      </c>
      <c r="AV216" s="13" t="s">
        <v>81</v>
      </c>
      <c r="AW216" s="13" t="s">
        <v>35</v>
      </c>
      <c r="AX216" s="13" t="s">
        <v>75</v>
      </c>
      <c r="AY216" s="140" t="s">
        <v>126</v>
      </c>
    </row>
    <row r="217" spans="2:51" s="14" customFormat="1" ht="10">
      <c r="B217" s="146"/>
      <c r="D217" s="139" t="s">
        <v>136</v>
      </c>
      <c r="E217" s="147" t="s">
        <v>3</v>
      </c>
      <c r="F217" s="148" t="s">
        <v>269</v>
      </c>
      <c r="H217" s="149">
        <v>64.3</v>
      </c>
      <c r="I217" s="150"/>
      <c r="L217" s="146"/>
      <c r="M217" s="151"/>
      <c r="N217" s="152"/>
      <c r="O217" s="152"/>
      <c r="P217" s="152"/>
      <c r="Q217" s="152"/>
      <c r="R217" s="152"/>
      <c r="S217" s="152"/>
      <c r="T217" s="153"/>
      <c r="AT217" s="147" t="s">
        <v>136</v>
      </c>
      <c r="AU217" s="147" t="s">
        <v>83</v>
      </c>
      <c r="AV217" s="14" t="s">
        <v>83</v>
      </c>
      <c r="AW217" s="14" t="s">
        <v>35</v>
      </c>
      <c r="AX217" s="14" t="s">
        <v>75</v>
      </c>
      <c r="AY217" s="147" t="s">
        <v>126</v>
      </c>
    </row>
    <row r="218" spans="2:51" s="13" customFormat="1" ht="10">
      <c r="B218" s="138"/>
      <c r="D218" s="139" t="s">
        <v>136</v>
      </c>
      <c r="E218" s="140" t="s">
        <v>3</v>
      </c>
      <c r="F218" s="141" t="s">
        <v>270</v>
      </c>
      <c r="H218" s="140" t="s">
        <v>3</v>
      </c>
      <c r="I218" s="142"/>
      <c r="L218" s="138"/>
      <c r="M218" s="143"/>
      <c r="N218" s="144"/>
      <c r="O218" s="144"/>
      <c r="P218" s="144"/>
      <c r="Q218" s="144"/>
      <c r="R218" s="144"/>
      <c r="S218" s="144"/>
      <c r="T218" s="145"/>
      <c r="AT218" s="140" t="s">
        <v>136</v>
      </c>
      <c r="AU218" s="140" t="s">
        <v>83</v>
      </c>
      <c r="AV218" s="13" t="s">
        <v>81</v>
      </c>
      <c r="AW218" s="13" t="s">
        <v>35</v>
      </c>
      <c r="AX218" s="13" t="s">
        <v>75</v>
      </c>
      <c r="AY218" s="140" t="s">
        <v>126</v>
      </c>
    </row>
    <row r="219" spans="2:51" s="14" customFormat="1" ht="10">
      <c r="B219" s="146"/>
      <c r="D219" s="139" t="s">
        <v>136</v>
      </c>
      <c r="E219" s="147" t="s">
        <v>3</v>
      </c>
      <c r="F219" s="148" t="s">
        <v>271</v>
      </c>
      <c r="H219" s="149">
        <v>7.3</v>
      </c>
      <c r="I219" s="150"/>
      <c r="L219" s="146"/>
      <c r="M219" s="151"/>
      <c r="N219" s="152"/>
      <c r="O219" s="152"/>
      <c r="P219" s="152"/>
      <c r="Q219" s="152"/>
      <c r="R219" s="152"/>
      <c r="S219" s="152"/>
      <c r="T219" s="153"/>
      <c r="AT219" s="147" t="s">
        <v>136</v>
      </c>
      <c r="AU219" s="147" t="s">
        <v>83</v>
      </c>
      <c r="AV219" s="14" t="s">
        <v>83</v>
      </c>
      <c r="AW219" s="14" t="s">
        <v>35</v>
      </c>
      <c r="AX219" s="14" t="s">
        <v>75</v>
      </c>
      <c r="AY219" s="147" t="s">
        <v>126</v>
      </c>
    </row>
    <row r="220" spans="2:51" s="13" customFormat="1" ht="10">
      <c r="B220" s="138"/>
      <c r="D220" s="139" t="s">
        <v>136</v>
      </c>
      <c r="E220" s="140" t="s">
        <v>3</v>
      </c>
      <c r="F220" s="141" t="s">
        <v>272</v>
      </c>
      <c r="H220" s="140" t="s">
        <v>3</v>
      </c>
      <c r="I220" s="142"/>
      <c r="L220" s="138"/>
      <c r="M220" s="143"/>
      <c r="N220" s="144"/>
      <c r="O220" s="144"/>
      <c r="P220" s="144"/>
      <c r="Q220" s="144"/>
      <c r="R220" s="144"/>
      <c r="S220" s="144"/>
      <c r="T220" s="145"/>
      <c r="AT220" s="140" t="s">
        <v>136</v>
      </c>
      <c r="AU220" s="140" t="s">
        <v>83</v>
      </c>
      <c r="AV220" s="13" t="s">
        <v>81</v>
      </c>
      <c r="AW220" s="13" t="s">
        <v>35</v>
      </c>
      <c r="AX220" s="13" t="s">
        <v>75</v>
      </c>
      <c r="AY220" s="140" t="s">
        <v>126</v>
      </c>
    </row>
    <row r="221" spans="2:51" s="14" customFormat="1" ht="10">
      <c r="B221" s="146"/>
      <c r="D221" s="139" t="s">
        <v>136</v>
      </c>
      <c r="E221" s="147" t="s">
        <v>3</v>
      </c>
      <c r="F221" s="148" t="s">
        <v>273</v>
      </c>
      <c r="H221" s="149">
        <v>67.8</v>
      </c>
      <c r="I221" s="150"/>
      <c r="L221" s="146"/>
      <c r="M221" s="151"/>
      <c r="N221" s="152"/>
      <c r="O221" s="152"/>
      <c r="P221" s="152"/>
      <c r="Q221" s="152"/>
      <c r="R221" s="152"/>
      <c r="S221" s="152"/>
      <c r="T221" s="153"/>
      <c r="AT221" s="147" t="s">
        <v>136</v>
      </c>
      <c r="AU221" s="147" t="s">
        <v>83</v>
      </c>
      <c r="AV221" s="14" t="s">
        <v>83</v>
      </c>
      <c r="AW221" s="14" t="s">
        <v>35</v>
      </c>
      <c r="AX221" s="14" t="s">
        <v>75</v>
      </c>
      <c r="AY221" s="147" t="s">
        <v>126</v>
      </c>
    </row>
    <row r="222" spans="2:51" s="13" customFormat="1" ht="10">
      <c r="B222" s="138"/>
      <c r="D222" s="139" t="s">
        <v>136</v>
      </c>
      <c r="E222" s="140" t="s">
        <v>3</v>
      </c>
      <c r="F222" s="141" t="s">
        <v>274</v>
      </c>
      <c r="H222" s="140" t="s">
        <v>3</v>
      </c>
      <c r="I222" s="142"/>
      <c r="L222" s="138"/>
      <c r="M222" s="143"/>
      <c r="N222" s="144"/>
      <c r="O222" s="144"/>
      <c r="P222" s="144"/>
      <c r="Q222" s="144"/>
      <c r="R222" s="144"/>
      <c r="S222" s="144"/>
      <c r="T222" s="145"/>
      <c r="AT222" s="140" t="s">
        <v>136</v>
      </c>
      <c r="AU222" s="140" t="s">
        <v>83</v>
      </c>
      <c r="AV222" s="13" t="s">
        <v>81</v>
      </c>
      <c r="AW222" s="13" t="s">
        <v>35</v>
      </c>
      <c r="AX222" s="13" t="s">
        <v>75</v>
      </c>
      <c r="AY222" s="140" t="s">
        <v>126</v>
      </c>
    </row>
    <row r="223" spans="2:51" s="14" customFormat="1" ht="10">
      <c r="B223" s="146"/>
      <c r="D223" s="139" t="s">
        <v>136</v>
      </c>
      <c r="E223" s="147" t="s">
        <v>3</v>
      </c>
      <c r="F223" s="148" t="s">
        <v>275</v>
      </c>
      <c r="H223" s="149">
        <v>92</v>
      </c>
      <c r="I223" s="150"/>
      <c r="L223" s="146"/>
      <c r="M223" s="151"/>
      <c r="N223" s="152"/>
      <c r="O223" s="152"/>
      <c r="P223" s="152"/>
      <c r="Q223" s="152"/>
      <c r="R223" s="152"/>
      <c r="S223" s="152"/>
      <c r="T223" s="153"/>
      <c r="AT223" s="147" t="s">
        <v>136</v>
      </c>
      <c r="AU223" s="147" t="s">
        <v>83</v>
      </c>
      <c r="AV223" s="14" t="s">
        <v>83</v>
      </c>
      <c r="AW223" s="14" t="s">
        <v>35</v>
      </c>
      <c r="AX223" s="14" t="s">
        <v>75</v>
      </c>
      <c r="AY223" s="147" t="s">
        <v>126</v>
      </c>
    </row>
    <row r="224" spans="2:51" s="13" customFormat="1" ht="10">
      <c r="B224" s="138"/>
      <c r="D224" s="139" t="s">
        <v>136</v>
      </c>
      <c r="E224" s="140" t="s">
        <v>3</v>
      </c>
      <c r="F224" s="141" t="s">
        <v>276</v>
      </c>
      <c r="H224" s="140" t="s">
        <v>3</v>
      </c>
      <c r="I224" s="142"/>
      <c r="L224" s="138"/>
      <c r="M224" s="143"/>
      <c r="N224" s="144"/>
      <c r="O224" s="144"/>
      <c r="P224" s="144"/>
      <c r="Q224" s="144"/>
      <c r="R224" s="144"/>
      <c r="S224" s="144"/>
      <c r="T224" s="145"/>
      <c r="AT224" s="140" t="s">
        <v>136</v>
      </c>
      <c r="AU224" s="140" t="s">
        <v>83</v>
      </c>
      <c r="AV224" s="13" t="s">
        <v>81</v>
      </c>
      <c r="AW224" s="13" t="s">
        <v>35</v>
      </c>
      <c r="AX224" s="13" t="s">
        <v>75</v>
      </c>
      <c r="AY224" s="140" t="s">
        <v>126</v>
      </c>
    </row>
    <row r="225" spans="2:51" s="14" customFormat="1" ht="10">
      <c r="B225" s="146"/>
      <c r="D225" s="139" t="s">
        <v>136</v>
      </c>
      <c r="E225" s="147" t="s">
        <v>3</v>
      </c>
      <c r="F225" s="148" t="s">
        <v>277</v>
      </c>
      <c r="H225" s="149">
        <v>132.9</v>
      </c>
      <c r="I225" s="150"/>
      <c r="L225" s="146"/>
      <c r="M225" s="151"/>
      <c r="N225" s="152"/>
      <c r="O225" s="152"/>
      <c r="P225" s="152"/>
      <c r="Q225" s="152"/>
      <c r="R225" s="152"/>
      <c r="S225" s="152"/>
      <c r="T225" s="153"/>
      <c r="AT225" s="147" t="s">
        <v>136</v>
      </c>
      <c r="AU225" s="147" t="s">
        <v>83</v>
      </c>
      <c r="AV225" s="14" t="s">
        <v>83</v>
      </c>
      <c r="AW225" s="14" t="s">
        <v>35</v>
      </c>
      <c r="AX225" s="14" t="s">
        <v>75</v>
      </c>
      <c r="AY225" s="147" t="s">
        <v>126</v>
      </c>
    </row>
    <row r="226" spans="2:51" s="13" customFormat="1" ht="10">
      <c r="B226" s="138"/>
      <c r="D226" s="139" t="s">
        <v>136</v>
      </c>
      <c r="E226" s="140" t="s">
        <v>3</v>
      </c>
      <c r="F226" s="141" t="s">
        <v>278</v>
      </c>
      <c r="H226" s="140" t="s">
        <v>3</v>
      </c>
      <c r="I226" s="142"/>
      <c r="L226" s="138"/>
      <c r="M226" s="143"/>
      <c r="N226" s="144"/>
      <c r="O226" s="144"/>
      <c r="P226" s="144"/>
      <c r="Q226" s="144"/>
      <c r="R226" s="144"/>
      <c r="S226" s="144"/>
      <c r="T226" s="145"/>
      <c r="AT226" s="140" t="s">
        <v>136</v>
      </c>
      <c r="AU226" s="140" t="s">
        <v>83</v>
      </c>
      <c r="AV226" s="13" t="s">
        <v>81</v>
      </c>
      <c r="AW226" s="13" t="s">
        <v>35</v>
      </c>
      <c r="AX226" s="13" t="s">
        <v>75</v>
      </c>
      <c r="AY226" s="140" t="s">
        <v>126</v>
      </c>
    </row>
    <row r="227" spans="2:51" s="14" customFormat="1" ht="10">
      <c r="B227" s="146"/>
      <c r="D227" s="139" t="s">
        <v>136</v>
      </c>
      <c r="E227" s="147" t="s">
        <v>3</v>
      </c>
      <c r="F227" s="148" t="s">
        <v>279</v>
      </c>
      <c r="H227" s="149">
        <v>115.6</v>
      </c>
      <c r="I227" s="150"/>
      <c r="L227" s="146"/>
      <c r="M227" s="151"/>
      <c r="N227" s="152"/>
      <c r="O227" s="152"/>
      <c r="P227" s="152"/>
      <c r="Q227" s="152"/>
      <c r="R227" s="152"/>
      <c r="S227" s="152"/>
      <c r="T227" s="153"/>
      <c r="AT227" s="147" t="s">
        <v>136</v>
      </c>
      <c r="AU227" s="147" t="s">
        <v>83</v>
      </c>
      <c r="AV227" s="14" t="s">
        <v>83</v>
      </c>
      <c r="AW227" s="14" t="s">
        <v>35</v>
      </c>
      <c r="AX227" s="14" t="s">
        <v>75</v>
      </c>
      <c r="AY227" s="147" t="s">
        <v>126</v>
      </c>
    </row>
    <row r="228" spans="2:51" s="13" customFormat="1" ht="10">
      <c r="B228" s="138"/>
      <c r="D228" s="139" t="s">
        <v>136</v>
      </c>
      <c r="E228" s="140" t="s">
        <v>3</v>
      </c>
      <c r="F228" s="141" t="s">
        <v>280</v>
      </c>
      <c r="H228" s="140" t="s">
        <v>3</v>
      </c>
      <c r="I228" s="142"/>
      <c r="L228" s="138"/>
      <c r="M228" s="143"/>
      <c r="N228" s="144"/>
      <c r="O228" s="144"/>
      <c r="P228" s="144"/>
      <c r="Q228" s="144"/>
      <c r="R228" s="144"/>
      <c r="S228" s="144"/>
      <c r="T228" s="145"/>
      <c r="AT228" s="140" t="s">
        <v>136</v>
      </c>
      <c r="AU228" s="140" t="s">
        <v>83</v>
      </c>
      <c r="AV228" s="13" t="s">
        <v>81</v>
      </c>
      <c r="AW228" s="13" t="s">
        <v>35</v>
      </c>
      <c r="AX228" s="13" t="s">
        <v>75</v>
      </c>
      <c r="AY228" s="140" t="s">
        <v>126</v>
      </c>
    </row>
    <row r="229" spans="2:51" s="14" customFormat="1" ht="10">
      <c r="B229" s="146"/>
      <c r="D229" s="139" t="s">
        <v>136</v>
      </c>
      <c r="E229" s="147" t="s">
        <v>3</v>
      </c>
      <c r="F229" s="148" t="s">
        <v>281</v>
      </c>
      <c r="H229" s="149">
        <v>137.30000000000001</v>
      </c>
      <c r="I229" s="150"/>
      <c r="L229" s="146"/>
      <c r="M229" s="151"/>
      <c r="N229" s="152"/>
      <c r="O229" s="152"/>
      <c r="P229" s="152"/>
      <c r="Q229" s="152"/>
      <c r="R229" s="152"/>
      <c r="S229" s="152"/>
      <c r="T229" s="153"/>
      <c r="AT229" s="147" t="s">
        <v>136</v>
      </c>
      <c r="AU229" s="147" t="s">
        <v>83</v>
      </c>
      <c r="AV229" s="14" t="s">
        <v>83</v>
      </c>
      <c r="AW229" s="14" t="s">
        <v>35</v>
      </c>
      <c r="AX229" s="14" t="s">
        <v>75</v>
      </c>
      <c r="AY229" s="147" t="s">
        <v>126</v>
      </c>
    </row>
    <row r="230" spans="2:51" s="13" customFormat="1" ht="10">
      <c r="B230" s="138"/>
      <c r="D230" s="139" t="s">
        <v>136</v>
      </c>
      <c r="E230" s="140" t="s">
        <v>3</v>
      </c>
      <c r="F230" s="141" t="s">
        <v>282</v>
      </c>
      <c r="H230" s="140" t="s">
        <v>3</v>
      </c>
      <c r="I230" s="142"/>
      <c r="L230" s="138"/>
      <c r="M230" s="143"/>
      <c r="N230" s="144"/>
      <c r="O230" s="144"/>
      <c r="P230" s="144"/>
      <c r="Q230" s="144"/>
      <c r="R230" s="144"/>
      <c r="S230" s="144"/>
      <c r="T230" s="145"/>
      <c r="AT230" s="140" t="s">
        <v>136</v>
      </c>
      <c r="AU230" s="140" t="s">
        <v>83</v>
      </c>
      <c r="AV230" s="13" t="s">
        <v>81</v>
      </c>
      <c r="AW230" s="13" t="s">
        <v>35</v>
      </c>
      <c r="AX230" s="13" t="s">
        <v>75</v>
      </c>
      <c r="AY230" s="140" t="s">
        <v>126</v>
      </c>
    </row>
    <row r="231" spans="2:51" s="14" customFormat="1" ht="10">
      <c r="B231" s="146"/>
      <c r="D231" s="139" t="s">
        <v>136</v>
      </c>
      <c r="E231" s="147" t="s">
        <v>3</v>
      </c>
      <c r="F231" s="148" t="s">
        <v>283</v>
      </c>
      <c r="H231" s="149">
        <v>186</v>
      </c>
      <c r="I231" s="150"/>
      <c r="L231" s="146"/>
      <c r="M231" s="151"/>
      <c r="N231" s="152"/>
      <c r="O231" s="152"/>
      <c r="P231" s="152"/>
      <c r="Q231" s="152"/>
      <c r="R231" s="152"/>
      <c r="S231" s="152"/>
      <c r="T231" s="153"/>
      <c r="AT231" s="147" t="s">
        <v>136</v>
      </c>
      <c r="AU231" s="147" t="s">
        <v>83</v>
      </c>
      <c r="AV231" s="14" t="s">
        <v>83</v>
      </c>
      <c r="AW231" s="14" t="s">
        <v>35</v>
      </c>
      <c r="AX231" s="14" t="s">
        <v>75</v>
      </c>
      <c r="AY231" s="147" t="s">
        <v>126</v>
      </c>
    </row>
    <row r="232" spans="2:51" s="13" customFormat="1" ht="10">
      <c r="B232" s="138"/>
      <c r="D232" s="139" t="s">
        <v>136</v>
      </c>
      <c r="E232" s="140" t="s">
        <v>3</v>
      </c>
      <c r="F232" s="141" t="s">
        <v>284</v>
      </c>
      <c r="H232" s="140" t="s">
        <v>3</v>
      </c>
      <c r="I232" s="142"/>
      <c r="L232" s="138"/>
      <c r="M232" s="143"/>
      <c r="N232" s="144"/>
      <c r="O232" s="144"/>
      <c r="P232" s="144"/>
      <c r="Q232" s="144"/>
      <c r="R232" s="144"/>
      <c r="S232" s="144"/>
      <c r="T232" s="145"/>
      <c r="AT232" s="140" t="s">
        <v>136</v>
      </c>
      <c r="AU232" s="140" t="s">
        <v>83</v>
      </c>
      <c r="AV232" s="13" t="s">
        <v>81</v>
      </c>
      <c r="AW232" s="13" t="s">
        <v>35</v>
      </c>
      <c r="AX232" s="13" t="s">
        <v>75</v>
      </c>
      <c r="AY232" s="140" t="s">
        <v>126</v>
      </c>
    </row>
    <row r="233" spans="2:51" s="14" customFormat="1" ht="10">
      <c r="B233" s="146"/>
      <c r="D233" s="139" t="s">
        <v>136</v>
      </c>
      <c r="E233" s="147" t="s">
        <v>3</v>
      </c>
      <c r="F233" s="148" t="s">
        <v>285</v>
      </c>
      <c r="H233" s="149">
        <v>208</v>
      </c>
      <c r="I233" s="150"/>
      <c r="L233" s="146"/>
      <c r="M233" s="151"/>
      <c r="N233" s="152"/>
      <c r="O233" s="152"/>
      <c r="P233" s="152"/>
      <c r="Q233" s="152"/>
      <c r="R233" s="152"/>
      <c r="S233" s="152"/>
      <c r="T233" s="153"/>
      <c r="AT233" s="147" t="s">
        <v>136</v>
      </c>
      <c r="AU233" s="147" t="s">
        <v>83</v>
      </c>
      <c r="AV233" s="14" t="s">
        <v>83</v>
      </c>
      <c r="AW233" s="14" t="s">
        <v>35</v>
      </c>
      <c r="AX233" s="14" t="s">
        <v>75</v>
      </c>
      <c r="AY233" s="147" t="s">
        <v>126</v>
      </c>
    </row>
    <row r="234" spans="2:51" s="13" customFormat="1" ht="10">
      <c r="B234" s="138"/>
      <c r="D234" s="139" t="s">
        <v>136</v>
      </c>
      <c r="E234" s="140" t="s">
        <v>3</v>
      </c>
      <c r="F234" s="141" t="s">
        <v>286</v>
      </c>
      <c r="H234" s="140" t="s">
        <v>3</v>
      </c>
      <c r="I234" s="142"/>
      <c r="L234" s="138"/>
      <c r="M234" s="143"/>
      <c r="N234" s="144"/>
      <c r="O234" s="144"/>
      <c r="P234" s="144"/>
      <c r="Q234" s="144"/>
      <c r="R234" s="144"/>
      <c r="S234" s="144"/>
      <c r="T234" s="145"/>
      <c r="AT234" s="140" t="s">
        <v>136</v>
      </c>
      <c r="AU234" s="140" t="s">
        <v>83</v>
      </c>
      <c r="AV234" s="13" t="s">
        <v>81</v>
      </c>
      <c r="AW234" s="13" t="s">
        <v>35</v>
      </c>
      <c r="AX234" s="13" t="s">
        <v>75</v>
      </c>
      <c r="AY234" s="140" t="s">
        <v>126</v>
      </c>
    </row>
    <row r="235" spans="2:51" s="14" customFormat="1" ht="10">
      <c r="B235" s="146"/>
      <c r="D235" s="139" t="s">
        <v>136</v>
      </c>
      <c r="E235" s="147" t="s">
        <v>3</v>
      </c>
      <c r="F235" s="148" t="s">
        <v>287</v>
      </c>
      <c r="H235" s="149">
        <v>48.5</v>
      </c>
      <c r="I235" s="150"/>
      <c r="L235" s="146"/>
      <c r="M235" s="151"/>
      <c r="N235" s="152"/>
      <c r="O235" s="152"/>
      <c r="P235" s="152"/>
      <c r="Q235" s="152"/>
      <c r="R235" s="152"/>
      <c r="S235" s="152"/>
      <c r="T235" s="153"/>
      <c r="AT235" s="147" t="s">
        <v>136</v>
      </c>
      <c r="AU235" s="147" t="s">
        <v>83</v>
      </c>
      <c r="AV235" s="14" t="s">
        <v>83</v>
      </c>
      <c r="AW235" s="14" t="s">
        <v>35</v>
      </c>
      <c r="AX235" s="14" t="s">
        <v>75</v>
      </c>
      <c r="AY235" s="147" t="s">
        <v>126</v>
      </c>
    </row>
    <row r="236" spans="2:51" s="13" customFormat="1" ht="10">
      <c r="B236" s="138"/>
      <c r="D236" s="139" t="s">
        <v>136</v>
      </c>
      <c r="E236" s="140" t="s">
        <v>3</v>
      </c>
      <c r="F236" s="141" t="s">
        <v>288</v>
      </c>
      <c r="H236" s="140" t="s">
        <v>3</v>
      </c>
      <c r="I236" s="142"/>
      <c r="L236" s="138"/>
      <c r="M236" s="143"/>
      <c r="N236" s="144"/>
      <c r="O236" s="144"/>
      <c r="P236" s="144"/>
      <c r="Q236" s="144"/>
      <c r="R236" s="144"/>
      <c r="S236" s="144"/>
      <c r="T236" s="145"/>
      <c r="AT236" s="140" t="s">
        <v>136</v>
      </c>
      <c r="AU236" s="140" t="s">
        <v>83</v>
      </c>
      <c r="AV236" s="13" t="s">
        <v>81</v>
      </c>
      <c r="AW236" s="13" t="s">
        <v>35</v>
      </c>
      <c r="AX236" s="13" t="s">
        <v>75</v>
      </c>
      <c r="AY236" s="140" t="s">
        <v>126</v>
      </c>
    </row>
    <row r="237" spans="2:51" s="14" customFormat="1" ht="10">
      <c r="B237" s="146"/>
      <c r="D237" s="139" t="s">
        <v>136</v>
      </c>
      <c r="E237" s="147" t="s">
        <v>3</v>
      </c>
      <c r="F237" s="148" t="s">
        <v>289</v>
      </c>
      <c r="H237" s="149">
        <v>164.3</v>
      </c>
      <c r="I237" s="150"/>
      <c r="L237" s="146"/>
      <c r="M237" s="151"/>
      <c r="N237" s="152"/>
      <c r="O237" s="152"/>
      <c r="P237" s="152"/>
      <c r="Q237" s="152"/>
      <c r="R237" s="152"/>
      <c r="S237" s="152"/>
      <c r="T237" s="153"/>
      <c r="AT237" s="147" t="s">
        <v>136</v>
      </c>
      <c r="AU237" s="147" t="s">
        <v>83</v>
      </c>
      <c r="AV237" s="14" t="s">
        <v>83</v>
      </c>
      <c r="AW237" s="14" t="s">
        <v>35</v>
      </c>
      <c r="AX237" s="14" t="s">
        <v>75</v>
      </c>
      <c r="AY237" s="147" t="s">
        <v>126</v>
      </c>
    </row>
    <row r="238" spans="2:51" s="13" customFormat="1" ht="10">
      <c r="B238" s="138"/>
      <c r="D238" s="139" t="s">
        <v>136</v>
      </c>
      <c r="E238" s="140" t="s">
        <v>3</v>
      </c>
      <c r="F238" s="141" t="s">
        <v>290</v>
      </c>
      <c r="H238" s="140" t="s">
        <v>3</v>
      </c>
      <c r="I238" s="142"/>
      <c r="L238" s="138"/>
      <c r="M238" s="143"/>
      <c r="N238" s="144"/>
      <c r="O238" s="144"/>
      <c r="P238" s="144"/>
      <c r="Q238" s="144"/>
      <c r="R238" s="144"/>
      <c r="S238" s="144"/>
      <c r="T238" s="145"/>
      <c r="AT238" s="140" t="s">
        <v>136</v>
      </c>
      <c r="AU238" s="140" t="s">
        <v>83</v>
      </c>
      <c r="AV238" s="13" t="s">
        <v>81</v>
      </c>
      <c r="AW238" s="13" t="s">
        <v>35</v>
      </c>
      <c r="AX238" s="13" t="s">
        <v>75</v>
      </c>
      <c r="AY238" s="140" t="s">
        <v>126</v>
      </c>
    </row>
    <row r="239" spans="2:51" s="14" customFormat="1" ht="10">
      <c r="B239" s="146"/>
      <c r="D239" s="139" t="s">
        <v>136</v>
      </c>
      <c r="E239" s="147" t="s">
        <v>3</v>
      </c>
      <c r="F239" s="148" t="s">
        <v>291</v>
      </c>
      <c r="H239" s="149">
        <v>7.6</v>
      </c>
      <c r="I239" s="150"/>
      <c r="L239" s="146"/>
      <c r="M239" s="151"/>
      <c r="N239" s="152"/>
      <c r="O239" s="152"/>
      <c r="P239" s="152"/>
      <c r="Q239" s="152"/>
      <c r="R239" s="152"/>
      <c r="S239" s="152"/>
      <c r="T239" s="153"/>
      <c r="AT239" s="147" t="s">
        <v>136</v>
      </c>
      <c r="AU239" s="147" t="s">
        <v>83</v>
      </c>
      <c r="AV239" s="14" t="s">
        <v>83</v>
      </c>
      <c r="AW239" s="14" t="s">
        <v>35</v>
      </c>
      <c r="AX239" s="14" t="s">
        <v>75</v>
      </c>
      <c r="AY239" s="147" t="s">
        <v>126</v>
      </c>
    </row>
    <row r="240" spans="2:51" s="13" customFormat="1" ht="10">
      <c r="B240" s="138"/>
      <c r="D240" s="139" t="s">
        <v>136</v>
      </c>
      <c r="E240" s="140" t="s">
        <v>3</v>
      </c>
      <c r="F240" s="141" t="s">
        <v>292</v>
      </c>
      <c r="H240" s="140" t="s">
        <v>3</v>
      </c>
      <c r="I240" s="142"/>
      <c r="L240" s="138"/>
      <c r="M240" s="143"/>
      <c r="N240" s="144"/>
      <c r="O240" s="144"/>
      <c r="P240" s="144"/>
      <c r="Q240" s="144"/>
      <c r="R240" s="144"/>
      <c r="S240" s="144"/>
      <c r="T240" s="145"/>
      <c r="AT240" s="140" t="s">
        <v>136</v>
      </c>
      <c r="AU240" s="140" t="s">
        <v>83</v>
      </c>
      <c r="AV240" s="13" t="s">
        <v>81</v>
      </c>
      <c r="AW240" s="13" t="s">
        <v>35</v>
      </c>
      <c r="AX240" s="13" t="s">
        <v>75</v>
      </c>
      <c r="AY240" s="140" t="s">
        <v>126</v>
      </c>
    </row>
    <row r="241" spans="2:51" s="14" customFormat="1" ht="10">
      <c r="B241" s="146"/>
      <c r="D241" s="139" t="s">
        <v>136</v>
      </c>
      <c r="E241" s="147" t="s">
        <v>3</v>
      </c>
      <c r="F241" s="148" t="s">
        <v>293</v>
      </c>
      <c r="H241" s="149">
        <v>9.8000000000000007</v>
      </c>
      <c r="I241" s="150"/>
      <c r="L241" s="146"/>
      <c r="M241" s="151"/>
      <c r="N241" s="152"/>
      <c r="O241" s="152"/>
      <c r="P241" s="152"/>
      <c r="Q241" s="152"/>
      <c r="R241" s="152"/>
      <c r="S241" s="152"/>
      <c r="T241" s="153"/>
      <c r="AT241" s="147" t="s">
        <v>136</v>
      </c>
      <c r="AU241" s="147" t="s">
        <v>83</v>
      </c>
      <c r="AV241" s="14" t="s">
        <v>83</v>
      </c>
      <c r="AW241" s="14" t="s">
        <v>35</v>
      </c>
      <c r="AX241" s="14" t="s">
        <v>75</v>
      </c>
      <c r="AY241" s="147" t="s">
        <v>126</v>
      </c>
    </row>
    <row r="242" spans="2:51" s="13" customFormat="1" ht="10">
      <c r="B242" s="138"/>
      <c r="D242" s="139" t="s">
        <v>136</v>
      </c>
      <c r="E242" s="140" t="s">
        <v>3</v>
      </c>
      <c r="F242" s="141" t="s">
        <v>294</v>
      </c>
      <c r="H242" s="140" t="s">
        <v>3</v>
      </c>
      <c r="I242" s="142"/>
      <c r="L242" s="138"/>
      <c r="M242" s="143"/>
      <c r="N242" s="144"/>
      <c r="O242" s="144"/>
      <c r="P242" s="144"/>
      <c r="Q242" s="144"/>
      <c r="R242" s="144"/>
      <c r="S242" s="144"/>
      <c r="T242" s="145"/>
      <c r="AT242" s="140" t="s">
        <v>136</v>
      </c>
      <c r="AU242" s="140" t="s">
        <v>83</v>
      </c>
      <c r="AV242" s="13" t="s">
        <v>81</v>
      </c>
      <c r="AW242" s="13" t="s">
        <v>35</v>
      </c>
      <c r="AX242" s="13" t="s">
        <v>75</v>
      </c>
      <c r="AY242" s="140" t="s">
        <v>126</v>
      </c>
    </row>
    <row r="243" spans="2:51" s="14" customFormat="1" ht="10">
      <c r="B243" s="146"/>
      <c r="D243" s="139" t="s">
        <v>136</v>
      </c>
      <c r="E243" s="147" t="s">
        <v>3</v>
      </c>
      <c r="F243" s="148" t="s">
        <v>295</v>
      </c>
      <c r="H243" s="149">
        <v>11.8</v>
      </c>
      <c r="I243" s="150"/>
      <c r="L243" s="146"/>
      <c r="M243" s="151"/>
      <c r="N243" s="152"/>
      <c r="O243" s="152"/>
      <c r="P243" s="152"/>
      <c r="Q243" s="152"/>
      <c r="R243" s="152"/>
      <c r="S243" s="152"/>
      <c r="T243" s="153"/>
      <c r="AT243" s="147" t="s">
        <v>136</v>
      </c>
      <c r="AU243" s="147" t="s">
        <v>83</v>
      </c>
      <c r="AV243" s="14" t="s">
        <v>83</v>
      </c>
      <c r="AW243" s="14" t="s">
        <v>35</v>
      </c>
      <c r="AX243" s="14" t="s">
        <v>75</v>
      </c>
      <c r="AY243" s="147" t="s">
        <v>126</v>
      </c>
    </row>
    <row r="244" spans="2:51" s="13" customFormat="1" ht="10">
      <c r="B244" s="138"/>
      <c r="D244" s="139" t="s">
        <v>136</v>
      </c>
      <c r="E244" s="140" t="s">
        <v>3</v>
      </c>
      <c r="F244" s="141" t="s">
        <v>296</v>
      </c>
      <c r="H244" s="140" t="s">
        <v>3</v>
      </c>
      <c r="I244" s="142"/>
      <c r="L244" s="138"/>
      <c r="M244" s="143"/>
      <c r="N244" s="144"/>
      <c r="O244" s="144"/>
      <c r="P244" s="144"/>
      <c r="Q244" s="144"/>
      <c r="R244" s="144"/>
      <c r="S244" s="144"/>
      <c r="T244" s="145"/>
      <c r="AT244" s="140" t="s">
        <v>136</v>
      </c>
      <c r="AU244" s="140" t="s">
        <v>83</v>
      </c>
      <c r="AV244" s="13" t="s">
        <v>81</v>
      </c>
      <c r="AW244" s="13" t="s">
        <v>35</v>
      </c>
      <c r="AX244" s="13" t="s">
        <v>75</v>
      </c>
      <c r="AY244" s="140" t="s">
        <v>126</v>
      </c>
    </row>
    <row r="245" spans="2:51" s="14" customFormat="1" ht="10">
      <c r="B245" s="146"/>
      <c r="D245" s="139" t="s">
        <v>136</v>
      </c>
      <c r="E245" s="147" t="s">
        <v>3</v>
      </c>
      <c r="F245" s="148" t="s">
        <v>297</v>
      </c>
      <c r="H245" s="149">
        <v>41.2</v>
      </c>
      <c r="I245" s="150"/>
      <c r="L245" s="146"/>
      <c r="M245" s="151"/>
      <c r="N245" s="152"/>
      <c r="O245" s="152"/>
      <c r="P245" s="152"/>
      <c r="Q245" s="152"/>
      <c r="R245" s="152"/>
      <c r="S245" s="152"/>
      <c r="T245" s="153"/>
      <c r="AT245" s="147" t="s">
        <v>136</v>
      </c>
      <c r="AU245" s="147" t="s">
        <v>83</v>
      </c>
      <c r="AV245" s="14" t="s">
        <v>83</v>
      </c>
      <c r="AW245" s="14" t="s">
        <v>35</v>
      </c>
      <c r="AX245" s="14" t="s">
        <v>75</v>
      </c>
      <c r="AY245" s="147" t="s">
        <v>126</v>
      </c>
    </row>
    <row r="246" spans="2:51" s="13" customFormat="1" ht="10">
      <c r="B246" s="138"/>
      <c r="D246" s="139" t="s">
        <v>136</v>
      </c>
      <c r="E246" s="140" t="s">
        <v>3</v>
      </c>
      <c r="F246" s="141" t="s">
        <v>298</v>
      </c>
      <c r="H246" s="140" t="s">
        <v>3</v>
      </c>
      <c r="I246" s="142"/>
      <c r="L246" s="138"/>
      <c r="M246" s="143"/>
      <c r="N246" s="144"/>
      <c r="O246" s="144"/>
      <c r="P246" s="144"/>
      <c r="Q246" s="144"/>
      <c r="R246" s="144"/>
      <c r="S246" s="144"/>
      <c r="T246" s="145"/>
      <c r="AT246" s="140" t="s">
        <v>136</v>
      </c>
      <c r="AU246" s="140" t="s">
        <v>83</v>
      </c>
      <c r="AV246" s="13" t="s">
        <v>81</v>
      </c>
      <c r="AW246" s="13" t="s">
        <v>35</v>
      </c>
      <c r="AX246" s="13" t="s">
        <v>75</v>
      </c>
      <c r="AY246" s="140" t="s">
        <v>126</v>
      </c>
    </row>
    <row r="247" spans="2:51" s="14" customFormat="1" ht="10">
      <c r="B247" s="146"/>
      <c r="D247" s="139" t="s">
        <v>136</v>
      </c>
      <c r="E247" s="147" t="s">
        <v>3</v>
      </c>
      <c r="F247" s="148" t="s">
        <v>299</v>
      </c>
      <c r="H247" s="149">
        <v>7.8</v>
      </c>
      <c r="I247" s="150"/>
      <c r="L247" s="146"/>
      <c r="M247" s="151"/>
      <c r="N247" s="152"/>
      <c r="O247" s="152"/>
      <c r="P247" s="152"/>
      <c r="Q247" s="152"/>
      <c r="R247" s="152"/>
      <c r="S247" s="152"/>
      <c r="T247" s="153"/>
      <c r="AT247" s="147" t="s">
        <v>136</v>
      </c>
      <c r="AU247" s="147" t="s">
        <v>83</v>
      </c>
      <c r="AV247" s="14" t="s">
        <v>83</v>
      </c>
      <c r="AW247" s="14" t="s">
        <v>35</v>
      </c>
      <c r="AX247" s="14" t="s">
        <v>75</v>
      </c>
      <c r="AY247" s="147" t="s">
        <v>126</v>
      </c>
    </row>
    <row r="248" spans="2:51" s="13" customFormat="1" ht="10">
      <c r="B248" s="138"/>
      <c r="D248" s="139" t="s">
        <v>136</v>
      </c>
      <c r="E248" s="140" t="s">
        <v>3</v>
      </c>
      <c r="F248" s="141" t="s">
        <v>300</v>
      </c>
      <c r="H248" s="140" t="s">
        <v>3</v>
      </c>
      <c r="I248" s="142"/>
      <c r="L248" s="138"/>
      <c r="M248" s="143"/>
      <c r="N248" s="144"/>
      <c r="O248" s="144"/>
      <c r="P248" s="144"/>
      <c r="Q248" s="144"/>
      <c r="R248" s="144"/>
      <c r="S248" s="144"/>
      <c r="T248" s="145"/>
      <c r="AT248" s="140" t="s">
        <v>136</v>
      </c>
      <c r="AU248" s="140" t="s">
        <v>83</v>
      </c>
      <c r="AV248" s="13" t="s">
        <v>81</v>
      </c>
      <c r="AW248" s="13" t="s">
        <v>35</v>
      </c>
      <c r="AX248" s="13" t="s">
        <v>75</v>
      </c>
      <c r="AY248" s="140" t="s">
        <v>126</v>
      </c>
    </row>
    <row r="249" spans="2:51" s="14" customFormat="1" ht="10">
      <c r="B249" s="146"/>
      <c r="D249" s="139" t="s">
        <v>136</v>
      </c>
      <c r="E249" s="147" t="s">
        <v>3</v>
      </c>
      <c r="F249" s="148" t="s">
        <v>301</v>
      </c>
      <c r="H249" s="149">
        <v>16.7</v>
      </c>
      <c r="I249" s="150"/>
      <c r="L249" s="146"/>
      <c r="M249" s="151"/>
      <c r="N249" s="152"/>
      <c r="O249" s="152"/>
      <c r="P249" s="152"/>
      <c r="Q249" s="152"/>
      <c r="R249" s="152"/>
      <c r="S249" s="152"/>
      <c r="T249" s="153"/>
      <c r="AT249" s="147" t="s">
        <v>136</v>
      </c>
      <c r="AU249" s="147" t="s">
        <v>83</v>
      </c>
      <c r="AV249" s="14" t="s">
        <v>83</v>
      </c>
      <c r="AW249" s="14" t="s">
        <v>35</v>
      </c>
      <c r="AX249" s="14" t="s">
        <v>75</v>
      </c>
      <c r="AY249" s="147" t="s">
        <v>126</v>
      </c>
    </row>
    <row r="250" spans="2:51" s="13" customFormat="1" ht="10">
      <c r="B250" s="138"/>
      <c r="D250" s="139" t="s">
        <v>136</v>
      </c>
      <c r="E250" s="140" t="s">
        <v>3</v>
      </c>
      <c r="F250" s="141" t="s">
        <v>302</v>
      </c>
      <c r="H250" s="140" t="s">
        <v>3</v>
      </c>
      <c r="I250" s="142"/>
      <c r="L250" s="138"/>
      <c r="M250" s="143"/>
      <c r="N250" s="144"/>
      <c r="O250" s="144"/>
      <c r="P250" s="144"/>
      <c r="Q250" s="144"/>
      <c r="R250" s="144"/>
      <c r="S250" s="144"/>
      <c r="T250" s="145"/>
      <c r="AT250" s="140" t="s">
        <v>136</v>
      </c>
      <c r="AU250" s="140" t="s">
        <v>83</v>
      </c>
      <c r="AV250" s="13" t="s">
        <v>81</v>
      </c>
      <c r="AW250" s="13" t="s">
        <v>35</v>
      </c>
      <c r="AX250" s="13" t="s">
        <v>75</v>
      </c>
      <c r="AY250" s="140" t="s">
        <v>126</v>
      </c>
    </row>
    <row r="251" spans="2:51" s="14" customFormat="1" ht="10">
      <c r="B251" s="146"/>
      <c r="D251" s="139" t="s">
        <v>136</v>
      </c>
      <c r="E251" s="147" t="s">
        <v>3</v>
      </c>
      <c r="F251" s="148" t="s">
        <v>303</v>
      </c>
      <c r="H251" s="149">
        <v>8.6999999999999993</v>
      </c>
      <c r="I251" s="150"/>
      <c r="L251" s="146"/>
      <c r="M251" s="151"/>
      <c r="N251" s="152"/>
      <c r="O251" s="152"/>
      <c r="P251" s="152"/>
      <c r="Q251" s="152"/>
      <c r="R251" s="152"/>
      <c r="S251" s="152"/>
      <c r="T251" s="153"/>
      <c r="AT251" s="147" t="s">
        <v>136</v>
      </c>
      <c r="AU251" s="147" t="s">
        <v>83</v>
      </c>
      <c r="AV251" s="14" t="s">
        <v>83</v>
      </c>
      <c r="AW251" s="14" t="s">
        <v>35</v>
      </c>
      <c r="AX251" s="14" t="s">
        <v>75</v>
      </c>
      <c r="AY251" s="147" t="s">
        <v>126</v>
      </c>
    </row>
    <row r="252" spans="2:51" s="13" customFormat="1" ht="10">
      <c r="B252" s="138"/>
      <c r="D252" s="139" t="s">
        <v>136</v>
      </c>
      <c r="E252" s="140" t="s">
        <v>3</v>
      </c>
      <c r="F252" s="141" t="s">
        <v>304</v>
      </c>
      <c r="H252" s="140" t="s">
        <v>3</v>
      </c>
      <c r="I252" s="142"/>
      <c r="L252" s="138"/>
      <c r="M252" s="143"/>
      <c r="N252" s="144"/>
      <c r="O252" s="144"/>
      <c r="P252" s="144"/>
      <c r="Q252" s="144"/>
      <c r="R252" s="144"/>
      <c r="S252" s="144"/>
      <c r="T252" s="145"/>
      <c r="AT252" s="140" t="s">
        <v>136</v>
      </c>
      <c r="AU252" s="140" t="s">
        <v>83</v>
      </c>
      <c r="AV252" s="13" t="s">
        <v>81</v>
      </c>
      <c r="AW252" s="13" t="s">
        <v>35</v>
      </c>
      <c r="AX252" s="13" t="s">
        <v>75</v>
      </c>
      <c r="AY252" s="140" t="s">
        <v>126</v>
      </c>
    </row>
    <row r="253" spans="2:51" s="14" customFormat="1" ht="10">
      <c r="B253" s="146"/>
      <c r="D253" s="139" t="s">
        <v>136</v>
      </c>
      <c r="E253" s="147" t="s">
        <v>3</v>
      </c>
      <c r="F253" s="148" t="s">
        <v>305</v>
      </c>
      <c r="H253" s="149">
        <v>1.6</v>
      </c>
      <c r="I253" s="150"/>
      <c r="L253" s="146"/>
      <c r="M253" s="151"/>
      <c r="N253" s="152"/>
      <c r="O253" s="152"/>
      <c r="P253" s="152"/>
      <c r="Q253" s="152"/>
      <c r="R253" s="152"/>
      <c r="S253" s="152"/>
      <c r="T253" s="153"/>
      <c r="AT253" s="147" t="s">
        <v>136</v>
      </c>
      <c r="AU253" s="147" t="s">
        <v>83</v>
      </c>
      <c r="AV253" s="14" t="s">
        <v>83</v>
      </c>
      <c r="AW253" s="14" t="s">
        <v>35</v>
      </c>
      <c r="AX253" s="14" t="s">
        <v>75</v>
      </c>
      <c r="AY253" s="147" t="s">
        <v>126</v>
      </c>
    </row>
    <row r="254" spans="2:51" s="13" customFormat="1" ht="10">
      <c r="B254" s="138"/>
      <c r="D254" s="139" t="s">
        <v>136</v>
      </c>
      <c r="E254" s="140" t="s">
        <v>3</v>
      </c>
      <c r="F254" s="141" t="s">
        <v>306</v>
      </c>
      <c r="H254" s="140" t="s">
        <v>3</v>
      </c>
      <c r="I254" s="142"/>
      <c r="L254" s="138"/>
      <c r="M254" s="143"/>
      <c r="N254" s="144"/>
      <c r="O254" s="144"/>
      <c r="P254" s="144"/>
      <c r="Q254" s="144"/>
      <c r="R254" s="144"/>
      <c r="S254" s="144"/>
      <c r="T254" s="145"/>
      <c r="AT254" s="140" t="s">
        <v>136</v>
      </c>
      <c r="AU254" s="140" t="s">
        <v>83</v>
      </c>
      <c r="AV254" s="13" t="s">
        <v>81</v>
      </c>
      <c r="AW254" s="13" t="s">
        <v>35</v>
      </c>
      <c r="AX254" s="13" t="s">
        <v>75</v>
      </c>
      <c r="AY254" s="140" t="s">
        <v>126</v>
      </c>
    </row>
    <row r="255" spans="2:51" s="14" customFormat="1" ht="10">
      <c r="B255" s="146"/>
      <c r="D255" s="139" t="s">
        <v>136</v>
      </c>
      <c r="E255" s="147" t="s">
        <v>3</v>
      </c>
      <c r="F255" s="148" t="s">
        <v>307</v>
      </c>
      <c r="H255" s="149">
        <v>3.6</v>
      </c>
      <c r="I255" s="150"/>
      <c r="L255" s="146"/>
      <c r="M255" s="151"/>
      <c r="N255" s="152"/>
      <c r="O255" s="152"/>
      <c r="P255" s="152"/>
      <c r="Q255" s="152"/>
      <c r="R255" s="152"/>
      <c r="S255" s="152"/>
      <c r="T255" s="153"/>
      <c r="AT255" s="147" t="s">
        <v>136</v>
      </c>
      <c r="AU255" s="147" t="s">
        <v>83</v>
      </c>
      <c r="AV255" s="14" t="s">
        <v>83</v>
      </c>
      <c r="AW255" s="14" t="s">
        <v>35</v>
      </c>
      <c r="AX255" s="14" t="s">
        <v>75</v>
      </c>
      <c r="AY255" s="147" t="s">
        <v>126</v>
      </c>
    </row>
    <row r="256" spans="2:51" s="13" customFormat="1" ht="10">
      <c r="B256" s="138"/>
      <c r="D256" s="139" t="s">
        <v>136</v>
      </c>
      <c r="E256" s="140" t="s">
        <v>3</v>
      </c>
      <c r="F256" s="141" t="s">
        <v>308</v>
      </c>
      <c r="H256" s="140" t="s">
        <v>3</v>
      </c>
      <c r="I256" s="142"/>
      <c r="L256" s="138"/>
      <c r="M256" s="143"/>
      <c r="N256" s="144"/>
      <c r="O256" s="144"/>
      <c r="P256" s="144"/>
      <c r="Q256" s="144"/>
      <c r="R256" s="144"/>
      <c r="S256" s="144"/>
      <c r="T256" s="145"/>
      <c r="AT256" s="140" t="s">
        <v>136</v>
      </c>
      <c r="AU256" s="140" t="s">
        <v>83</v>
      </c>
      <c r="AV256" s="13" t="s">
        <v>81</v>
      </c>
      <c r="AW256" s="13" t="s">
        <v>35</v>
      </c>
      <c r="AX256" s="13" t="s">
        <v>75</v>
      </c>
      <c r="AY256" s="140" t="s">
        <v>126</v>
      </c>
    </row>
    <row r="257" spans="2:51" s="14" customFormat="1" ht="10">
      <c r="B257" s="146"/>
      <c r="D257" s="139" t="s">
        <v>136</v>
      </c>
      <c r="E257" s="147" t="s">
        <v>3</v>
      </c>
      <c r="F257" s="148" t="s">
        <v>309</v>
      </c>
      <c r="H257" s="149">
        <v>4.2</v>
      </c>
      <c r="I257" s="150"/>
      <c r="L257" s="146"/>
      <c r="M257" s="151"/>
      <c r="N257" s="152"/>
      <c r="O257" s="152"/>
      <c r="P257" s="152"/>
      <c r="Q257" s="152"/>
      <c r="R257" s="152"/>
      <c r="S257" s="152"/>
      <c r="T257" s="153"/>
      <c r="AT257" s="147" t="s">
        <v>136</v>
      </c>
      <c r="AU257" s="147" t="s">
        <v>83</v>
      </c>
      <c r="AV257" s="14" t="s">
        <v>83</v>
      </c>
      <c r="AW257" s="14" t="s">
        <v>35</v>
      </c>
      <c r="AX257" s="14" t="s">
        <v>75</v>
      </c>
      <c r="AY257" s="147" t="s">
        <v>126</v>
      </c>
    </row>
    <row r="258" spans="2:51" s="13" customFormat="1" ht="10">
      <c r="B258" s="138"/>
      <c r="D258" s="139" t="s">
        <v>136</v>
      </c>
      <c r="E258" s="140" t="s">
        <v>3</v>
      </c>
      <c r="F258" s="141" t="s">
        <v>310</v>
      </c>
      <c r="H258" s="140" t="s">
        <v>3</v>
      </c>
      <c r="I258" s="142"/>
      <c r="L258" s="138"/>
      <c r="M258" s="143"/>
      <c r="N258" s="144"/>
      <c r="O258" s="144"/>
      <c r="P258" s="144"/>
      <c r="Q258" s="144"/>
      <c r="R258" s="144"/>
      <c r="S258" s="144"/>
      <c r="T258" s="145"/>
      <c r="AT258" s="140" t="s">
        <v>136</v>
      </c>
      <c r="AU258" s="140" t="s">
        <v>83</v>
      </c>
      <c r="AV258" s="13" t="s">
        <v>81</v>
      </c>
      <c r="AW258" s="13" t="s">
        <v>35</v>
      </c>
      <c r="AX258" s="13" t="s">
        <v>75</v>
      </c>
      <c r="AY258" s="140" t="s">
        <v>126</v>
      </c>
    </row>
    <row r="259" spans="2:51" s="14" customFormat="1" ht="10">
      <c r="B259" s="146"/>
      <c r="D259" s="139" t="s">
        <v>136</v>
      </c>
      <c r="E259" s="147" t="s">
        <v>3</v>
      </c>
      <c r="F259" s="148" t="s">
        <v>311</v>
      </c>
      <c r="H259" s="149">
        <v>22.4</v>
      </c>
      <c r="I259" s="150"/>
      <c r="L259" s="146"/>
      <c r="M259" s="151"/>
      <c r="N259" s="152"/>
      <c r="O259" s="152"/>
      <c r="P259" s="152"/>
      <c r="Q259" s="152"/>
      <c r="R259" s="152"/>
      <c r="S259" s="152"/>
      <c r="T259" s="153"/>
      <c r="AT259" s="147" t="s">
        <v>136</v>
      </c>
      <c r="AU259" s="147" t="s">
        <v>83</v>
      </c>
      <c r="AV259" s="14" t="s">
        <v>83</v>
      </c>
      <c r="AW259" s="14" t="s">
        <v>35</v>
      </c>
      <c r="AX259" s="14" t="s">
        <v>75</v>
      </c>
      <c r="AY259" s="147" t="s">
        <v>126</v>
      </c>
    </row>
    <row r="260" spans="2:51" s="13" customFormat="1" ht="10">
      <c r="B260" s="138"/>
      <c r="D260" s="139" t="s">
        <v>136</v>
      </c>
      <c r="E260" s="140" t="s">
        <v>3</v>
      </c>
      <c r="F260" s="141" t="s">
        <v>312</v>
      </c>
      <c r="H260" s="140" t="s">
        <v>3</v>
      </c>
      <c r="I260" s="142"/>
      <c r="L260" s="138"/>
      <c r="M260" s="143"/>
      <c r="N260" s="144"/>
      <c r="O260" s="144"/>
      <c r="P260" s="144"/>
      <c r="Q260" s="144"/>
      <c r="R260" s="144"/>
      <c r="S260" s="144"/>
      <c r="T260" s="145"/>
      <c r="AT260" s="140" t="s">
        <v>136</v>
      </c>
      <c r="AU260" s="140" t="s">
        <v>83</v>
      </c>
      <c r="AV260" s="13" t="s">
        <v>81</v>
      </c>
      <c r="AW260" s="13" t="s">
        <v>35</v>
      </c>
      <c r="AX260" s="13" t="s">
        <v>75</v>
      </c>
      <c r="AY260" s="140" t="s">
        <v>126</v>
      </c>
    </row>
    <row r="261" spans="2:51" s="14" customFormat="1" ht="10">
      <c r="B261" s="146"/>
      <c r="D261" s="139" t="s">
        <v>136</v>
      </c>
      <c r="E261" s="147" t="s">
        <v>3</v>
      </c>
      <c r="F261" s="148" t="s">
        <v>313</v>
      </c>
      <c r="H261" s="149">
        <v>44</v>
      </c>
      <c r="I261" s="150"/>
      <c r="L261" s="146"/>
      <c r="M261" s="151"/>
      <c r="N261" s="152"/>
      <c r="O261" s="152"/>
      <c r="P261" s="152"/>
      <c r="Q261" s="152"/>
      <c r="R261" s="152"/>
      <c r="S261" s="152"/>
      <c r="T261" s="153"/>
      <c r="AT261" s="147" t="s">
        <v>136</v>
      </c>
      <c r="AU261" s="147" t="s">
        <v>83</v>
      </c>
      <c r="AV261" s="14" t="s">
        <v>83</v>
      </c>
      <c r="AW261" s="14" t="s">
        <v>35</v>
      </c>
      <c r="AX261" s="14" t="s">
        <v>75</v>
      </c>
      <c r="AY261" s="147" t="s">
        <v>126</v>
      </c>
    </row>
    <row r="262" spans="2:51" s="13" customFormat="1" ht="10">
      <c r="B262" s="138"/>
      <c r="D262" s="139" t="s">
        <v>136</v>
      </c>
      <c r="E262" s="140" t="s">
        <v>3</v>
      </c>
      <c r="F262" s="141" t="s">
        <v>314</v>
      </c>
      <c r="H262" s="140" t="s">
        <v>3</v>
      </c>
      <c r="I262" s="142"/>
      <c r="L262" s="138"/>
      <c r="M262" s="143"/>
      <c r="N262" s="144"/>
      <c r="O262" s="144"/>
      <c r="P262" s="144"/>
      <c r="Q262" s="144"/>
      <c r="R262" s="144"/>
      <c r="S262" s="144"/>
      <c r="T262" s="145"/>
      <c r="AT262" s="140" t="s">
        <v>136</v>
      </c>
      <c r="AU262" s="140" t="s">
        <v>83</v>
      </c>
      <c r="AV262" s="13" t="s">
        <v>81</v>
      </c>
      <c r="AW262" s="13" t="s">
        <v>35</v>
      </c>
      <c r="AX262" s="13" t="s">
        <v>75</v>
      </c>
      <c r="AY262" s="140" t="s">
        <v>126</v>
      </c>
    </row>
    <row r="263" spans="2:51" s="14" customFormat="1" ht="10">
      <c r="B263" s="146"/>
      <c r="D263" s="139" t="s">
        <v>136</v>
      </c>
      <c r="E263" s="147" t="s">
        <v>3</v>
      </c>
      <c r="F263" s="148" t="s">
        <v>315</v>
      </c>
      <c r="H263" s="149">
        <v>52</v>
      </c>
      <c r="I263" s="150"/>
      <c r="L263" s="146"/>
      <c r="M263" s="151"/>
      <c r="N263" s="152"/>
      <c r="O263" s="152"/>
      <c r="P263" s="152"/>
      <c r="Q263" s="152"/>
      <c r="R263" s="152"/>
      <c r="S263" s="152"/>
      <c r="T263" s="153"/>
      <c r="AT263" s="147" t="s">
        <v>136</v>
      </c>
      <c r="AU263" s="147" t="s">
        <v>83</v>
      </c>
      <c r="AV263" s="14" t="s">
        <v>83</v>
      </c>
      <c r="AW263" s="14" t="s">
        <v>35</v>
      </c>
      <c r="AX263" s="14" t="s">
        <v>75</v>
      </c>
      <c r="AY263" s="147" t="s">
        <v>126</v>
      </c>
    </row>
    <row r="264" spans="2:51" s="13" customFormat="1" ht="10">
      <c r="B264" s="138"/>
      <c r="D264" s="139" t="s">
        <v>136</v>
      </c>
      <c r="E264" s="140" t="s">
        <v>3</v>
      </c>
      <c r="F264" s="141" t="s">
        <v>316</v>
      </c>
      <c r="H264" s="140" t="s">
        <v>3</v>
      </c>
      <c r="I264" s="142"/>
      <c r="L264" s="138"/>
      <c r="M264" s="143"/>
      <c r="N264" s="144"/>
      <c r="O264" s="144"/>
      <c r="P264" s="144"/>
      <c r="Q264" s="144"/>
      <c r="R264" s="144"/>
      <c r="S264" s="144"/>
      <c r="T264" s="145"/>
      <c r="AT264" s="140" t="s">
        <v>136</v>
      </c>
      <c r="AU264" s="140" t="s">
        <v>83</v>
      </c>
      <c r="AV264" s="13" t="s">
        <v>81</v>
      </c>
      <c r="AW264" s="13" t="s">
        <v>35</v>
      </c>
      <c r="AX264" s="13" t="s">
        <v>75</v>
      </c>
      <c r="AY264" s="140" t="s">
        <v>126</v>
      </c>
    </row>
    <row r="265" spans="2:51" s="14" customFormat="1" ht="10">
      <c r="B265" s="146"/>
      <c r="D265" s="139" t="s">
        <v>136</v>
      </c>
      <c r="E265" s="147" t="s">
        <v>3</v>
      </c>
      <c r="F265" s="148" t="s">
        <v>317</v>
      </c>
      <c r="H265" s="149">
        <v>1.5</v>
      </c>
      <c r="I265" s="150"/>
      <c r="L265" s="146"/>
      <c r="M265" s="151"/>
      <c r="N265" s="152"/>
      <c r="O265" s="152"/>
      <c r="P265" s="152"/>
      <c r="Q265" s="152"/>
      <c r="R265" s="152"/>
      <c r="S265" s="152"/>
      <c r="T265" s="153"/>
      <c r="AT265" s="147" t="s">
        <v>136</v>
      </c>
      <c r="AU265" s="147" t="s">
        <v>83</v>
      </c>
      <c r="AV265" s="14" t="s">
        <v>83</v>
      </c>
      <c r="AW265" s="14" t="s">
        <v>35</v>
      </c>
      <c r="AX265" s="14" t="s">
        <v>75</v>
      </c>
      <c r="AY265" s="147" t="s">
        <v>126</v>
      </c>
    </row>
    <row r="266" spans="2:51" s="13" customFormat="1" ht="10">
      <c r="B266" s="138"/>
      <c r="D266" s="139" t="s">
        <v>136</v>
      </c>
      <c r="E266" s="140" t="s">
        <v>3</v>
      </c>
      <c r="F266" s="141" t="s">
        <v>318</v>
      </c>
      <c r="H266" s="140" t="s">
        <v>3</v>
      </c>
      <c r="I266" s="142"/>
      <c r="L266" s="138"/>
      <c r="M266" s="143"/>
      <c r="N266" s="144"/>
      <c r="O266" s="144"/>
      <c r="P266" s="144"/>
      <c r="Q266" s="144"/>
      <c r="R266" s="144"/>
      <c r="S266" s="144"/>
      <c r="T266" s="145"/>
      <c r="AT266" s="140" t="s">
        <v>136</v>
      </c>
      <c r="AU266" s="140" t="s">
        <v>83</v>
      </c>
      <c r="AV266" s="13" t="s">
        <v>81</v>
      </c>
      <c r="AW266" s="13" t="s">
        <v>35</v>
      </c>
      <c r="AX266" s="13" t="s">
        <v>75</v>
      </c>
      <c r="AY266" s="140" t="s">
        <v>126</v>
      </c>
    </row>
    <row r="267" spans="2:51" s="14" customFormat="1" ht="10">
      <c r="B267" s="146"/>
      <c r="D267" s="139" t="s">
        <v>136</v>
      </c>
      <c r="E267" s="147" t="s">
        <v>3</v>
      </c>
      <c r="F267" s="148" t="s">
        <v>319</v>
      </c>
      <c r="H267" s="149">
        <v>0.5</v>
      </c>
      <c r="I267" s="150"/>
      <c r="L267" s="146"/>
      <c r="M267" s="151"/>
      <c r="N267" s="152"/>
      <c r="O267" s="152"/>
      <c r="P267" s="152"/>
      <c r="Q267" s="152"/>
      <c r="R267" s="152"/>
      <c r="S267" s="152"/>
      <c r="T267" s="153"/>
      <c r="AT267" s="147" t="s">
        <v>136</v>
      </c>
      <c r="AU267" s="147" t="s">
        <v>83</v>
      </c>
      <c r="AV267" s="14" t="s">
        <v>83</v>
      </c>
      <c r="AW267" s="14" t="s">
        <v>35</v>
      </c>
      <c r="AX267" s="14" t="s">
        <v>75</v>
      </c>
      <c r="AY267" s="147" t="s">
        <v>126</v>
      </c>
    </row>
    <row r="268" spans="2:51" s="13" customFormat="1" ht="10">
      <c r="B268" s="138"/>
      <c r="D268" s="139" t="s">
        <v>136</v>
      </c>
      <c r="E268" s="140" t="s">
        <v>3</v>
      </c>
      <c r="F268" s="141" t="s">
        <v>320</v>
      </c>
      <c r="H268" s="140" t="s">
        <v>3</v>
      </c>
      <c r="I268" s="142"/>
      <c r="L268" s="138"/>
      <c r="M268" s="143"/>
      <c r="N268" s="144"/>
      <c r="O268" s="144"/>
      <c r="P268" s="144"/>
      <c r="Q268" s="144"/>
      <c r="R268" s="144"/>
      <c r="S268" s="144"/>
      <c r="T268" s="145"/>
      <c r="AT268" s="140" t="s">
        <v>136</v>
      </c>
      <c r="AU268" s="140" t="s">
        <v>83</v>
      </c>
      <c r="AV268" s="13" t="s">
        <v>81</v>
      </c>
      <c r="AW268" s="13" t="s">
        <v>35</v>
      </c>
      <c r="AX268" s="13" t="s">
        <v>75</v>
      </c>
      <c r="AY268" s="140" t="s">
        <v>126</v>
      </c>
    </row>
    <row r="269" spans="2:51" s="14" customFormat="1" ht="10">
      <c r="B269" s="146"/>
      <c r="D269" s="139" t="s">
        <v>136</v>
      </c>
      <c r="E269" s="147" t="s">
        <v>3</v>
      </c>
      <c r="F269" s="148" t="s">
        <v>321</v>
      </c>
      <c r="H269" s="149">
        <v>5.4</v>
      </c>
      <c r="I269" s="150"/>
      <c r="L269" s="146"/>
      <c r="M269" s="151"/>
      <c r="N269" s="152"/>
      <c r="O269" s="152"/>
      <c r="P269" s="152"/>
      <c r="Q269" s="152"/>
      <c r="R269" s="152"/>
      <c r="S269" s="152"/>
      <c r="T269" s="153"/>
      <c r="AT269" s="147" t="s">
        <v>136</v>
      </c>
      <c r="AU269" s="147" t="s">
        <v>83</v>
      </c>
      <c r="AV269" s="14" t="s">
        <v>83</v>
      </c>
      <c r="AW269" s="14" t="s">
        <v>35</v>
      </c>
      <c r="AX269" s="14" t="s">
        <v>75</v>
      </c>
      <c r="AY269" s="147" t="s">
        <v>126</v>
      </c>
    </row>
    <row r="270" spans="2:51" s="13" customFormat="1" ht="10">
      <c r="B270" s="138"/>
      <c r="D270" s="139" t="s">
        <v>136</v>
      </c>
      <c r="E270" s="140" t="s">
        <v>3</v>
      </c>
      <c r="F270" s="141" t="s">
        <v>322</v>
      </c>
      <c r="H270" s="140" t="s">
        <v>3</v>
      </c>
      <c r="I270" s="142"/>
      <c r="L270" s="138"/>
      <c r="M270" s="143"/>
      <c r="N270" s="144"/>
      <c r="O270" s="144"/>
      <c r="P270" s="144"/>
      <c r="Q270" s="144"/>
      <c r="R270" s="144"/>
      <c r="S270" s="144"/>
      <c r="T270" s="145"/>
      <c r="AT270" s="140" t="s">
        <v>136</v>
      </c>
      <c r="AU270" s="140" t="s">
        <v>83</v>
      </c>
      <c r="AV270" s="13" t="s">
        <v>81</v>
      </c>
      <c r="AW270" s="13" t="s">
        <v>35</v>
      </c>
      <c r="AX270" s="13" t="s">
        <v>75</v>
      </c>
      <c r="AY270" s="140" t="s">
        <v>126</v>
      </c>
    </row>
    <row r="271" spans="2:51" s="14" customFormat="1" ht="10">
      <c r="B271" s="146"/>
      <c r="D271" s="139" t="s">
        <v>136</v>
      </c>
      <c r="E271" s="147" t="s">
        <v>3</v>
      </c>
      <c r="F271" s="148" t="s">
        <v>323</v>
      </c>
      <c r="H271" s="149">
        <v>3.2</v>
      </c>
      <c r="I271" s="150"/>
      <c r="L271" s="146"/>
      <c r="M271" s="151"/>
      <c r="N271" s="152"/>
      <c r="O271" s="152"/>
      <c r="P271" s="152"/>
      <c r="Q271" s="152"/>
      <c r="R271" s="152"/>
      <c r="S271" s="152"/>
      <c r="T271" s="153"/>
      <c r="AT271" s="147" t="s">
        <v>136</v>
      </c>
      <c r="AU271" s="147" t="s">
        <v>83</v>
      </c>
      <c r="AV271" s="14" t="s">
        <v>83</v>
      </c>
      <c r="AW271" s="14" t="s">
        <v>35</v>
      </c>
      <c r="AX271" s="14" t="s">
        <v>75</v>
      </c>
      <c r="AY271" s="147" t="s">
        <v>126</v>
      </c>
    </row>
    <row r="272" spans="2:51" s="15" customFormat="1" ht="10">
      <c r="B272" s="154"/>
      <c r="D272" s="139" t="s">
        <v>136</v>
      </c>
      <c r="E272" s="155" t="s">
        <v>3</v>
      </c>
      <c r="F272" s="156" t="s">
        <v>153</v>
      </c>
      <c r="H272" s="157">
        <v>2514.5199999999995</v>
      </c>
      <c r="I272" s="158"/>
      <c r="L272" s="154"/>
      <c r="M272" s="159"/>
      <c r="N272" s="160"/>
      <c r="O272" s="160"/>
      <c r="P272" s="160"/>
      <c r="Q272" s="160"/>
      <c r="R272" s="160"/>
      <c r="S272" s="160"/>
      <c r="T272" s="161"/>
      <c r="AT272" s="155" t="s">
        <v>136</v>
      </c>
      <c r="AU272" s="155" t="s">
        <v>83</v>
      </c>
      <c r="AV272" s="15" t="s">
        <v>94</v>
      </c>
      <c r="AW272" s="15" t="s">
        <v>35</v>
      </c>
      <c r="AX272" s="15" t="s">
        <v>81</v>
      </c>
      <c r="AY272" s="155" t="s">
        <v>126</v>
      </c>
    </row>
    <row r="273" spans="1:65" s="2" customFormat="1" ht="16.5" customHeight="1">
      <c r="A273" s="32"/>
      <c r="B273" s="119"/>
      <c r="C273" s="120" t="s">
        <v>165</v>
      </c>
      <c r="D273" s="120" t="s">
        <v>128</v>
      </c>
      <c r="E273" s="121" t="s">
        <v>334</v>
      </c>
      <c r="F273" s="122" t="s">
        <v>335</v>
      </c>
      <c r="G273" s="123" t="s">
        <v>235</v>
      </c>
      <c r="H273" s="124">
        <v>101.36</v>
      </c>
      <c r="I273" s="125"/>
      <c r="J273" s="126">
        <f>ROUND(I273*H273,2)</f>
        <v>0</v>
      </c>
      <c r="K273" s="122" t="s">
        <v>132</v>
      </c>
      <c r="L273" s="33"/>
      <c r="M273" s="127" t="s">
        <v>3</v>
      </c>
      <c r="N273" s="128" t="s">
        <v>47</v>
      </c>
      <c r="O273" s="43"/>
      <c r="P273" s="129">
        <f>O273*H273</f>
        <v>0</v>
      </c>
      <c r="Q273" s="129">
        <v>0</v>
      </c>
      <c r="R273" s="129">
        <f>Q273*H273</f>
        <v>0</v>
      </c>
      <c r="S273" s="129">
        <v>2.4</v>
      </c>
      <c r="T273" s="130">
        <f>S273*H273</f>
        <v>243.26399999999998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31" t="s">
        <v>94</v>
      </c>
      <c r="AT273" s="131" t="s">
        <v>128</v>
      </c>
      <c r="AU273" s="131" t="s">
        <v>83</v>
      </c>
      <c r="AY273" s="17" t="s">
        <v>126</v>
      </c>
      <c r="BE273" s="132">
        <f>IF(N273="základní",J273,0)</f>
        <v>0</v>
      </c>
      <c r="BF273" s="132">
        <f>IF(N273="snížená",J273,0)</f>
        <v>0</v>
      </c>
      <c r="BG273" s="132">
        <f>IF(N273="zákl. přenesená",J273,0)</f>
        <v>0</v>
      </c>
      <c r="BH273" s="132">
        <f>IF(N273="sníž. přenesená",J273,0)</f>
        <v>0</v>
      </c>
      <c r="BI273" s="132">
        <f>IF(N273="nulová",J273,0)</f>
        <v>0</v>
      </c>
      <c r="BJ273" s="17" t="s">
        <v>81</v>
      </c>
      <c r="BK273" s="132">
        <f>ROUND(I273*H273,2)</f>
        <v>0</v>
      </c>
      <c r="BL273" s="17" t="s">
        <v>94</v>
      </c>
      <c r="BM273" s="131" t="s">
        <v>336</v>
      </c>
    </row>
    <row r="274" spans="1:65" s="2" customFormat="1" ht="10">
      <c r="A274" s="32"/>
      <c r="B274" s="33"/>
      <c r="C274" s="32"/>
      <c r="D274" s="133" t="s">
        <v>134</v>
      </c>
      <c r="E274" s="32"/>
      <c r="F274" s="134" t="s">
        <v>337</v>
      </c>
      <c r="G274" s="32"/>
      <c r="H274" s="32"/>
      <c r="I274" s="135"/>
      <c r="J274" s="32"/>
      <c r="K274" s="32"/>
      <c r="L274" s="33"/>
      <c r="M274" s="136"/>
      <c r="N274" s="137"/>
      <c r="O274" s="43"/>
      <c r="P274" s="43"/>
      <c r="Q274" s="43"/>
      <c r="R274" s="43"/>
      <c r="S274" s="43"/>
      <c r="T274" s="44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134</v>
      </c>
      <c r="AU274" s="17" t="s">
        <v>83</v>
      </c>
    </row>
    <row r="275" spans="1:65" s="13" customFormat="1" ht="10">
      <c r="B275" s="138"/>
      <c r="D275" s="139" t="s">
        <v>136</v>
      </c>
      <c r="E275" s="140" t="s">
        <v>3</v>
      </c>
      <c r="F275" s="141" t="s">
        <v>324</v>
      </c>
      <c r="H275" s="140" t="s">
        <v>3</v>
      </c>
      <c r="I275" s="142"/>
      <c r="L275" s="138"/>
      <c r="M275" s="143"/>
      <c r="N275" s="144"/>
      <c r="O275" s="144"/>
      <c r="P275" s="144"/>
      <c r="Q275" s="144"/>
      <c r="R275" s="144"/>
      <c r="S275" s="144"/>
      <c r="T275" s="145"/>
      <c r="AT275" s="140" t="s">
        <v>136</v>
      </c>
      <c r="AU275" s="140" t="s">
        <v>83</v>
      </c>
      <c r="AV275" s="13" t="s">
        <v>81</v>
      </c>
      <c r="AW275" s="13" t="s">
        <v>35</v>
      </c>
      <c r="AX275" s="13" t="s">
        <v>75</v>
      </c>
      <c r="AY275" s="140" t="s">
        <v>126</v>
      </c>
    </row>
    <row r="276" spans="1:65" s="14" customFormat="1" ht="10">
      <c r="B276" s="146"/>
      <c r="D276" s="139" t="s">
        <v>136</v>
      </c>
      <c r="E276" s="147" t="s">
        <v>3</v>
      </c>
      <c r="F276" s="148" t="s">
        <v>325</v>
      </c>
      <c r="H276" s="149">
        <v>57.05</v>
      </c>
      <c r="I276" s="150"/>
      <c r="L276" s="146"/>
      <c r="M276" s="151"/>
      <c r="N276" s="152"/>
      <c r="O276" s="152"/>
      <c r="P276" s="152"/>
      <c r="Q276" s="152"/>
      <c r="R276" s="152"/>
      <c r="S276" s="152"/>
      <c r="T276" s="153"/>
      <c r="AT276" s="147" t="s">
        <v>136</v>
      </c>
      <c r="AU276" s="147" t="s">
        <v>83</v>
      </c>
      <c r="AV276" s="14" t="s">
        <v>83</v>
      </c>
      <c r="AW276" s="14" t="s">
        <v>35</v>
      </c>
      <c r="AX276" s="14" t="s">
        <v>75</v>
      </c>
      <c r="AY276" s="147" t="s">
        <v>126</v>
      </c>
    </row>
    <row r="277" spans="1:65" s="13" customFormat="1" ht="10">
      <c r="B277" s="138"/>
      <c r="D277" s="139" t="s">
        <v>136</v>
      </c>
      <c r="E277" s="140" t="s">
        <v>3</v>
      </c>
      <c r="F277" s="141" t="s">
        <v>239</v>
      </c>
      <c r="H277" s="140" t="s">
        <v>3</v>
      </c>
      <c r="I277" s="142"/>
      <c r="L277" s="138"/>
      <c r="M277" s="143"/>
      <c r="N277" s="144"/>
      <c r="O277" s="144"/>
      <c r="P277" s="144"/>
      <c r="Q277" s="144"/>
      <c r="R277" s="144"/>
      <c r="S277" s="144"/>
      <c r="T277" s="145"/>
      <c r="AT277" s="140" t="s">
        <v>136</v>
      </c>
      <c r="AU277" s="140" t="s">
        <v>83</v>
      </c>
      <c r="AV277" s="13" t="s">
        <v>81</v>
      </c>
      <c r="AW277" s="13" t="s">
        <v>35</v>
      </c>
      <c r="AX277" s="13" t="s">
        <v>75</v>
      </c>
      <c r="AY277" s="140" t="s">
        <v>126</v>
      </c>
    </row>
    <row r="278" spans="1:65" s="14" customFormat="1" ht="10">
      <c r="B278" s="146"/>
      <c r="D278" s="139" t="s">
        <v>136</v>
      </c>
      <c r="E278" s="147" t="s">
        <v>3</v>
      </c>
      <c r="F278" s="148" t="s">
        <v>326</v>
      </c>
      <c r="H278" s="149">
        <v>41.31</v>
      </c>
      <c r="I278" s="150"/>
      <c r="L278" s="146"/>
      <c r="M278" s="151"/>
      <c r="N278" s="152"/>
      <c r="O278" s="152"/>
      <c r="P278" s="152"/>
      <c r="Q278" s="152"/>
      <c r="R278" s="152"/>
      <c r="S278" s="152"/>
      <c r="T278" s="153"/>
      <c r="AT278" s="147" t="s">
        <v>136</v>
      </c>
      <c r="AU278" s="147" t="s">
        <v>83</v>
      </c>
      <c r="AV278" s="14" t="s">
        <v>83</v>
      </c>
      <c r="AW278" s="14" t="s">
        <v>35</v>
      </c>
      <c r="AX278" s="14" t="s">
        <v>75</v>
      </c>
      <c r="AY278" s="147" t="s">
        <v>126</v>
      </c>
    </row>
    <row r="279" spans="1:65" s="13" customFormat="1" ht="10">
      <c r="B279" s="138"/>
      <c r="D279" s="139" t="s">
        <v>136</v>
      </c>
      <c r="E279" s="140" t="s">
        <v>3</v>
      </c>
      <c r="F279" s="141" t="s">
        <v>327</v>
      </c>
      <c r="H279" s="140" t="s">
        <v>3</v>
      </c>
      <c r="I279" s="142"/>
      <c r="L279" s="138"/>
      <c r="M279" s="143"/>
      <c r="N279" s="144"/>
      <c r="O279" s="144"/>
      <c r="P279" s="144"/>
      <c r="Q279" s="144"/>
      <c r="R279" s="144"/>
      <c r="S279" s="144"/>
      <c r="T279" s="145"/>
      <c r="AT279" s="140" t="s">
        <v>136</v>
      </c>
      <c r="AU279" s="140" t="s">
        <v>83</v>
      </c>
      <c r="AV279" s="13" t="s">
        <v>81</v>
      </c>
      <c r="AW279" s="13" t="s">
        <v>35</v>
      </c>
      <c r="AX279" s="13" t="s">
        <v>75</v>
      </c>
      <c r="AY279" s="140" t="s">
        <v>126</v>
      </c>
    </row>
    <row r="280" spans="1:65" s="14" customFormat="1" ht="10">
      <c r="B280" s="146"/>
      <c r="D280" s="139" t="s">
        <v>136</v>
      </c>
      <c r="E280" s="147" t="s">
        <v>3</v>
      </c>
      <c r="F280" s="148" t="s">
        <v>90</v>
      </c>
      <c r="H280" s="149">
        <v>3</v>
      </c>
      <c r="I280" s="150"/>
      <c r="L280" s="146"/>
      <c r="M280" s="151"/>
      <c r="N280" s="152"/>
      <c r="O280" s="152"/>
      <c r="P280" s="152"/>
      <c r="Q280" s="152"/>
      <c r="R280" s="152"/>
      <c r="S280" s="152"/>
      <c r="T280" s="153"/>
      <c r="AT280" s="147" t="s">
        <v>136</v>
      </c>
      <c r="AU280" s="147" t="s">
        <v>83</v>
      </c>
      <c r="AV280" s="14" t="s">
        <v>83</v>
      </c>
      <c r="AW280" s="14" t="s">
        <v>35</v>
      </c>
      <c r="AX280" s="14" t="s">
        <v>75</v>
      </c>
      <c r="AY280" s="147" t="s">
        <v>126</v>
      </c>
    </row>
    <row r="281" spans="1:65" s="15" customFormat="1" ht="10">
      <c r="B281" s="154"/>
      <c r="D281" s="139" t="s">
        <v>136</v>
      </c>
      <c r="E281" s="155" t="s">
        <v>3</v>
      </c>
      <c r="F281" s="156" t="s">
        <v>153</v>
      </c>
      <c r="H281" s="157">
        <v>101.36</v>
      </c>
      <c r="I281" s="158"/>
      <c r="L281" s="154"/>
      <c r="M281" s="159"/>
      <c r="N281" s="160"/>
      <c r="O281" s="160"/>
      <c r="P281" s="160"/>
      <c r="Q281" s="160"/>
      <c r="R281" s="160"/>
      <c r="S281" s="160"/>
      <c r="T281" s="161"/>
      <c r="AT281" s="155" t="s">
        <v>136</v>
      </c>
      <c r="AU281" s="155" t="s">
        <v>83</v>
      </c>
      <c r="AV281" s="15" t="s">
        <v>94</v>
      </c>
      <c r="AW281" s="15" t="s">
        <v>35</v>
      </c>
      <c r="AX281" s="15" t="s">
        <v>81</v>
      </c>
      <c r="AY281" s="155" t="s">
        <v>126</v>
      </c>
    </row>
    <row r="282" spans="1:65" s="2" customFormat="1" ht="24.15" customHeight="1">
      <c r="A282" s="32"/>
      <c r="B282" s="119"/>
      <c r="C282" s="120" t="s">
        <v>173</v>
      </c>
      <c r="D282" s="120" t="s">
        <v>128</v>
      </c>
      <c r="E282" s="121" t="s">
        <v>338</v>
      </c>
      <c r="F282" s="122" t="s">
        <v>339</v>
      </c>
      <c r="G282" s="123" t="s">
        <v>235</v>
      </c>
      <c r="H282" s="124">
        <v>13.2</v>
      </c>
      <c r="I282" s="125"/>
      <c r="J282" s="126">
        <f>ROUND(I282*H282,2)</f>
        <v>0</v>
      </c>
      <c r="K282" s="122" t="s">
        <v>132</v>
      </c>
      <c r="L282" s="33"/>
      <c r="M282" s="127" t="s">
        <v>3</v>
      </c>
      <c r="N282" s="128" t="s">
        <v>47</v>
      </c>
      <c r="O282" s="43"/>
      <c r="P282" s="129">
        <f>O282*H282</f>
        <v>0</v>
      </c>
      <c r="Q282" s="129">
        <v>0</v>
      </c>
      <c r="R282" s="129">
        <f>Q282*H282</f>
        <v>0</v>
      </c>
      <c r="S282" s="129">
        <v>2.5</v>
      </c>
      <c r="T282" s="130">
        <f>S282*H282</f>
        <v>33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31" t="s">
        <v>94</v>
      </c>
      <c r="AT282" s="131" t="s">
        <v>128</v>
      </c>
      <c r="AU282" s="131" t="s">
        <v>83</v>
      </c>
      <c r="AY282" s="17" t="s">
        <v>126</v>
      </c>
      <c r="BE282" s="132">
        <f>IF(N282="základní",J282,0)</f>
        <v>0</v>
      </c>
      <c r="BF282" s="132">
        <f>IF(N282="snížená",J282,0)</f>
        <v>0</v>
      </c>
      <c r="BG282" s="132">
        <f>IF(N282="zákl. přenesená",J282,0)</f>
        <v>0</v>
      </c>
      <c r="BH282" s="132">
        <f>IF(N282="sníž. přenesená",J282,0)</f>
        <v>0</v>
      </c>
      <c r="BI282" s="132">
        <f>IF(N282="nulová",J282,0)</f>
        <v>0</v>
      </c>
      <c r="BJ282" s="17" t="s">
        <v>81</v>
      </c>
      <c r="BK282" s="132">
        <f>ROUND(I282*H282,2)</f>
        <v>0</v>
      </c>
      <c r="BL282" s="17" t="s">
        <v>94</v>
      </c>
      <c r="BM282" s="131" t="s">
        <v>340</v>
      </c>
    </row>
    <row r="283" spans="1:65" s="2" customFormat="1" ht="10">
      <c r="A283" s="32"/>
      <c r="B283" s="33"/>
      <c r="C283" s="32"/>
      <c r="D283" s="133" t="s">
        <v>134</v>
      </c>
      <c r="E283" s="32"/>
      <c r="F283" s="134" t="s">
        <v>341</v>
      </c>
      <c r="G283" s="32"/>
      <c r="H283" s="32"/>
      <c r="I283" s="135"/>
      <c r="J283" s="32"/>
      <c r="K283" s="32"/>
      <c r="L283" s="33"/>
      <c r="M283" s="136"/>
      <c r="N283" s="137"/>
      <c r="O283" s="43"/>
      <c r="P283" s="43"/>
      <c r="Q283" s="43"/>
      <c r="R283" s="43"/>
      <c r="S283" s="43"/>
      <c r="T283" s="44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134</v>
      </c>
      <c r="AU283" s="17" t="s">
        <v>83</v>
      </c>
    </row>
    <row r="284" spans="1:65" s="13" customFormat="1" ht="10">
      <c r="B284" s="138"/>
      <c r="D284" s="139" t="s">
        <v>136</v>
      </c>
      <c r="E284" s="140" t="s">
        <v>3</v>
      </c>
      <c r="F284" s="141" t="s">
        <v>306</v>
      </c>
      <c r="H284" s="140" t="s">
        <v>3</v>
      </c>
      <c r="I284" s="142"/>
      <c r="L284" s="138"/>
      <c r="M284" s="143"/>
      <c r="N284" s="144"/>
      <c r="O284" s="144"/>
      <c r="P284" s="144"/>
      <c r="Q284" s="144"/>
      <c r="R284" s="144"/>
      <c r="S284" s="144"/>
      <c r="T284" s="145"/>
      <c r="AT284" s="140" t="s">
        <v>136</v>
      </c>
      <c r="AU284" s="140" t="s">
        <v>83</v>
      </c>
      <c r="AV284" s="13" t="s">
        <v>81</v>
      </c>
      <c r="AW284" s="13" t="s">
        <v>35</v>
      </c>
      <c r="AX284" s="13" t="s">
        <v>75</v>
      </c>
      <c r="AY284" s="140" t="s">
        <v>126</v>
      </c>
    </row>
    <row r="285" spans="1:65" s="14" customFormat="1" ht="10">
      <c r="B285" s="146"/>
      <c r="D285" s="139" t="s">
        <v>136</v>
      </c>
      <c r="E285" s="147" t="s">
        <v>3</v>
      </c>
      <c r="F285" s="148" t="s">
        <v>342</v>
      </c>
      <c r="H285" s="149">
        <v>13.2</v>
      </c>
      <c r="I285" s="150"/>
      <c r="L285" s="146"/>
      <c r="M285" s="151"/>
      <c r="N285" s="152"/>
      <c r="O285" s="152"/>
      <c r="P285" s="152"/>
      <c r="Q285" s="152"/>
      <c r="R285" s="152"/>
      <c r="S285" s="152"/>
      <c r="T285" s="153"/>
      <c r="AT285" s="147" t="s">
        <v>136</v>
      </c>
      <c r="AU285" s="147" t="s">
        <v>83</v>
      </c>
      <c r="AV285" s="14" t="s">
        <v>83</v>
      </c>
      <c r="AW285" s="14" t="s">
        <v>35</v>
      </c>
      <c r="AX285" s="14" t="s">
        <v>81</v>
      </c>
      <c r="AY285" s="147" t="s">
        <v>126</v>
      </c>
    </row>
    <row r="286" spans="1:65" s="2" customFormat="1" ht="49" customHeight="1">
      <c r="A286" s="32"/>
      <c r="B286" s="119"/>
      <c r="C286" s="120" t="s">
        <v>180</v>
      </c>
      <c r="D286" s="120" t="s">
        <v>128</v>
      </c>
      <c r="E286" s="121" t="s">
        <v>343</v>
      </c>
      <c r="F286" s="122" t="s">
        <v>344</v>
      </c>
      <c r="G286" s="123" t="s">
        <v>235</v>
      </c>
      <c r="H286" s="124">
        <v>14.2</v>
      </c>
      <c r="I286" s="125"/>
      <c r="J286" s="126">
        <f>ROUND(I286*H286,2)</f>
        <v>0</v>
      </c>
      <c r="K286" s="122" t="s">
        <v>132</v>
      </c>
      <c r="L286" s="33"/>
      <c r="M286" s="127" t="s">
        <v>3</v>
      </c>
      <c r="N286" s="128" t="s">
        <v>47</v>
      </c>
      <c r="O286" s="43"/>
      <c r="P286" s="129">
        <f>O286*H286</f>
        <v>0</v>
      </c>
      <c r="Q286" s="129">
        <v>0</v>
      </c>
      <c r="R286" s="129">
        <f>Q286*H286</f>
        <v>0</v>
      </c>
      <c r="S286" s="129">
        <v>1.8</v>
      </c>
      <c r="T286" s="130">
        <f>S286*H286</f>
        <v>25.56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31" t="s">
        <v>94</v>
      </c>
      <c r="AT286" s="131" t="s">
        <v>128</v>
      </c>
      <c r="AU286" s="131" t="s">
        <v>83</v>
      </c>
      <c r="AY286" s="17" t="s">
        <v>126</v>
      </c>
      <c r="BE286" s="132">
        <f>IF(N286="základní",J286,0)</f>
        <v>0</v>
      </c>
      <c r="BF286" s="132">
        <f>IF(N286="snížená",J286,0)</f>
        <v>0</v>
      </c>
      <c r="BG286" s="132">
        <f>IF(N286="zákl. přenesená",J286,0)</f>
        <v>0</v>
      </c>
      <c r="BH286" s="132">
        <f>IF(N286="sníž. přenesená",J286,0)</f>
        <v>0</v>
      </c>
      <c r="BI286" s="132">
        <f>IF(N286="nulová",J286,0)</f>
        <v>0</v>
      </c>
      <c r="BJ286" s="17" t="s">
        <v>81</v>
      </c>
      <c r="BK286" s="132">
        <f>ROUND(I286*H286,2)</f>
        <v>0</v>
      </c>
      <c r="BL286" s="17" t="s">
        <v>94</v>
      </c>
      <c r="BM286" s="131" t="s">
        <v>345</v>
      </c>
    </row>
    <row r="287" spans="1:65" s="2" customFormat="1" ht="10">
      <c r="A287" s="32"/>
      <c r="B287" s="33"/>
      <c r="C287" s="32"/>
      <c r="D287" s="133" t="s">
        <v>134</v>
      </c>
      <c r="E287" s="32"/>
      <c r="F287" s="134" t="s">
        <v>346</v>
      </c>
      <c r="G287" s="32"/>
      <c r="H287" s="32"/>
      <c r="I287" s="135"/>
      <c r="J287" s="32"/>
      <c r="K287" s="32"/>
      <c r="L287" s="33"/>
      <c r="M287" s="136"/>
      <c r="N287" s="137"/>
      <c r="O287" s="43"/>
      <c r="P287" s="43"/>
      <c r="Q287" s="43"/>
      <c r="R287" s="43"/>
      <c r="S287" s="43"/>
      <c r="T287" s="44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134</v>
      </c>
      <c r="AU287" s="17" t="s">
        <v>83</v>
      </c>
    </row>
    <row r="288" spans="1:65" s="13" customFormat="1" ht="10">
      <c r="B288" s="138"/>
      <c r="D288" s="139" t="s">
        <v>136</v>
      </c>
      <c r="E288" s="140" t="s">
        <v>3</v>
      </c>
      <c r="F288" s="141" t="s">
        <v>255</v>
      </c>
      <c r="H288" s="140" t="s">
        <v>3</v>
      </c>
      <c r="I288" s="142"/>
      <c r="L288" s="138"/>
      <c r="M288" s="143"/>
      <c r="N288" s="144"/>
      <c r="O288" s="144"/>
      <c r="P288" s="144"/>
      <c r="Q288" s="144"/>
      <c r="R288" s="144"/>
      <c r="S288" s="144"/>
      <c r="T288" s="145"/>
      <c r="AT288" s="140" t="s">
        <v>136</v>
      </c>
      <c r="AU288" s="140" t="s">
        <v>83</v>
      </c>
      <c r="AV288" s="13" t="s">
        <v>81</v>
      </c>
      <c r="AW288" s="13" t="s">
        <v>35</v>
      </c>
      <c r="AX288" s="13" t="s">
        <v>75</v>
      </c>
      <c r="AY288" s="140" t="s">
        <v>126</v>
      </c>
    </row>
    <row r="289" spans="1:65" s="14" customFormat="1" ht="10">
      <c r="B289" s="146"/>
      <c r="D289" s="139" t="s">
        <v>136</v>
      </c>
      <c r="E289" s="147" t="s">
        <v>3</v>
      </c>
      <c r="F289" s="148" t="s">
        <v>347</v>
      </c>
      <c r="H289" s="149">
        <v>14.2</v>
      </c>
      <c r="I289" s="150"/>
      <c r="L289" s="146"/>
      <c r="M289" s="151"/>
      <c r="N289" s="152"/>
      <c r="O289" s="152"/>
      <c r="P289" s="152"/>
      <c r="Q289" s="152"/>
      <c r="R289" s="152"/>
      <c r="S289" s="152"/>
      <c r="T289" s="153"/>
      <c r="AT289" s="147" t="s">
        <v>136</v>
      </c>
      <c r="AU289" s="147" t="s">
        <v>83</v>
      </c>
      <c r="AV289" s="14" t="s">
        <v>83</v>
      </c>
      <c r="AW289" s="14" t="s">
        <v>35</v>
      </c>
      <c r="AX289" s="14" t="s">
        <v>75</v>
      </c>
      <c r="AY289" s="147" t="s">
        <v>126</v>
      </c>
    </row>
    <row r="290" spans="1:65" s="15" customFormat="1" ht="10">
      <c r="B290" s="154"/>
      <c r="D290" s="139" t="s">
        <v>136</v>
      </c>
      <c r="E290" s="155" t="s">
        <v>3</v>
      </c>
      <c r="F290" s="156" t="s">
        <v>153</v>
      </c>
      <c r="H290" s="157">
        <v>14.2</v>
      </c>
      <c r="I290" s="158"/>
      <c r="L290" s="154"/>
      <c r="M290" s="159"/>
      <c r="N290" s="160"/>
      <c r="O290" s="160"/>
      <c r="P290" s="160"/>
      <c r="Q290" s="160"/>
      <c r="R290" s="160"/>
      <c r="S290" s="160"/>
      <c r="T290" s="161"/>
      <c r="AT290" s="155" t="s">
        <v>136</v>
      </c>
      <c r="AU290" s="155" t="s">
        <v>83</v>
      </c>
      <c r="AV290" s="15" t="s">
        <v>94</v>
      </c>
      <c r="AW290" s="15" t="s">
        <v>35</v>
      </c>
      <c r="AX290" s="15" t="s">
        <v>81</v>
      </c>
      <c r="AY290" s="155" t="s">
        <v>126</v>
      </c>
    </row>
    <row r="291" spans="1:65" s="2" customFormat="1" ht="24.15" customHeight="1">
      <c r="A291" s="32"/>
      <c r="B291" s="119"/>
      <c r="C291" s="120" t="s">
        <v>186</v>
      </c>
      <c r="D291" s="120" t="s">
        <v>128</v>
      </c>
      <c r="E291" s="121" t="s">
        <v>348</v>
      </c>
      <c r="F291" s="122" t="s">
        <v>349</v>
      </c>
      <c r="G291" s="123" t="s">
        <v>235</v>
      </c>
      <c r="H291" s="124">
        <v>9.3000000000000007</v>
      </c>
      <c r="I291" s="125"/>
      <c r="J291" s="126">
        <f>ROUND(I291*H291,2)</f>
        <v>0</v>
      </c>
      <c r="K291" s="122" t="s">
        <v>132</v>
      </c>
      <c r="L291" s="33"/>
      <c r="M291" s="127" t="s">
        <v>3</v>
      </c>
      <c r="N291" s="128" t="s">
        <v>47</v>
      </c>
      <c r="O291" s="43"/>
      <c r="P291" s="129">
        <f>O291*H291</f>
        <v>0</v>
      </c>
      <c r="Q291" s="129">
        <v>0</v>
      </c>
      <c r="R291" s="129">
        <f>Q291*H291</f>
        <v>0</v>
      </c>
      <c r="S291" s="129">
        <v>1.8</v>
      </c>
      <c r="T291" s="130">
        <f>S291*H291</f>
        <v>16.740000000000002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31" t="s">
        <v>94</v>
      </c>
      <c r="AT291" s="131" t="s">
        <v>128</v>
      </c>
      <c r="AU291" s="131" t="s">
        <v>83</v>
      </c>
      <c r="AY291" s="17" t="s">
        <v>126</v>
      </c>
      <c r="BE291" s="132">
        <f>IF(N291="základní",J291,0)</f>
        <v>0</v>
      </c>
      <c r="BF291" s="132">
        <f>IF(N291="snížená",J291,0)</f>
        <v>0</v>
      </c>
      <c r="BG291" s="132">
        <f>IF(N291="zákl. přenesená",J291,0)</f>
        <v>0</v>
      </c>
      <c r="BH291" s="132">
        <f>IF(N291="sníž. přenesená",J291,0)</f>
        <v>0</v>
      </c>
      <c r="BI291" s="132">
        <f>IF(N291="nulová",J291,0)</f>
        <v>0</v>
      </c>
      <c r="BJ291" s="17" t="s">
        <v>81</v>
      </c>
      <c r="BK291" s="132">
        <f>ROUND(I291*H291,2)</f>
        <v>0</v>
      </c>
      <c r="BL291" s="17" t="s">
        <v>94</v>
      </c>
      <c r="BM291" s="131" t="s">
        <v>350</v>
      </c>
    </row>
    <row r="292" spans="1:65" s="2" customFormat="1" ht="10">
      <c r="A292" s="32"/>
      <c r="B292" s="33"/>
      <c r="C292" s="32"/>
      <c r="D292" s="133" t="s">
        <v>134</v>
      </c>
      <c r="E292" s="32"/>
      <c r="F292" s="134" t="s">
        <v>351</v>
      </c>
      <c r="G292" s="32"/>
      <c r="H292" s="32"/>
      <c r="I292" s="135"/>
      <c r="J292" s="32"/>
      <c r="K292" s="32"/>
      <c r="L292" s="33"/>
      <c r="M292" s="136"/>
      <c r="N292" s="137"/>
      <c r="O292" s="43"/>
      <c r="P292" s="43"/>
      <c r="Q292" s="43"/>
      <c r="R292" s="43"/>
      <c r="S292" s="43"/>
      <c r="T292" s="44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134</v>
      </c>
      <c r="AU292" s="17" t="s">
        <v>83</v>
      </c>
    </row>
    <row r="293" spans="1:65" s="13" customFormat="1" ht="10">
      <c r="B293" s="138"/>
      <c r="D293" s="139" t="s">
        <v>136</v>
      </c>
      <c r="E293" s="140" t="s">
        <v>3</v>
      </c>
      <c r="F293" s="141" t="s">
        <v>352</v>
      </c>
      <c r="H293" s="140" t="s">
        <v>3</v>
      </c>
      <c r="I293" s="142"/>
      <c r="L293" s="138"/>
      <c r="M293" s="143"/>
      <c r="N293" s="144"/>
      <c r="O293" s="144"/>
      <c r="P293" s="144"/>
      <c r="Q293" s="144"/>
      <c r="R293" s="144"/>
      <c r="S293" s="144"/>
      <c r="T293" s="145"/>
      <c r="AT293" s="140" t="s">
        <v>136</v>
      </c>
      <c r="AU293" s="140" t="s">
        <v>83</v>
      </c>
      <c r="AV293" s="13" t="s">
        <v>81</v>
      </c>
      <c r="AW293" s="13" t="s">
        <v>35</v>
      </c>
      <c r="AX293" s="13" t="s">
        <v>75</v>
      </c>
      <c r="AY293" s="140" t="s">
        <v>126</v>
      </c>
    </row>
    <row r="294" spans="1:65" s="14" customFormat="1" ht="10">
      <c r="B294" s="146"/>
      <c r="D294" s="139" t="s">
        <v>136</v>
      </c>
      <c r="E294" s="147" t="s">
        <v>3</v>
      </c>
      <c r="F294" s="148" t="s">
        <v>353</v>
      </c>
      <c r="H294" s="149">
        <v>9.3000000000000007</v>
      </c>
      <c r="I294" s="150"/>
      <c r="L294" s="146"/>
      <c r="M294" s="151"/>
      <c r="N294" s="152"/>
      <c r="O294" s="152"/>
      <c r="P294" s="152"/>
      <c r="Q294" s="152"/>
      <c r="R294" s="152"/>
      <c r="S294" s="152"/>
      <c r="T294" s="153"/>
      <c r="AT294" s="147" t="s">
        <v>136</v>
      </c>
      <c r="AU294" s="147" t="s">
        <v>83</v>
      </c>
      <c r="AV294" s="14" t="s">
        <v>83</v>
      </c>
      <c r="AW294" s="14" t="s">
        <v>35</v>
      </c>
      <c r="AX294" s="14" t="s">
        <v>81</v>
      </c>
      <c r="AY294" s="147" t="s">
        <v>126</v>
      </c>
    </row>
    <row r="295" spans="1:65" s="2" customFormat="1" ht="44.25" customHeight="1">
      <c r="A295" s="32"/>
      <c r="B295" s="119"/>
      <c r="C295" s="120" t="s">
        <v>96</v>
      </c>
      <c r="D295" s="120" t="s">
        <v>128</v>
      </c>
      <c r="E295" s="121" t="s">
        <v>354</v>
      </c>
      <c r="F295" s="122" t="s">
        <v>355</v>
      </c>
      <c r="G295" s="123" t="s">
        <v>235</v>
      </c>
      <c r="H295" s="124">
        <v>13.122999999999999</v>
      </c>
      <c r="I295" s="125"/>
      <c r="J295" s="126">
        <f>ROUND(I295*H295,2)</f>
        <v>0</v>
      </c>
      <c r="K295" s="122" t="s">
        <v>132</v>
      </c>
      <c r="L295" s="33"/>
      <c r="M295" s="127" t="s">
        <v>3</v>
      </c>
      <c r="N295" s="128" t="s">
        <v>47</v>
      </c>
      <c r="O295" s="43"/>
      <c r="P295" s="129">
        <f>O295*H295</f>
        <v>0</v>
      </c>
      <c r="Q295" s="129">
        <v>0</v>
      </c>
      <c r="R295" s="129">
        <f>Q295*H295</f>
        <v>0</v>
      </c>
      <c r="S295" s="129">
        <v>1.671</v>
      </c>
      <c r="T295" s="130">
        <f>S295*H295</f>
        <v>21.928532999999998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31" t="s">
        <v>94</v>
      </c>
      <c r="AT295" s="131" t="s">
        <v>128</v>
      </c>
      <c r="AU295" s="131" t="s">
        <v>83</v>
      </c>
      <c r="AY295" s="17" t="s">
        <v>126</v>
      </c>
      <c r="BE295" s="132">
        <f>IF(N295="základní",J295,0)</f>
        <v>0</v>
      </c>
      <c r="BF295" s="132">
        <f>IF(N295="snížená",J295,0)</f>
        <v>0</v>
      </c>
      <c r="BG295" s="132">
        <f>IF(N295="zákl. přenesená",J295,0)</f>
        <v>0</v>
      </c>
      <c r="BH295" s="132">
        <f>IF(N295="sníž. přenesená",J295,0)</f>
        <v>0</v>
      </c>
      <c r="BI295" s="132">
        <f>IF(N295="nulová",J295,0)</f>
        <v>0</v>
      </c>
      <c r="BJ295" s="17" t="s">
        <v>81</v>
      </c>
      <c r="BK295" s="132">
        <f>ROUND(I295*H295,2)</f>
        <v>0</v>
      </c>
      <c r="BL295" s="17" t="s">
        <v>94</v>
      </c>
      <c r="BM295" s="131" t="s">
        <v>356</v>
      </c>
    </row>
    <row r="296" spans="1:65" s="2" customFormat="1" ht="10">
      <c r="A296" s="32"/>
      <c r="B296" s="33"/>
      <c r="C296" s="32"/>
      <c r="D296" s="133" t="s">
        <v>134</v>
      </c>
      <c r="E296" s="32"/>
      <c r="F296" s="134" t="s">
        <v>357</v>
      </c>
      <c r="G296" s="32"/>
      <c r="H296" s="32"/>
      <c r="I296" s="135"/>
      <c r="J296" s="32"/>
      <c r="K296" s="32"/>
      <c r="L296" s="33"/>
      <c r="M296" s="136"/>
      <c r="N296" s="137"/>
      <c r="O296" s="43"/>
      <c r="P296" s="43"/>
      <c r="Q296" s="43"/>
      <c r="R296" s="43"/>
      <c r="S296" s="43"/>
      <c r="T296" s="44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134</v>
      </c>
      <c r="AU296" s="17" t="s">
        <v>83</v>
      </c>
    </row>
    <row r="297" spans="1:65" s="13" customFormat="1" ht="10">
      <c r="B297" s="138"/>
      <c r="D297" s="139" t="s">
        <v>136</v>
      </c>
      <c r="E297" s="140" t="s">
        <v>3</v>
      </c>
      <c r="F297" s="141" t="s">
        <v>259</v>
      </c>
      <c r="H297" s="140" t="s">
        <v>3</v>
      </c>
      <c r="I297" s="142"/>
      <c r="L297" s="138"/>
      <c r="M297" s="143"/>
      <c r="N297" s="144"/>
      <c r="O297" s="144"/>
      <c r="P297" s="144"/>
      <c r="Q297" s="144"/>
      <c r="R297" s="144"/>
      <c r="S297" s="144"/>
      <c r="T297" s="145"/>
      <c r="AT297" s="140" t="s">
        <v>136</v>
      </c>
      <c r="AU297" s="140" t="s">
        <v>83</v>
      </c>
      <c r="AV297" s="13" t="s">
        <v>81</v>
      </c>
      <c r="AW297" s="13" t="s">
        <v>35</v>
      </c>
      <c r="AX297" s="13" t="s">
        <v>75</v>
      </c>
      <c r="AY297" s="140" t="s">
        <v>126</v>
      </c>
    </row>
    <row r="298" spans="1:65" s="14" customFormat="1" ht="10">
      <c r="B298" s="146"/>
      <c r="D298" s="139" t="s">
        <v>136</v>
      </c>
      <c r="E298" s="147" t="s">
        <v>3</v>
      </c>
      <c r="F298" s="148" t="s">
        <v>358</v>
      </c>
      <c r="H298" s="149">
        <v>0.122</v>
      </c>
      <c r="I298" s="150"/>
      <c r="L298" s="146"/>
      <c r="M298" s="151"/>
      <c r="N298" s="152"/>
      <c r="O298" s="152"/>
      <c r="P298" s="152"/>
      <c r="Q298" s="152"/>
      <c r="R298" s="152"/>
      <c r="S298" s="152"/>
      <c r="T298" s="153"/>
      <c r="AT298" s="147" t="s">
        <v>136</v>
      </c>
      <c r="AU298" s="147" t="s">
        <v>83</v>
      </c>
      <c r="AV298" s="14" t="s">
        <v>83</v>
      </c>
      <c r="AW298" s="14" t="s">
        <v>35</v>
      </c>
      <c r="AX298" s="14" t="s">
        <v>75</v>
      </c>
      <c r="AY298" s="147" t="s">
        <v>126</v>
      </c>
    </row>
    <row r="299" spans="1:65" s="13" customFormat="1" ht="10">
      <c r="B299" s="138"/>
      <c r="D299" s="139" t="s">
        <v>136</v>
      </c>
      <c r="E299" s="140" t="s">
        <v>3</v>
      </c>
      <c r="F299" s="141" t="s">
        <v>261</v>
      </c>
      <c r="H299" s="140" t="s">
        <v>3</v>
      </c>
      <c r="I299" s="142"/>
      <c r="L299" s="138"/>
      <c r="M299" s="143"/>
      <c r="N299" s="144"/>
      <c r="O299" s="144"/>
      <c r="P299" s="144"/>
      <c r="Q299" s="144"/>
      <c r="R299" s="144"/>
      <c r="S299" s="144"/>
      <c r="T299" s="145"/>
      <c r="AT299" s="140" t="s">
        <v>136</v>
      </c>
      <c r="AU299" s="140" t="s">
        <v>83</v>
      </c>
      <c r="AV299" s="13" t="s">
        <v>81</v>
      </c>
      <c r="AW299" s="13" t="s">
        <v>35</v>
      </c>
      <c r="AX299" s="13" t="s">
        <v>75</v>
      </c>
      <c r="AY299" s="140" t="s">
        <v>126</v>
      </c>
    </row>
    <row r="300" spans="1:65" s="14" customFormat="1" ht="10">
      <c r="B300" s="146"/>
      <c r="D300" s="139" t="s">
        <v>136</v>
      </c>
      <c r="E300" s="147" t="s">
        <v>3</v>
      </c>
      <c r="F300" s="148" t="s">
        <v>359</v>
      </c>
      <c r="H300" s="149">
        <v>1.9850000000000001</v>
      </c>
      <c r="I300" s="150"/>
      <c r="L300" s="146"/>
      <c r="M300" s="151"/>
      <c r="N300" s="152"/>
      <c r="O300" s="152"/>
      <c r="P300" s="152"/>
      <c r="Q300" s="152"/>
      <c r="R300" s="152"/>
      <c r="S300" s="152"/>
      <c r="T300" s="153"/>
      <c r="AT300" s="147" t="s">
        <v>136</v>
      </c>
      <c r="AU300" s="147" t="s">
        <v>83</v>
      </c>
      <c r="AV300" s="14" t="s">
        <v>83</v>
      </c>
      <c r="AW300" s="14" t="s">
        <v>35</v>
      </c>
      <c r="AX300" s="14" t="s">
        <v>75</v>
      </c>
      <c r="AY300" s="147" t="s">
        <v>126</v>
      </c>
    </row>
    <row r="301" spans="1:65" s="13" customFormat="1" ht="10">
      <c r="B301" s="138"/>
      <c r="D301" s="139" t="s">
        <v>136</v>
      </c>
      <c r="E301" s="140" t="s">
        <v>3</v>
      </c>
      <c r="F301" s="141" t="s">
        <v>265</v>
      </c>
      <c r="H301" s="140" t="s">
        <v>3</v>
      </c>
      <c r="I301" s="142"/>
      <c r="L301" s="138"/>
      <c r="M301" s="143"/>
      <c r="N301" s="144"/>
      <c r="O301" s="144"/>
      <c r="P301" s="144"/>
      <c r="Q301" s="144"/>
      <c r="R301" s="144"/>
      <c r="S301" s="144"/>
      <c r="T301" s="145"/>
      <c r="AT301" s="140" t="s">
        <v>136</v>
      </c>
      <c r="AU301" s="140" t="s">
        <v>83</v>
      </c>
      <c r="AV301" s="13" t="s">
        <v>81</v>
      </c>
      <c r="AW301" s="13" t="s">
        <v>35</v>
      </c>
      <c r="AX301" s="13" t="s">
        <v>75</v>
      </c>
      <c r="AY301" s="140" t="s">
        <v>126</v>
      </c>
    </row>
    <row r="302" spans="1:65" s="14" customFormat="1" ht="10">
      <c r="B302" s="146"/>
      <c r="D302" s="139" t="s">
        <v>136</v>
      </c>
      <c r="E302" s="147" t="s">
        <v>3</v>
      </c>
      <c r="F302" s="148" t="s">
        <v>360</v>
      </c>
      <c r="H302" s="149">
        <v>0.36499999999999999</v>
      </c>
      <c r="I302" s="150"/>
      <c r="L302" s="146"/>
      <c r="M302" s="151"/>
      <c r="N302" s="152"/>
      <c r="O302" s="152"/>
      <c r="P302" s="152"/>
      <c r="Q302" s="152"/>
      <c r="R302" s="152"/>
      <c r="S302" s="152"/>
      <c r="T302" s="153"/>
      <c r="AT302" s="147" t="s">
        <v>136</v>
      </c>
      <c r="AU302" s="147" t="s">
        <v>83</v>
      </c>
      <c r="AV302" s="14" t="s">
        <v>83</v>
      </c>
      <c r="AW302" s="14" t="s">
        <v>35</v>
      </c>
      <c r="AX302" s="14" t="s">
        <v>75</v>
      </c>
      <c r="AY302" s="147" t="s">
        <v>126</v>
      </c>
    </row>
    <row r="303" spans="1:65" s="13" customFormat="1" ht="10">
      <c r="B303" s="138"/>
      <c r="D303" s="139" t="s">
        <v>136</v>
      </c>
      <c r="E303" s="140" t="s">
        <v>3</v>
      </c>
      <c r="F303" s="141" t="s">
        <v>266</v>
      </c>
      <c r="H303" s="140" t="s">
        <v>3</v>
      </c>
      <c r="I303" s="142"/>
      <c r="L303" s="138"/>
      <c r="M303" s="143"/>
      <c r="N303" s="144"/>
      <c r="O303" s="144"/>
      <c r="P303" s="144"/>
      <c r="Q303" s="144"/>
      <c r="R303" s="144"/>
      <c r="S303" s="144"/>
      <c r="T303" s="145"/>
      <c r="AT303" s="140" t="s">
        <v>136</v>
      </c>
      <c r="AU303" s="140" t="s">
        <v>83</v>
      </c>
      <c r="AV303" s="13" t="s">
        <v>81</v>
      </c>
      <c r="AW303" s="13" t="s">
        <v>35</v>
      </c>
      <c r="AX303" s="13" t="s">
        <v>75</v>
      </c>
      <c r="AY303" s="140" t="s">
        <v>126</v>
      </c>
    </row>
    <row r="304" spans="1:65" s="14" customFormat="1" ht="10">
      <c r="B304" s="146"/>
      <c r="D304" s="139" t="s">
        <v>136</v>
      </c>
      <c r="E304" s="147" t="s">
        <v>3</v>
      </c>
      <c r="F304" s="148" t="s">
        <v>361</v>
      </c>
      <c r="H304" s="149">
        <v>1.276</v>
      </c>
      <c r="I304" s="150"/>
      <c r="L304" s="146"/>
      <c r="M304" s="151"/>
      <c r="N304" s="152"/>
      <c r="O304" s="152"/>
      <c r="P304" s="152"/>
      <c r="Q304" s="152"/>
      <c r="R304" s="152"/>
      <c r="S304" s="152"/>
      <c r="T304" s="153"/>
      <c r="AT304" s="147" t="s">
        <v>136</v>
      </c>
      <c r="AU304" s="147" t="s">
        <v>83</v>
      </c>
      <c r="AV304" s="14" t="s">
        <v>83</v>
      </c>
      <c r="AW304" s="14" t="s">
        <v>35</v>
      </c>
      <c r="AX304" s="14" t="s">
        <v>75</v>
      </c>
      <c r="AY304" s="147" t="s">
        <v>126</v>
      </c>
    </row>
    <row r="305" spans="2:51" s="13" customFormat="1" ht="10">
      <c r="B305" s="138"/>
      <c r="D305" s="139" t="s">
        <v>136</v>
      </c>
      <c r="E305" s="140" t="s">
        <v>3</v>
      </c>
      <c r="F305" s="141" t="s">
        <v>268</v>
      </c>
      <c r="H305" s="140" t="s">
        <v>3</v>
      </c>
      <c r="I305" s="142"/>
      <c r="L305" s="138"/>
      <c r="M305" s="143"/>
      <c r="N305" s="144"/>
      <c r="O305" s="144"/>
      <c r="P305" s="144"/>
      <c r="Q305" s="144"/>
      <c r="R305" s="144"/>
      <c r="S305" s="144"/>
      <c r="T305" s="145"/>
      <c r="AT305" s="140" t="s">
        <v>136</v>
      </c>
      <c r="AU305" s="140" t="s">
        <v>83</v>
      </c>
      <c r="AV305" s="13" t="s">
        <v>81</v>
      </c>
      <c r="AW305" s="13" t="s">
        <v>35</v>
      </c>
      <c r="AX305" s="13" t="s">
        <v>75</v>
      </c>
      <c r="AY305" s="140" t="s">
        <v>126</v>
      </c>
    </row>
    <row r="306" spans="2:51" s="14" customFormat="1" ht="10">
      <c r="B306" s="146"/>
      <c r="D306" s="139" t="s">
        <v>136</v>
      </c>
      <c r="E306" s="147" t="s">
        <v>3</v>
      </c>
      <c r="F306" s="148" t="s">
        <v>362</v>
      </c>
      <c r="H306" s="149">
        <v>0.28399999999999997</v>
      </c>
      <c r="I306" s="150"/>
      <c r="L306" s="146"/>
      <c r="M306" s="151"/>
      <c r="N306" s="152"/>
      <c r="O306" s="152"/>
      <c r="P306" s="152"/>
      <c r="Q306" s="152"/>
      <c r="R306" s="152"/>
      <c r="S306" s="152"/>
      <c r="T306" s="153"/>
      <c r="AT306" s="147" t="s">
        <v>136</v>
      </c>
      <c r="AU306" s="147" t="s">
        <v>83</v>
      </c>
      <c r="AV306" s="14" t="s">
        <v>83</v>
      </c>
      <c r="AW306" s="14" t="s">
        <v>35</v>
      </c>
      <c r="AX306" s="14" t="s">
        <v>75</v>
      </c>
      <c r="AY306" s="147" t="s">
        <v>126</v>
      </c>
    </row>
    <row r="307" spans="2:51" s="13" customFormat="1" ht="10">
      <c r="B307" s="138"/>
      <c r="D307" s="139" t="s">
        <v>136</v>
      </c>
      <c r="E307" s="140" t="s">
        <v>3</v>
      </c>
      <c r="F307" s="141" t="s">
        <v>272</v>
      </c>
      <c r="H307" s="140" t="s">
        <v>3</v>
      </c>
      <c r="I307" s="142"/>
      <c r="L307" s="138"/>
      <c r="M307" s="143"/>
      <c r="N307" s="144"/>
      <c r="O307" s="144"/>
      <c r="P307" s="144"/>
      <c r="Q307" s="144"/>
      <c r="R307" s="144"/>
      <c r="S307" s="144"/>
      <c r="T307" s="145"/>
      <c r="AT307" s="140" t="s">
        <v>136</v>
      </c>
      <c r="AU307" s="140" t="s">
        <v>83</v>
      </c>
      <c r="AV307" s="13" t="s">
        <v>81</v>
      </c>
      <c r="AW307" s="13" t="s">
        <v>35</v>
      </c>
      <c r="AX307" s="13" t="s">
        <v>75</v>
      </c>
      <c r="AY307" s="140" t="s">
        <v>126</v>
      </c>
    </row>
    <row r="308" spans="2:51" s="14" customFormat="1" ht="10">
      <c r="B308" s="146"/>
      <c r="D308" s="139" t="s">
        <v>136</v>
      </c>
      <c r="E308" s="147" t="s">
        <v>3</v>
      </c>
      <c r="F308" s="148" t="s">
        <v>363</v>
      </c>
      <c r="H308" s="149">
        <v>0.56699999999999995</v>
      </c>
      <c r="I308" s="150"/>
      <c r="L308" s="146"/>
      <c r="M308" s="151"/>
      <c r="N308" s="152"/>
      <c r="O308" s="152"/>
      <c r="P308" s="152"/>
      <c r="Q308" s="152"/>
      <c r="R308" s="152"/>
      <c r="S308" s="152"/>
      <c r="T308" s="153"/>
      <c r="AT308" s="147" t="s">
        <v>136</v>
      </c>
      <c r="AU308" s="147" t="s">
        <v>83</v>
      </c>
      <c r="AV308" s="14" t="s">
        <v>83</v>
      </c>
      <c r="AW308" s="14" t="s">
        <v>35</v>
      </c>
      <c r="AX308" s="14" t="s">
        <v>75</v>
      </c>
      <c r="AY308" s="147" t="s">
        <v>126</v>
      </c>
    </row>
    <row r="309" spans="2:51" s="13" customFormat="1" ht="10">
      <c r="B309" s="138"/>
      <c r="D309" s="139" t="s">
        <v>136</v>
      </c>
      <c r="E309" s="140" t="s">
        <v>3</v>
      </c>
      <c r="F309" s="141" t="s">
        <v>274</v>
      </c>
      <c r="H309" s="140" t="s">
        <v>3</v>
      </c>
      <c r="I309" s="142"/>
      <c r="L309" s="138"/>
      <c r="M309" s="143"/>
      <c r="N309" s="144"/>
      <c r="O309" s="144"/>
      <c r="P309" s="144"/>
      <c r="Q309" s="144"/>
      <c r="R309" s="144"/>
      <c r="S309" s="144"/>
      <c r="T309" s="145"/>
      <c r="AT309" s="140" t="s">
        <v>136</v>
      </c>
      <c r="AU309" s="140" t="s">
        <v>83</v>
      </c>
      <c r="AV309" s="13" t="s">
        <v>81</v>
      </c>
      <c r="AW309" s="13" t="s">
        <v>35</v>
      </c>
      <c r="AX309" s="13" t="s">
        <v>75</v>
      </c>
      <c r="AY309" s="140" t="s">
        <v>126</v>
      </c>
    </row>
    <row r="310" spans="2:51" s="14" customFormat="1" ht="10">
      <c r="B310" s="146"/>
      <c r="D310" s="139" t="s">
        <v>136</v>
      </c>
      <c r="E310" s="147" t="s">
        <v>3</v>
      </c>
      <c r="F310" s="148" t="s">
        <v>364</v>
      </c>
      <c r="H310" s="149">
        <v>0.70899999999999996</v>
      </c>
      <c r="I310" s="150"/>
      <c r="L310" s="146"/>
      <c r="M310" s="151"/>
      <c r="N310" s="152"/>
      <c r="O310" s="152"/>
      <c r="P310" s="152"/>
      <c r="Q310" s="152"/>
      <c r="R310" s="152"/>
      <c r="S310" s="152"/>
      <c r="T310" s="153"/>
      <c r="AT310" s="147" t="s">
        <v>136</v>
      </c>
      <c r="AU310" s="147" t="s">
        <v>83</v>
      </c>
      <c r="AV310" s="14" t="s">
        <v>83</v>
      </c>
      <c r="AW310" s="14" t="s">
        <v>35</v>
      </c>
      <c r="AX310" s="14" t="s">
        <v>75</v>
      </c>
      <c r="AY310" s="147" t="s">
        <v>126</v>
      </c>
    </row>
    <row r="311" spans="2:51" s="13" customFormat="1" ht="10">
      <c r="B311" s="138"/>
      <c r="D311" s="139" t="s">
        <v>136</v>
      </c>
      <c r="E311" s="140" t="s">
        <v>3</v>
      </c>
      <c r="F311" s="141" t="s">
        <v>276</v>
      </c>
      <c r="H311" s="140" t="s">
        <v>3</v>
      </c>
      <c r="I311" s="142"/>
      <c r="L311" s="138"/>
      <c r="M311" s="143"/>
      <c r="N311" s="144"/>
      <c r="O311" s="144"/>
      <c r="P311" s="144"/>
      <c r="Q311" s="144"/>
      <c r="R311" s="144"/>
      <c r="S311" s="144"/>
      <c r="T311" s="145"/>
      <c r="AT311" s="140" t="s">
        <v>136</v>
      </c>
      <c r="AU311" s="140" t="s">
        <v>83</v>
      </c>
      <c r="AV311" s="13" t="s">
        <v>81</v>
      </c>
      <c r="AW311" s="13" t="s">
        <v>35</v>
      </c>
      <c r="AX311" s="13" t="s">
        <v>75</v>
      </c>
      <c r="AY311" s="140" t="s">
        <v>126</v>
      </c>
    </row>
    <row r="312" spans="2:51" s="14" customFormat="1" ht="10">
      <c r="B312" s="146"/>
      <c r="D312" s="139" t="s">
        <v>136</v>
      </c>
      <c r="E312" s="147" t="s">
        <v>3</v>
      </c>
      <c r="F312" s="148" t="s">
        <v>81</v>
      </c>
      <c r="H312" s="149">
        <v>1</v>
      </c>
      <c r="I312" s="150"/>
      <c r="L312" s="146"/>
      <c r="M312" s="151"/>
      <c r="N312" s="152"/>
      <c r="O312" s="152"/>
      <c r="P312" s="152"/>
      <c r="Q312" s="152"/>
      <c r="R312" s="152"/>
      <c r="S312" s="152"/>
      <c r="T312" s="153"/>
      <c r="AT312" s="147" t="s">
        <v>136</v>
      </c>
      <c r="AU312" s="147" t="s">
        <v>83</v>
      </c>
      <c r="AV312" s="14" t="s">
        <v>83</v>
      </c>
      <c r="AW312" s="14" t="s">
        <v>35</v>
      </c>
      <c r="AX312" s="14" t="s">
        <v>75</v>
      </c>
      <c r="AY312" s="147" t="s">
        <v>126</v>
      </c>
    </row>
    <row r="313" spans="2:51" s="13" customFormat="1" ht="10">
      <c r="B313" s="138"/>
      <c r="D313" s="139" t="s">
        <v>136</v>
      </c>
      <c r="E313" s="140" t="s">
        <v>3</v>
      </c>
      <c r="F313" s="141" t="s">
        <v>278</v>
      </c>
      <c r="H313" s="140" t="s">
        <v>3</v>
      </c>
      <c r="I313" s="142"/>
      <c r="L313" s="138"/>
      <c r="M313" s="143"/>
      <c r="N313" s="144"/>
      <c r="O313" s="144"/>
      <c r="P313" s="144"/>
      <c r="Q313" s="144"/>
      <c r="R313" s="144"/>
      <c r="S313" s="144"/>
      <c r="T313" s="145"/>
      <c r="AT313" s="140" t="s">
        <v>136</v>
      </c>
      <c r="AU313" s="140" t="s">
        <v>83</v>
      </c>
      <c r="AV313" s="13" t="s">
        <v>81</v>
      </c>
      <c r="AW313" s="13" t="s">
        <v>35</v>
      </c>
      <c r="AX313" s="13" t="s">
        <v>75</v>
      </c>
      <c r="AY313" s="140" t="s">
        <v>126</v>
      </c>
    </row>
    <row r="314" spans="2:51" s="14" customFormat="1" ht="10">
      <c r="B314" s="146"/>
      <c r="D314" s="139" t="s">
        <v>136</v>
      </c>
      <c r="E314" s="147" t="s">
        <v>3</v>
      </c>
      <c r="F314" s="148" t="s">
        <v>365</v>
      </c>
      <c r="H314" s="149">
        <v>1.782</v>
      </c>
      <c r="I314" s="150"/>
      <c r="L314" s="146"/>
      <c r="M314" s="151"/>
      <c r="N314" s="152"/>
      <c r="O314" s="152"/>
      <c r="P314" s="152"/>
      <c r="Q314" s="152"/>
      <c r="R314" s="152"/>
      <c r="S314" s="152"/>
      <c r="T314" s="153"/>
      <c r="AT314" s="147" t="s">
        <v>136</v>
      </c>
      <c r="AU314" s="147" t="s">
        <v>83</v>
      </c>
      <c r="AV314" s="14" t="s">
        <v>83</v>
      </c>
      <c r="AW314" s="14" t="s">
        <v>35</v>
      </c>
      <c r="AX314" s="14" t="s">
        <v>75</v>
      </c>
      <c r="AY314" s="147" t="s">
        <v>126</v>
      </c>
    </row>
    <row r="315" spans="2:51" s="13" customFormat="1" ht="10">
      <c r="B315" s="138"/>
      <c r="D315" s="139" t="s">
        <v>136</v>
      </c>
      <c r="E315" s="140" t="s">
        <v>3</v>
      </c>
      <c r="F315" s="141" t="s">
        <v>280</v>
      </c>
      <c r="H315" s="140" t="s">
        <v>3</v>
      </c>
      <c r="I315" s="142"/>
      <c r="L315" s="138"/>
      <c r="M315" s="143"/>
      <c r="N315" s="144"/>
      <c r="O315" s="144"/>
      <c r="P315" s="144"/>
      <c r="Q315" s="144"/>
      <c r="R315" s="144"/>
      <c r="S315" s="144"/>
      <c r="T315" s="145"/>
      <c r="AT315" s="140" t="s">
        <v>136</v>
      </c>
      <c r="AU315" s="140" t="s">
        <v>83</v>
      </c>
      <c r="AV315" s="13" t="s">
        <v>81</v>
      </c>
      <c r="AW315" s="13" t="s">
        <v>35</v>
      </c>
      <c r="AX315" s="13" t="s">
        <v>75</v>
      </c>
      <c r="AY315" s="140" t="s">
        <v>126</v>
      </c>
    </row>
    <row r="316" spans="2:51" s="14" customFormat="1" ht="10">
      <c r="B316" s="146"/>
      <c r="D316" s="139" t="s">
        <v>136</v>
      </c>
      <c r="E316" s="147" t="s">
        <v>3</v>
      </c>
      <c r="F316" s="148" t="s">
        <v>366</v>
      </c>
      <c r="H316" s="149">
        <v>0.81</v>
      </c>
      <c r="I316" s="150"/>
      <c r="L316" s="146"/>
      <c r="M316" s="151"/>
      <c r="N316" s="152"/>
      <c r="O316" s="152"/>
      <c r="P316" s="152"/>
      <c r="Q316" s="152"/>
      <c r="R316" s="152"/>
      <c r="S316" s="152"/>
      <c r="T316" s="153"/>
      <c r="AT316" s="147" t="s">
        <v>136</v>
      </c>
      <c r="AU316" s="147" t="s">
        <v>83</v>
      </c>
      <c r="AV316" s="14" t="s">
        <v>83</v>
      </c>
      <c r="AW316" s="14" t="s">
        <v>35</v>
      </c>
      <c r="AX316" s="14" t="s">
        <v>75</v>
      </c>
      <c r="AY316" s="147" t="s">
        <v>126</v>
      </c>
    </row>
    <row r="317" spans="2:51" s="13" customFormat="1" ht="10">
      <c r="B317" s="138"/>
      <c r="D317" s="139" t="s">
        <v>136</v>
      </c>
      <c r="E317" s="140" t="s">
        <v>3</v>
      </c>
      <c r="F317" s="141" t="s">
        <v>367</v>
      </c>
      <c r="H317" s="140" t="s">
        <v>3</v>
      </c>
      <c r="I317" s="142"/>
      <c r="L317" s="138"/>
      <c r="M317" s="143"/>
      <c r="N317" s="144"/>
      <c r="O317" s="144"/>
      <c r="P317" s="144"/>
      <c r="Q317" s="144"/>
      <c r="R317" s="144"/>
      <c r="S317" s="144"/>
      <c r="T317" s="145"/>
      <c r="AT317" s="140" t="s">
        <v>136</v>
      </c>
      <c r="AU317" s="140" t="s">
        <v>83</v>
      </c>
      <c r="AV317" s="13" t="s">
        <v>81</v>
      </c>
      <c r="AW317" s="13" t="s">
        <v>35</v>
      </c>
      <c r="AX317" s="13" t="s">
        <v>75</v>
      </c>
      <c r="AY317" s="140" t="s">
        <v>126</v>
      </c>
    </row>
    <row r="318" spans="2:51" s="14" customFormat="1" ht="10">
      <c r="B318" s="146"/>
      <c r="D318" s="139" t="s">
        <v>136</v>
      </c>
      <c r="E318" s="147" t="s">
        <v>3</v>
      </c>
      <c r="F318" s="148" t="s">
        <v>368</v>
      </c>
      <c r="H318" s="149">
        <v>0.7</v>
      </c>
      <c r="I318" s="150"/>
      <c r="L318" s="146"/>
      <c r="M318" s="151"/>
      <c r="N318" s="152"/>
      <c r="O318" s="152"/>
      <c r="P318" s="152"/>
      <c r="Q318" s="152"/>
      <c r="R318" s="152"/>
      <c r="S318" s="152"/>
      <c r="T318" s="153"/>
      <c r="AT318" s="147" t="s">
        <v>136</v>
      </c>
      <c r="AU318" s="147" t="s">
        <v>83</v>
      </c>
      <c r="AV318" s="14" t="s">
        <v>83</v>
      </c>
      <c r="AW318" s="14" t="s">
        <v>35</v>
      </c>
      <c r="AX318" s="14" t="s">
        <v>75</v>
      </c>
      <c r="AY318" s="147" t="s">
        <v>126</v>
      </c>
    </row>
    <row r="319" spans="2:51" s="13" customFormat="1" ht="10">
      <c r="B319" s="138"/>
      <c r="D319" s="139" t="s">
        <v>136</v>
      </c>
      <c r="E319" s="140" t="s">
        <v>3</v>
      </c>
      <c r="F319" s="141" t="s">
        <v>369</v>
      </c>
      <c r="H319" s="140" t="s">
        <v>3</v>
      </c>
      <c r="I319" s="142"/>
      <c r="L319" s="138"/>
      <c r="M319" s="143"/>
      <c r="N319" s="144"/>
      <c r="O319" s="144"/>
      <c r="P319" s="144"/>
      <c r="Q319" s="144"/>
      <c r="R319" s="144"/>
      <c r="S319" s="144"/>
      <c r="T319" s="145"/>
      <c r="AT319" s="140" t="s">
        <v>136</v>
      </c>
      <c r="AU319" s="140" t="s">
        <v>83</v>
      </c>
      <c r="AV319" s="13" t="s">
        <v>81</v>
      </c>
      <c r="AW319" s="13" t="s">
        <v>35</v>
      </c>
      <c r="AX319" s="13" t="s">
        <v>75</v>
      </c>
      <c r="AY319" s="140" t="s">
        <v>126</v>
      </c>
    </row>
    <row r="320" spans="2:51" s="14" customFormat="1" ht="10">
      <c r="B320" s="146"/>
      <c r="D320" s="139" t="s">
        <v>136</v>
      </c>
      <c r="E320" s="147" t="s">
        <v>3</v>
      </c>
      <c r="F320" s="148" t="s">
        <v>368</v>
      </c>
      <c r="H320" s="149">
        <v>0.7</v>
      </c>
      <c r="I320" s="150"/>
      <c r="L320" s="146"/>
      <c r="M320" s="151"/>
      <c r="N320" s="152"/>
      <c r="O320" s="152"/>
      <c r="P320" s="152"/>
      <c r="Q320" s="152"/>
      <c r="R320" s="152"/>
      <c r="S320" s="152"/>
      <c r="T320" s="153"/>
      <c r="AT320" s="147" t="s">
        <v>136</v>
      </c>
      <c r="AU320" s="147" t="s">
        <v>83</v>
      </c>
      <c r="AV320" s="14" t="s">
        <v>83</v>
      </c>
      <c r="AW320" s="14" t="s">
        <v>35</v>
      </c>
      <c r="AX320" s="14" t="s">
        <v>75</v>
      </c>
      <c r="AY320" s="147" t="s">
        <v>126</v>
      </c>
    </row>
    <row r="321" spans="1:65" s="13" customFormat="1" ht="10">
      <c r="B321" s="138"/>
      <c r="D321" s="139" t="s">
        <v>136</v>
      </c>
      <c r="E321" s="140" t="s">
        <v>3</v>
      </c>
      <c r="F321" s="141" t="s">
        <v>370</v>
      </c>
      <c r="H321" s="140" t="s">
        <v>3</v>
      </c>
      <c r="I321" s="142"/>
      <c r="L321" s="138"/>
      <c r="M321" s="143"/>
      <c r="N321" s="144"/>
      <c r="O321" s="144"/>
      <c r="P321" s="144"/>
      <c r="Q321" s="144"/>
      <c r="R321" s="144"/>
      <c r="S321" s="144"/>
      <c r="T321" s="145"/>
      <c r="AT321" s="140" t="s">
        <v>136</v>
      </c>
      <c r="AU321" s="140" t="s">
        <v>83</v>
      </c>
      <c r="AV321" s="13" t="s">
        <v>81</v>
      </c>
      <c r="AW321" s="13" t="s">
        <v>35</v>
      </c>
      <c r="AX321" s="13" t="s">
        <v>75</v>
      </c>
      <c r="AY321" s="140" t="s">
        <v>126</v>
      </c>
    </row>
    <row r="322" spans="1:65" s="14" customFormat="1" ht="10">
      <c r="B322" s="146"/>
      <c r="D322" s="139" t="s">
        <v>136</v>
      </c>
      <c r="E322" s="147" t="s">
        <v>3</v>
      </c>
      <c r="F322" s="148" t="s">
        <v>362</v>
      </c>
      <c r="H322" s="149">
        <v>0.28399999999999997</v>
      </c>
      <c r="I322" s="150"/>
      <c r="L322" s="146"/>
      <c r="M322" s="151"/>
      <c r="N322" s="152"/>
      <c r="O322" s="152"/>
      <c r="P322" s="152"/>
      <c r="Q322" s="152"/>
      <c r="R322" s="152"/>
      <c r="S322" s="152"/>
      <c r="T322" s="153"/>
      <c r="AT322" s="147" t="s">
        <v>136</v>
      </c>
      <c r="AU322" s="147" t="s">
        <v>83</v>
      </c>
      <c r="AV322" s="14" t="s">
        <v>83</v>
      </c>
      <c r="AW322" s="14" t="s">
        <v>35</v>
      </c>
      <c r="AX322" s="14" t="s">
        <v>75</v>
      </c>
      <c r="AY322" s="147" t="s">
        <v>126</v>
      </c>
    </row>
    <row r="323" spans="1:65" s="13" customFormat="1" ht="10">
      <c r="B323" s="138"/>
      <c r="D323" s="139" t="s">
        <v>136</v>
      </c>
      <c r="E323" s="140" t="s">
        <v>3</v>
      </c>
      <c r="F323" s="141" t="s">
        <v>288</v>
      </c>
      <c r="H323" s="140" t="s">
        <v>3</v>
      </c>
      <c r="I323" s="142"/>
      <c r="L323" s="138"/>
      <c r="M323" s="143"/>
      <c r="N323" s="144"/>
      <c r="O323" s="144"/>
      <c r="P323" s="144"/>
      <c r="Q323" s="144"/>
      <c r="R323" s="144"/>
      <c r="S323" s="144"/>
      <c r="T323" s="145"/>
      <c r="AT323" s="140" t="s">
        <v>136</v>
      </c>
      <c r="AU323" s="140" t="s">
        <v>83</v>
      </c>
      <c r="AV323" s="13" t="s">
        <v>81</v>
      </c>
      <c r="AW323" s="13" t="s">
        <v>35</v>
      </c>
      <c r="AX323" s="13" t="s">
        <v>75</v>
      </c>
      <c r="AY323" s="140" t="s">
        <v>126</v>
      </c>
    </row>
    <row r="324" spans="1:65" s="14" customFormat="1" ht="10">
      <c r="B324" s="146"/>
      <c r="D324" s="139" t="s">
        <v>136</v>
      </c>
      <c r="E324" s="147" t="s">
        <v>3</v>
      </c>
      <c r="F324" s="148" t="s">
        <v>81</v>
      </c>
      <c r="H324" s="149">
        <v>1</v>
      </c>
      <c r="I324" s="150"/>
      <c r="L324" s="146"/>
      <c r="M324" s="151"/>
      <c r="N324" s="152"/>
      <c r="O324" s="152"/>
      <c r="P324" s="152"/>
      <c r="Q324" s="152"/>
      <c r="R324" s="152"/>
      <c r="S324" s="152"/>
      <c r="T324" s="153"/>
      <c r="AT324" s="147" t="s">
        <v>136</v>
      </c>
      <c r="AU324" s="147" t="s">
        <v>83</v>
      </c>
      <c r="AV324" s="14" t="s">
        <v>83</v>
      </c>
      <c r="AW324" s="14" t="s">
        <v>35</v>
      </c>
      <c r="AX324" s="14" t="s">
        <v>75</v>
      </c>
      <c r="AY324" s="147" t="s">
        <v>126</v>
      </c>
    </row>
    <row r="325" spans="1:65" s="13" customFormat="1" ht="10">
      <c r="B325" s="138"/>
      <c r="D325" s="139" t="s">
        <v>136</v>
      </c>
      <c r="E325" s="140" t="s">
        <v>3</v>
      </c>
      <c r="F325" s="141" t="s">
        <v>298</v>
      </c>
      <c r="H325" s="140" t="s">
        <v>3</v>
      </c>
      <c r="I325" s="142"/>
      <c r="L325" s="138"/>
      <c r="M325" s="143"/>
      <c r="N325" s="144"/>
      <c r="O325" s="144"/>
      <c r="P325" s="144"/>
      <c r="Q325" s="144"/>
      <c r="R325" s="144"/>
      <c r="S325" s="144"/>
      <c r="T325" s="145"/>
      <c r="AT325" s="140" t="s">
        <v>136</v>
      </c>
      <c r="AU325" s="140" t="s">
        <v>83</v>
      </c>
      <c r="AV325" s="13" t="s">
        <v>81</v>
      </c>
      <c r="AW325" s="13" t="s">
        <v>35</v>
      </c>
      <c r="AX325" s="13" t="s">
        <v>75</v>
      </c>
      <c r="AY325" s="140" t="s">
        <v>126</v>
      </c>
    </row>
    <row r="326" spans="1:65" s="14" customFormat="1" ht="10">
      <c r="B326" s="146"/>
      <c r="D326" s="139" t="s">
        <v>136</v>
      </c>
      <c r="E326" s="147" t="s">
        <v>3</v>
      </c>
      <c r="F326" s="148" t="s">
        <v>371</v>
      </c>
      <c r="H326" s="149">
        <v>1.5389999999999999</v>
      </c>
      <c r="I326" s="150"/>
      <c r="L326" s="146"/>
      <c r="M326" s="151"/>
      <c r="N326" s="152"/>
      <c r="O326" s="152"/>
      <c r="P326" s="152"/>
      <c r="Q326" s="152"/>
      <c r="R326" s="152"/>
      <c r="S326" s="152"/>
      <c r="T326" s="153"/>
      <c r="AT326" s="147" t="s">
        <v>136</v>
      </c>
      <c r="AU326" s="147" t="s">
        <v>83</v>
      </c>
      <c r="AV326" s="14" t="s">
        <v>83</v>
      </c>
      <c r="AW326" s="14" t="s">
        <v>35</v>
      </c>
      <c r="AX326" s="14" t="s">
        <v>75</v>
      </c>
      <c r="AY326" s="147" t="s">
        <v>126</v>
      </c>
    </row>
    <row r="327" spans="1:65" s="15" customFormat="1" ht="10">
      <c r="B327" s="154"/>
      <c r="D327" s="139" t="s">
        <v>136</v>
      </c>
      <c r="E327" s="155" t="s">
        <v>3</v>
      </c>
      <c r="F327" s="156" t="s">
        <v>153</v>
      </c>
      <c r="H327" s="157">
        <v>13.122999999999999</v>
      </c>
      <c r="I327" s="158"/>
      <c r="L327" s="154"/>
      <c r="M327" s="159"/>
      <c r="N327" s="160"/>
      <c r="O327" s="160"/>
      <c r="P327" s="160"/>
      <c r="Q327" s="160"/>
      <c r="R327" s="160"/>
      <c r="S327" s="160"/>
      <c r="T327" s="161"/>
      <c r="AT327" s="155" t="s">
        <v>136</v>
      </c>
      <c r="AU327" s="155" t="s">
        <v>83</v>
      </c>
      <c r="AV327" s="15" t="s">
        <v>94</v>
      </c>
      <c r="AW327" s="15" t="s">
        <v>35</v>
      </c>
      <c r="AX327" s="15" t="s">
        <v>81</v>
      </c>
      <c r="AY327" s="155" t="s">
        <v>126</v>
      </c>
    </row>
    <row r="328" spans="1:65" s="2" customFormat="1" ht="24.15" customHeight="1">
      <c r="A328" s="32"/>
      <c r="B328" s="119"/>
      <c r="C328" s="120" t="s">
        <v>9</v>
      </c>
      <c r="D328" s="120" t="s">
        <v>128</v>
      </c>
      <c r="E328" s="121" t="s">
        <v>372</v>
      </c>
      <c r="F328" s="122" t="s">
        <v>373</v>
      </c>
      <c r="G328" s="123" t="s">
        <v>235</v>
      </c>
      <c r="H328" s="124">
        <v>23.71</v>
      </c>
      <c r="I328" s="125"/>
      <c r="J328" s="126">
        <f>ROUND(I328*H328,2)</f>
        <v>0</v>
      </c>
      <c r="K328" s="122" t="s">
        <v>132</v>
      </c>
      <c r="L328" s="33"/>
      <c r="M328" s="127" t="s">
        <v>3</v>
      </c>
      <c r="N328" s="128" t="s">
        <v>47</v>
      </c>
      <c r="O328" s="43"/>
      <c r="P328" s="129">
        <f>O328*H328</f>
        <v>0</v>
      </c>
      <c r="Q328" s="129">
        <v>0</v>
      </c>
      <c r="R328" s="129">
        <f>Q328*H328</f>
        <v>0</v>
      </c>
      <c r="S328" s="129">
        <v>2.2000000000000002</v>
      </c>
      <c r="T328" s="130">
        <f>S328*H328</f>
        <v>52.162000000000006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31" t="s">
        <v>94</v>
      </c>
      <c r="AT328" s="131" t="s">
        <v>128</v>
      </c>
      <c r="AU328" s="131" t="s">
        <v>83</v>
      </c>
      <c r="AY328" s="17" t="s">
        <v>126</v>
      </c>
      <c r="BE328" s="132">
        <f>IF(N328="základní",J328,0)</f>
        <v>0</v>
      </c>
      <c r="BF328" s="132">
        <f>IF(N328="snížená",J328,0)</f>
        <v>0</v>
      </c>
      <c r="BG328" s="132">
        <f>IF(N328="zákl. přenesená",J328,0)</f>
        <v>0</v>
      </c>
      <c r="BH328" s="132">
        <f>IF(N328="sníž. přenesená",J328,0)</f>
        <v>0</v>
      </c>
      <c r="BI328" s="132">
        <f>IF(N328="nulová",J328,0)</f>
        <v>0</v>
      </c>
      <c r="BJ328" s="17" t="s">
        <v>81</v>
      </c>
      <c r="BK328" s="132">
        <f>ROUND(I328*H328,2)</f>
        <v>0</v>
      </c>
      <c r="BL328" s="17" t="s">
        <v>94</v>
      </c>
      <c r="BM328" s="131" t="s">
        <v>374</v>
      </c>
    </row>
    <row r="329" spans="1:65" s="2" customFormat="1" ht="10">
      <c r="A329" s="32"/>
      <c r="B329" s="33"/>
      <c r="C329" s="32"/>
      <c r="D329" s="133" t="s">
        <v>134</v>
      </c>
      <c r="E329" s="32"/>
      <c r="F329" s="134" t="s">
        <v>375</v>
      </c>
      <c r="G329" s="32"/>
      <c r="H329" s="32"/>
      <c r="I329" s="135"/>
      <c r="J329" s="32"/>
      <c r="K329" s="32"/>
      <c r="L329" s="33"/>
      <c r="M329" s="136"/>
      <c r="N329" s="137"/>
      <c r="O329" s="43"/>
      <c r="P329" s="43"/>
      <c r="Q329" s="43"/>
      <c r="R329" s="43"/>
      <c r="S329" s="43"/>
      <c r="T329" s="44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134</v>
      </c>
      <c r="AU329" s="17" t="s">
        <v>83</v>
      </c>
    </row>
    <row r="330" spans="1:65" s="13" customFormat="1" ht="10">
      <c r="B330" s="138"/>
      <c r="D330" s="139" t="s">
        <v>136</v>
      </c>
      <c r="E330" s="140" t="s">
        <v>3</v>
      </c>
      <c r="F330" s="141" t="s">
        <v>255</v>
      </c>
      <c r="H330" s="140" t="s">
        <v>3</v>
      </c>
      <c r="I330" s="142"/>
      <c r="L330" s="138"/>
      <c r="M330" s="143"/>
      <c r="N330" s="144"/>
      <c r="O330" s="144"/>
      <c r="P330" s="144"/>
      <c r="Q330" s="144"/>
      <c r="R330" s="144"/>
      <c r="S330" s="144"/>
      <c r="T330" s="145"/>
      <c r="AT330" s="140" t="s">
        <v>136</v>
      </c>
      <c r="AU330" s="140" t="s">
        <v>83</v>
      </c>
      <c r="AV330" s="13" t="s">
        <v>81</v>
      </c>
      <c r="AW330" s="13" t="s">
        <v>35</v>
      </c>
      <c r="AX330" s="13" t="s">
        <v>75</v>
      </c>
      <c r="AY330" s="140" t="s">
        <v>126</v>
      </c>
    </row>
    <row r="331" spans="1:65" s="14" customFormat="1" ht="10">
      <c r="B331" s="146"/>
      <c r="D331" s="139" t="s">
        <v>136</v>
      </c>
      <c r="E331" s="147" t="s">
        <v>3</v>
      </c>
      <c r="F331" s="148" t="s">
        <v>376</v>
      </c>
      <c r="H331" s="149">
        <v>1.2</v>
      </c>
      <c r="I331" s="150"/>
      <c r="L331" s="146"/>
      <c r="M331" s="151"/>
      <c r="N331" s="152"/>
      <c r="O331" s="152"/>
      <c r="P331" s="152"/>
      <c r="Q331" s="152"/>
      <c r="R331" s="152"/>
      <c r="S331" s="152"/>
      <c r="T331" s="153"/>
      <c r="AT331" s="147" t="s">
        <v>136</v>
      </c>
      <c r="AU331" s="147" t="s">
        <v>83</v>
      </c>
      <c r="AV331" s="14" t="s">
        <v>83</v>
      </c>
      <c r="AW331" s="14" t="s">
        <v>35</v>
      </c>
      <c r="AX331" s="14" t="s">
        <v>75</v>
      </c>
      <c r="AY331" s="147" t="s">
        <v>126</v>
      </c>
    </row>
    <row r="332" spans="1:65" s="13" customFormat="1" ht="10">
      <c r="B332" s="138"/>
      <c r="D332" s="139" t="s">
        <v>136</v>
      </c>
      <c r="E332" s="140" t="s">
        <v>3</v>
      </c>
      <c r="F332" s="141" t="s">
        <v>290</v>
      </c>
      <c r="H332" s="140" t="s">
        <v>3</v>
      </c>
      <c r="I332" s="142"/>
      <c r="L332" s="138"/>
      <c r="M332" s="143"/>
      <c r="N332" s="144"/>
      <c r="O332" s="144"/>
      <c r="P332" s="144"/>
      <c r="Q332" s="144"/>
      <c r="R332" s="144"/>
      <c r="S332" s="144"/>
      <c r="T332" s="145"/>
      <c r="AT332" s="140" t="s">
        <v>136</v>
      </c>
      <c r="AU332" s="140" t="s">
        <v>83</v>
      </c>
      <c r="AV332" s="13" t="s">
        <v>81</v>
      </c>
      <c r="AW332" s="13" t="s">
        <v>35</v>
      </c>
      <c r="AX332" s="13" t="s">
        <v>75</v>
      </c>
      <c r="AY332" s="140" t="s">
        <v>126</v>
      </c>
    </row>
    <row r="333" spans="1:65" s="14" customFormat="1" ht="10">
      <c r="B333" s="146"/>
      <c r="D333" s="139" t="s">
        <v>136</v>
      </c>
      <c r="E333" s="147" t="s">
        <v>3</v>
      </c>
      <c r="F333" s="148" t="s">
        <v>368</v>
      </c>
      <c r="H333" s="149">
        <v>0.7</v>
      </c>
      <c r="I333" s="150"/>
      <c r="L333" s="146"/>
      <c r="M333" s="151"/>
      <c r="N333" s="152"/>
      <c r="O333" s="152"/>
      <c r="P333" s="152"/>
      <c r="Q333" s="152"/>
      <c r="R333" s="152"/>
      <c r="S333" s="152"/>
      <c r="T333" s="153"/>
      <c r="AT333" s="147" t="s">
        <v>136</v>
      </c>
      <c r="AU333" s="147" t="s">
        <v>83</v>
      </c>
      <c r="AV333" s="14" t="s">
        <v>83</v>
      </c>
      <c r="AW333" s="14" t="s">
        <v>35</v>
      </c>
      <c r="AX333" s="14" t="s">
        <v>75</v>
      </c>
      <c r="AY333" s="147" t="s">
        <v>126</v>
      </c>
    </row>
    <row r="334" spans="1:65" s="13" customFormat="1" ht="10">
      <c r="B334" s="138"/>
      <c r="D334" s="139" t="s">
        <v>136</v>
      </c>
      <c r="E334" s="140" t="s">
        <v>3</v>
      </c>
      <c r="F334" s="141" t="s">
        <v>302</v>
      </c>
      <c r="H334" s="140" t="s">
        <v>3</v>
      </c>
      <c r="I334" s="142"/>
      <c r="L334" s="138"/>
      <c r="M334" s="143"/>
      <c r="N334" s="144"/>
      <c r="O334" s="144"/>
      <c r="P334" s="144"/>
      <c r="Q334" s="144"/>
      <c r="R334" s="144"/>
      <c r="S334" s="144"/>
      <c r="T334" s="145"/>
      <c r="AT334" s="140" t="s">
        <v>136</v>
      </c>
      <c r="AU334" s="140" t="s">
        <v>83</v>
      </c>
      <c r="AV334" s="13" t="s">
        <v>81</v>
      </c>
      <c r="AW334" s="13" t="s">
        <v>35</v>
      </c>
      <c r="AX334" s="13" t="s">
        <v>75</v>
      </c>
      <c r="AY334" s="140" t="s">
        <v>126</v>
      </c>
    </row>
    <row r="335" spans="1:65" s="14" customFormat="1" ht="10">
      <c r="B335" s="146"/>
      <c r="D335" s="139" t="s">
        <v>136</v>
      </c>
      <c r="E335" s="147" t="s">
        <v>3</v>
      </c>
      <c r="F335" s="148" t="s">
        <v>377</v>
      </c>
      <c r="H335" s="149">
        <v>21.81</v>
      </c>
      <c r="I335" s="150"/>
      <c r="L335" s="146"/>
      <c r="M335" s="151"/>
      <c r="N335" s="152"/>
      <c r="O335" s="152"/>
      <c r="P335" s="152"/>
      <c r="Q335" s="152"/>
      <c r="R335" s="152"/>
      <c r="S335" s="152"/>
      <c r="T335" s="153"/>
      <c r="AT335" s="147" t="s">
        <v>136</v>
      </c>
      <c r="AU335" s="147" t="s">
        <v>83</v>
      </c>
      <c r="AV335" s="14" t="s">
        <v>83</v>
      </c>
      <c r="AW335" s="14" t="s">
        <v>35</v>
      </c>
      <c r="AX335" s="14" t="s">
        <v>75</v>
      </c>
      <c r="AY335" s="147" t="s">
        <v>126</v>
      </c>
    </row>
    <row r="336" spans="1:65" s="15" customFormat="1" ht="10">
      <c r="B336" s="154"/>
      <c r="D336" s="139" t="s">
        <v>136</v>
      </c>
      <c r="E336" s="155" t="s">
        <v>3</v>
      </c>
      <c r="F336" s="156" t="s">
        <v>153</v>
      </c>
      <c r="H336" s="157">
        <v>23.709999999999997</v>
      </c>
      <c r="I336" s="158"/>
      <c r="L336" s="154"/>
      <c r="M336" s="159"/>
      <c r="N336" s="160"/>
      <c r="O336" s="160"/>
      <c r="P336" s="160"/>
      <c r="Q336" s="160"/>
      <c r="R336" s="160"/>
      <c r="S336" s="160"/>
      <c r="T336" s="161"/>
      <c r="AT336" s="155" t="s">
        <v>136</v>
      </c>
      <c r="AU336" s="155" t="s">
        <v>83</v>
      </c>
      <c r="AV336" s="15" t="s">
        <v>94</v>
      </c>
      <c r="AW336" s="15" t="s">
        <v>35</v>
      </c>
      <c r="AX336" s="15" t="s">
        <v>81</v>
      </c>
      <c r="AY336" s="155" t="s">
        <v>126</v>
      </c>
    </row>
    <row r="337" spans="1:65" s="2" customFormat="1" ht="24.15" customHeight="1">
      <c r="A337" s="32"/>
      <c r="B337" s="119"/>
      <c r="C337" s="120" t="s">
        <v>97</v>
      </c>
      <c r="D337" s="120" t="s">
        <v>128</v>
      </c>
      <c r="E337" s="121" t="s">
        <v>378</v>
      </c>
      <c r="F337" s="122" t="s">
        <v>379</v>
      </c>
      <c r="G337" s="123" t="s">
        <v>235</v>
      </c>
      <c r="H337" s="124">
        <v>123.967</v>
      </c>
      <c r="I337" s="125"/>
      <c r="J337" s="126">
        <f>ROUND(I337*H337,2)</f>
        <v>0</v>
      </c>
      <c r="K337" s="122" t="s">
        <v>132</v>
      </c>
      <c r="L337" s="33"/>
      <c r="M337" s="127" t="s">
        <v>3</v>
      </c>
      <c r="N337" s="128" t="s">
        <v>47</v>
      </c>
      <c r="O337" s="43"/>
      <c r="P337" s="129">
        <f>O337*H337</f>
        <v>0</v>
      </c>
      <c r="Q337" s="129">
        <v>0</v>
      </c>
      <c r="R337" s="129">
        <f>Q337*H337</f>
        <v>0</v>
      </c>
      <c r="S337" s="129">
        <v>2.4</v>
      </c>
      <c r="T337" s="130">
        <f>S337*H337</f>
        <v>297.52080000000001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31" t="s">
        <v>94</v>
      </c>
      <c r="AT337" s="131" t="s">
        <v>128</v>
      </c>
      <c r="AU337" s="131" t="s">
        <v>83</v>
      </c>
      <c r="AY337" s="17" t="s">
        <v>126</v>
      </c>
      <c r="BE337" s="132">
        <f>IF(N337="základní",J337,0)</f>
        <v>0</v>
      </c>
      <c r="BF337" s="132">
        <f>IF(N337="snížená",J337,0)</f>
        <v>0</v>
      </c>
      <c r="BG337" s="132">
        <f>IF(N337="zákl. přenesená",J337,0)</f>
        <v>0</v>
      </c>
      <c r="BH337" s="132">
        <f>IF(N337="sníž. přenesená",J337,0)</f>
        <v>0</v>
      </c>
      <c r="BI337" s="132">
        <f>IF(N337="nulová",J337,0)</f>
        <v>0</v>
      </c>
      <c r="BJ337" s="17" t="s">
        <v>81</v>
      </c>
      <c r="BK337" s="132">
        <f>ROUND(I337*H337,2)</f>
        <v>0</v>
      </c>
      <c r="BL337" s="17" t="s">
        <v>94</v>
      </c>
      <c r="BM337" s="131" t="s">
        <v>380</v>
      </c>
    </row>
    <row r="338" spans="1:65" s="2" customFormat="1" ht="10">
      <c r="A338" s="32"/>
      <c r="B338" s="33"/>
      <c r="C338" s="32"/>
      <c r="D338" s="133" t="s">
        <v>134</v>
      </c>
      <c r="E338" s="32"/>
      <c r="F338" s="134" t="s">
        <v>381</v>
      </c>
      <c r="G338" s="32"/>
      <c r="H338" s="32"/>
      <c r="I338" s="135"/>
      <c r="J338" s="32"/>
      <c r="K338" s="32"/>
      <c r="L338" s="33"/>
      <c r="M338" s="136"/>
      <c r="N338" s="137"/>
      <c r="O338" s="43"/>
      <c r="P338" s="43"/>
      <c r="Q338" s="43"/>
      <c r="R338" s="43"/>
      <c r="S338" s="43"/>
      <c r="T338" s="44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134</v>
      </c>
      <c r="AU338" s="17" t="s">
        <v>83</v>
      </c>
    </row>
    <row r="339" spans="1:65" s="13" customFormat="1" ht="10">
      <c r="B339" s="138"/>
      <c r="D339" s="139" t="s">
        <v>136</v>
      </c>
      <c r="E339" s="140" t="s">
        <v>3</v>
      </c>
      <c r="F339" s="141" t="s">
        <v>382</v>
      </c>
      <c r="H339" s="140" t="s">
        <v>3</v>
      </c>
      <c r="I339" s="142"/>
      <c r="L339" s="138"/>
      <c r="M339" s="143"/>
      <c r="N339" s="144"/>
      <c r="O339" s="144"/>
      <c r="P339" s="144"/>
      <c r="Q339" s="144"/>
      <c r="R339" s="144"/>
      <c r="S339" s="144"/>
      <c r="T339" s="145"/>
      <c r="AT339" s="140" t="s">
        <v>136</v>
      </c>
      <c r="AU339" s="140" t="s">
        <v>83</v>
      </c>
      <c r="AV339" s="13" t="s">
        <v>81</v>
      </c>
      <c r="AW339" s="13" t="s">
        <v>35</v>
      </c>
      <c r="AX339" s="13" t="s">
        <v>75</v>
      </c>
      <c r="AY339" s="140" t="s">
        <v>126</v>
      </c>
    </row>
    <row r="340" spans="1:65" s="14" customFormat="1" ht="10">
      <c r="B340" s="146"/>
      <c r="D340" s="139" t="s">
        <v>136</v>
      </c>
      <c r="E340" s="147" t="s">
        <v>3</v>
      </c>
      <c r="F340" s="148" t="s">
        <v>383</v>
      </c>
      <c r="H340" s="149">
        <v>114.767</v>
      </c>
      <c r="I340" s="150"/>
      <c r="L340" s="146"/>
      <c r="M340" s="151"/>
      <c r="N340" s="152"/>
      <c r="O340" s="152"/>
      <c r="P340" s="152"/>
      <c r="Q340" s="152"/>
      <c r="R340" s="152"/>
      <c r="S340" s="152"/>
      <c r="T340" s="153"/>
      <c r="AT340" s="147" t="s">
        <v>136</v>
      </c>
      <c r="AU340" s="147" t="s">
        <v>83</v>
      </c>
      <c r="AV340" s="14" t="s">
        <v>83</v>
      </c>
      <c r="AW340" s="14" t="s">
        <v>35</v>
      </c>
      <c r="AX340" s="14" t="s">
        <v>75</v>
      </c>
      <c r="AY340" s="147" t="s">
        <v>126</v>
      </c>
    </row>
    <row r="341" spans="1:65" s="13" customFormat="1" ht="10">
      <c r="B341" s="138"/>
      <c r="D341" s="139" t="s">
        <v>136</v>
      </c>
      <c r="E341" s="140" t="s">
        <v>3</v>
      </c>
      <c r="F341" s="141" t="s">
        <v>327</v>
      </c>
      <c r="H341" s="140" t="s">
        <v>3</v>
      </c>
      <c r="I341" s="142"/>
      <c r="L341" s="138"/>
      <c r="M341" s="143"/>
      <c r="N341" s="144"/>
      <c r="O341" s="144"/>
      <c r="P341" s="144"/>
      <c r="Q341" s="144"/>
      <c r="R341" s="144"/>
      <c r="S341" s="144"/>
      <c r="T341" s="145"/>
      <c r="AT341" s="140" t="s">
        <v>136</v>
      </c>
      <c r="AU341" s="140" t="s">
        <v>83</v>
      </c>
      <c r="AV341" s="13" t="s">
        <v>81</v>
      </c>
      <c r="AW341" s="13" t="s">
        <v>35</v>
      </c>
      <c r="AX341" s="13" t="s">
        <v>75</v>
      </c>
      <c r="AY341" s="140" t="s">
        <v>126</v>
      </c>
    </row>
    <row r="342" spans="1:65" s="14" customFormat="1" ht="10">
      <c r="B342" s="146"/>
      <c r="D342" s="139" t="s">
        <v>136</v>
      </c>
      <c r="E342" s="147" t="s">
        <v>3</v>
      </c>
      <c r="F342" s="148" t="s">
        <v>384</v>
      </c>
      <c r="H342" s="149">
        <v>4.7</v>
      </c>
      <c r="I342" s="150"/>
      <c r="L342" s="146"/>
      <c r="M342" s="151"/>
      <c r="N342" s="152"/>
      <c r="O342" s="152"/>
      <c r="P342" s="152"/>
      <c r="Q342" s="152"/>
      <c r="R342" s="152"/>
      <c r="S342" s="152"/>
      <c r="T342" s="153"/>
      <c r="AT342" s="147" t="s">
        <v>136</v>
      </c>
      <c r="AU342" s="147" t="s">
        <v>83</v>
      </c>
      <c r="AV342" s="14" t="s">
        <v>83</v>
      </c>
      <c r="AW342" s="14" t="s">
        <v>35</v>
      </c>
      <c r="AX342" s="14" t="s">
        <v>75</v>
      </c>
      <c r="AY342" s="147" t="s">
        <v>126</v>
      </c>
    </row>
    <row r="343" spans="1:65" s="13" customFormat="1" ht="10">
      <c r="B343" s="138"/>
      <c r="D343" s="139" t="s">
        <v>136</v>
      </c>
      <c r="E343" s="140" t="s">
        <v>3</v>
      </c>
      <c r="F343" s="141" t="s">
        <v>385</v>
      </c>
      <c r="H343" s="140" t="s">
        <v>3</v>
      </c>
      <c r="I343" s="142"/>
      <c r="L343" s="138"/>
      <c r="M343" s="143"/>
      <c r="N343" s="144"/>
      <c r="O343" s="144"/>
      <c r="P343" s="144"/>
      <c r="Q343" s="144"/>
      <c r="R343" s="144"/>
      <c r="S343" s="144"/>
      <c r="T343" s="145"/>
      <c r="AT343" s="140" t="s">
        <v>136</v>
      </c>
      <c r="AU343" s="140" t="s">
        <v>83</v>
      </c>
      <c r="AV343" s="13" t="s">
        <v>81</v>
      </c>
      <c r="AW343" s="13" t="s">
        <v>35</v>
      </c>
      <c r="AX343" s="13" t="s">
        <v>75</v>
      </c>
      <c r="AY343" s="140" t="s">
        <v>126</v>
      </c>
    </row>
    <row r="344" spans="1:65" s="14" customFormat="1" ht="10">
      <c r="B344" s="146"/>
      <c r="D344" s="139" t="s">
        <v>136</v>
      </c>
      <c r="E344" s="147" t="s">
        <v>3</v>
      </c>
      <c r="F344" s="148" t="s">
        <v>386</v>
      </c>
      <c r="H344" s="149">
        <v>4.5</v>
      </c>
      <c r="I344" s="150"/>
      <c r="L344" s="146"/>
      <c r="M344" s="151"/>
      <c r="N344" s="152"/>
      <c r="O344" s="152"/>
      <c r="P344" s="152"/>
      <c r="Q344" s="152"/>
      <c r="R344" s="152"/>
      <c r="S344" s="152"/>
      <c r="T344" s="153"/>
      <c r="AT344" s="147" t="s">
        <v>136</v>
      </c>
      <c r="AU344" s="147" t="s">
        <v>83</v>
      </c>
      <c r="AV344" s="14" t="s">
        <v>83</v>
      </c>
      <c r="AW344" s="14" t="s">
        <v>35</v>
      </c>
      <c r="AX344" s="14" t="s">
        <v>75</v>
      </c>
      <c r="AY344" s="147" t="s">
        <v>126</v>
      </c>
    </row>
    <row r="345" spans="1:65" s="15" customFormat="1" ht="10">
      <c r="B345" s="154"/>
      <c r="D345" s="139" t="s">
        <v>136</v>
      </c>
      <c r="E345" s="155" t="s">
        <v>3</v>
      </c>
      <c r="F345" s="156" t="s">
        <v>153</v>
      </c>
      <c r="H345" s="157">
        <v>123.967</v>
      </c>
      <c r="I345" s="158"/>
      <c r="L345" s="154"/>
      <c r="M345" s="159"/>
      <c r="N345" s="160"/>
      <c r="O345" s="160"/>
      <c r="P345" s="160"/>
      <c r="Q345" s="160"/>
      <c r="R345" s="160"/>
      <c r="S345" s="160"/>
      <c r="T345" s="161"/>
      <c r="AT345" s="155" t="s">
        <v>136</v>
      </c>
      <c r="AU345" s="155" t="s">
        <v>83</v>
      </c>
      <c r="AV345" s="15" t="s">
        <v>94</v>
      </c>
      <c r="AW345" s="15" t="s">
        <v>35</v>
      </c>
      <c r="AX345" s="15" t="s">
        <v>81</v>
      </c>
      <c r="AY345" s="155" t="s">
        <v>126</v>
      </c>
    </row>
    <row r="346" spans="1:65" s="2" customFormat="1" ht="24.15" customHeight="1">
      <c r="A346" s="32"/>
      <c r="B346" s="119"/>
      <c r="C346" s="120" t="s">
        <v>214</v>
      </c>
      <c r="D346" s="120" t="s">
        <v>128</v>
      </c>
      <c r="E346" s="121" t="s">
        <v>387</v>
      </c>
      <c r="F346" s="122" t="s">
        <v>388</v>
      </c>
      <c r="G346" s="123" t="s">
        <v>168</v>
      </c>
      <c r="H346" s="124">
        <v>44.5</v>
      </c>
      <c r="I346" s="125"/>
      <c r="J346" s="126">
        <f>ROUND(I346*H346,2)</f>
        <v>0</v>
      </c>
      <c r="K346" s="122" t="s">
        <v>132</v>
      </c>
      <c r="L346" s="33"/>
      <c r="M346" s="127" t="s">
        <v>3</v>
      </c>
      <c r="N346" s="128" t="s">
        <v>47</v>
      </c>
      <c r="O346" s="43"/>
      <c r="P346" s="129">
        <f>O346*H346</f>
        <v>0</v>
      </c>
      <c r="Q346" s="129">
        <v>0</v>
      </c>
      <c r="R346" s="129">
        <f>Q346*H346</f>
        <v>0</v>
      </c>
      <c r="S346" s="129">
        <v>7.0000000000000007E-2</v>
      </c>
      <c r="T346" s="130">
        <f>S346*H346</f>
        <v>3.1150000000000002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31" t="s">
        <v>94</v>
      </c>
      <c r="AT346" s="131" t="s">
        <v>128</v>
      </c>
      <c r="AU346" s="131" t="s">
        <v>83</v>
      </c>
      <c r="AY346" s="17" t="s">
        <v>126</v>
      </c>
      <c r="BE346" s="132">
        <f>IF(N346="základní",J346,0)</f>
        <v>0</v>
      </c>
      <c r="BF346" s="132">
        <f>IF(N346="snížená",J346,0)</f>
        <v>0</v>
      </c>
      <c r="BG346" s="132">
        <f>IF(N346="zákl. přenesená",J346,0)</f>
        <v>0</v>
      </c>
      <c r="BH346" s="132">
        <f>IF(N346="sníž. přenesená",J346,0)</f>
        <v>0</v>
      </c>
      <c r="BI346" s="132">
        <f>IF(N346="nulová",J346,0)</f>
        <v>0</v>
      </c>
      <c r="BJ346" s="17" t="s">
        <v>81</v>
      </c>
      <c r="BK346" s="132">
        <f>ROUND(I346*H346,2)</f>
        <v>0</v>
      </c>
      <c r="BL346" s="17" t="s">
        <v>94</v>
      </c>
      <c r="BM346" s="131" t="s">
        <v>389</v>
      </c>
    </row>
    <row r="347" spans="1:65" s="2" customFormat="1" ht="10">
      <c r="A347" s="32"/>
      <c r="B347" s="33"/>
      <c r="C347" s="32"/>
      <c r="D347" s="133" t="s">
        <v>134</v>
      </c>
      <c r="E347" s="32"/>
      <c r="F347" s="134" t="s">
        <v>390</v>
      </c>
      <c r="G347" s="32"/>
      <c r="H347" s="32"/>
      <c r="I347" s="135"/>
      <c r="J347" s="32"/>
      <c r="K347" s="32"/>
      <c r="L347" s="33"/>
      <c r="M347" s="136"/>
      <c r="N347" s="137"/>
      <c r="O347" s="43"/>
      <c r="P347" s="43"/>
      <c r="Q347" s="43"/>
      <c r="R347" s="43"/>
      <c r="S347" s="43"/>
      <c r="T347" s="44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134</v>
      </c>
      <c r="AU347" s="17" t="s">
        <v>83</v>
      </c>
    </row>
    <row r="348" spans="1:65" s="13" customFormat="1" ht="10">
      <c r="B348" s="138"/>
      <c r="D348" s="139" t="s">
        <v>136</v>
      </c>
      <c r="E348" s="140" t="s">
        <v>3</v>
      </c>
      <c r="F348" s="141" t="s">
        <v>255</v>
      </c>
      <c r="H348" s="140" t="s">
        <v>3</v>
      </c>
      <c r="I348" s="142"/>
      <c r="L348" s="138"/>
      <c r="M348" s="143"/>
      <c r="N348" s="144"/>
      <c r="O348" s="144"/>
      <c r="P348" s="144"/>
      <c r="Q348" s="144"/>
      <c r="R348" s="144"/>
      <c r="S348" s="144"/>
      <c r="T348" s="145"/>
      <c r="AT348" s="140" t="s">
        <v>136</v>
      </c>
      <c r="AU348" s="140" t="s">
        <v>83</v>
      </c>
      <c r="AV348" s="13" t="s">
        <v>81</v>
      </c>
      <c r="AW348" s="13" t="s">
        <v>35</v>
      </c>
      <c r="AX348" s="13" t="s">
        <v>75</v>
      </c>
      <c r="AY348" s="140" t="s">
        <v>126</v>
      </c>
    </row>
    <row r="349" spans="1:65" s="14" customFormat="1" ht="10">
      <c r="B349" s="146"/>
      <c r="D349" s="139" t="s">
        <v>136</v>
      </c>
      <c r="E349" s="147" t="s">
        <v>3</v>
      </c>
      <c r="F349" s="148" t="s">
        <v>391</v>
      </c>
      <c r="H349" s="149">
        <v>10</v>
      </c>
      <c r="I349" s="150"/>
      <c r="L349" s="146"/>
      <c r="M349" s="151"/>
      <c r="N349" s="152"/>
      <c r="O349" s="152"/>
      <c r="P349" s="152"/>
      <c r="Q349" s="152"/>
      <c r="R349" s="152"/>
      <c r="S349" s="152"/>
      <c r="T349" s="153"/>
      <c r="AT349" s="147" t="s">
        <v>136</v>
      </c>
      <c r="AU349" s="147" t="s">
        <v>83</v>
      </c>
      <c r="AV349" s="14" t="s">
        <v>83</v>
      </c>
      <c r="AW349" s="14" t="s">
        <v>35</v>
      </c>
      <c r="AX349" s="14" t="s">
        <v>75</v>
      </c>
      <c r="AY349" s="147" t="s">
        <v>126</v>
      </c>
    </row>
    <row r="350" spans="1:65" s="13" customFormat="1" ht="10">
      <c r="B350" s="138"/>
      <c r="D350" s="139" t="s">
        <v>136</v>
      </c>
      <c r="E350" s="140" t="s">
        <v>3</v>
      </c>
      <c r="F350" s="141" t="s">
        <v>292</v>
      </c>
      <c r="H350" s="140" t="s">
        <v>3</v>
      </c>
      <c r="I350" s="142"/>
      <c r="L350" s="138"/>
      <c r="M350" s="143"/>
      <c r="N350" s="144"/>
      <c r="O350" s="144"/>
      <c r="P350" s="144"/>
      <c r="Q350" s="144"/>
      <c r="R350" s="144"/>
      <c r="S350" s="144"/>
      <c r="T350" s="145"/>
      <c r="AT350" s="140" t="s">
        <v>136</v>
      </c>
      <c r="AU350" s="140" t="s">
        <v>83</v>
      </c>
      <c r="AV350" s="13" t="s">
        <v>81</v>
      </c>
      <c r="AW350" s="13" t="s">
        <v>35</v>
      </c>
      <c r="AX350" s="13" t="s">
        <v>75</v>
      </c>
      <c r="AY350" s="140" t="s">
        <v>126</v>
      </c>
    </row>
    <row r="351" spans="1:65" s="14" customFormat="1" ht="10">
      <c r="B351" s="146"/>
      <c r="D351" s="139" t="s">
        <v>136</v>
      </c>
      <c r="E351" s="147" t="s">
        <v>3</v>
      </c>
      <c r="F351" s="148" t="s">
        <v>392</v>
      </c>
      <c r="H351" s="149">
        <v>4.5</v>
      </c>
      <c r="I351" s="150"/>
      <c r="L351" s="146"/>
      <c r="M351" s="151"/>
      <c r="N351" s="152"/>
      <c r="O351" s="152"/>
      <c r="P351" s="152"/>
      <c r="Q351" s="152"/>
      <c r="R351" s="152"/>
      <c r="S351" s="152"/>
      <c r="T351" s="153"/>
      <c r="AT351" s="147" t="s">
        <v>136</v>
      </c>
      <c r="AU351" s="147" t="s">
        <v>83</v>
      </c>
      <c r="AV351" s="14" t="s">
        <v>83</v>
      </c>
      <c r="AW351" s="14" t="s">
        <v>35</v>
      </c>
      <c r="AX351" s="14" t="s">
        <v>75</v>
      </c>
      <c r="AY351" s="147" t="s">
        <v>126</v>
      </c>
    </row>
    <row r="352" spans="1:65" s="13" customFormat="1" ht="10">
      <c r="B352" s="138"/>
      <c r="D352" s="139" t="s">
        <v>136</v>
      </c>
      <c r="E352" s="140" t="s">
        <v>3</v>
      </c>
      <c r="F352" s="141" t="s">
        <v>304</v>
      </c>
      <c r="H352" s="140" t="s">
        <v>3</v>
      </c>
      <c r="I352" s="142"/>
      <c r="L352" s="138"/>
      <c r="M352" s="143"/>
      <c r="N352" s="144"/>
      <c r="O352" s="144"/>
      <c r="P352" s="144"/>
      <c r="Q352" s="144"/>
      <c r="R352" s="144"/>
      <c r="S352" s="144"/>
      <c r="T352" s="145"/>
      <c r="AT352" s="140" t="s">
        <v>136</v>
      </c>
      <c r="AU352" s="140" t="s">
        <v>83</v>
      </c>
      <c r="AV352" s="13" t="s">
        <v>81</v>
      </c>
      <c r="AW352" s="13" t="s">
        <v>35</v>
      </c>
      <c r="AX352" s="13" t="s">
        <v>75</v>
      </c>
      <c r="AY352" s="140" t="s">
        <v>126</v>
      </c>
    </row>
    <row r="353" spans="1:65" s="14" customFormat="1" ht="10">
      <c r="B353" s="146"/>
      <c r="D353" s="139" t="s">
        <v>136</v>
      </c>
      <c r="E353" s="147" t="s">
        <v>3</v>
      </c>
      <c r="F353" s="148" t="s">
        <v>393</v>
      </c>
      <c r="H353" s="149">
        <v>30</v>
      </c>
      <c r="I353" s="150"/>
      <c r="L353" s="146"/>
      <c r="M353" s="151"/>
      <c r="N353" s="152"/>
      <c r="O353" s="152"/>
      <c r="P353" s="152"/>
      <c r="Q353" s="152"/>
      <c r="R353" s="152"/>
      <c r="S353" s="152"/>
      <c r="T353" s="153"/>
      <c r="AT353" s="147" t="s">
        <v>136</v>
      </c>
      <c r="AU353" s="147" t="s">
        <v>83</v>
      </c>
      <c r="AV353" s="14" t="s">
        <v>83</v>
      </c>
      <c r="AW353" s="14" t="s">
        <v>35</v>
      </c>
      <c r="AX353" s="14" t="s">
        <v>75</v>
      </c>
      <c r="AY353" s="147" t="s">
        <v>126</v>
      </c>
    </row>
    <row r="354" spans="1:65" s="15" customFormat="1" ht="10">
      <c r="B354" s="154"/>
      <c r="D354" s="139" t="s">
        <v>136</v>
      </c>
      <c r="E354" s="155" t="s">
        <v>3</v>
      </c>
      <c r="F354" s="156" t="s">
        <v>153</v>
      </c>
      <c r="H354" s="157">
        <v>44.5</v>
      </c>
      <c r="I354" s="158"/>
      <c r="L354" s="154"/>
      <c r="M354" s="159"/>
      <c r="N354" s="160"/>
      <c r="O354" s="160"/>
      <c r="P354" s="160"/>
      <c r="Q354" s="160"/>
      <c r="R354" s="160"/>
      <c r="S354" s="160"/>
      <c r="T354" s="161"/>
      <c r="AT354" s="155" t="s">
        <v>136</v>
      </c>
      <c r="AU354" s="155" t="s">
        <v>83</v>
      </c>
      <c r="AV354" s="15" t="s">
        <v>94</v>
      </c>
      <c r="AW354" s="15" t="s">
        <v>35</v>
      </c>
      <c r="AX354" s="15" t="s">
        <v>81</v>
      </c>
      <c r="AY354" s="155" t="s">
        <v>126</v>
      </c>
    </row>
    <row r="355" spans="1:65" s="2" customFormat="1" ht="24.15" customHeight="1">
      <c r="A355" s="32"/>
      <c r="B355" s="119"/>
      <c r="C355" s="120" t="s">
        <v>258</v>
      </c>
      <c r="D355" s="120" t="s">
        <v>128</v>
      </c>
      <c r="E355" s="121" t="s">
        <v>394</v>
      </c>
      <c r="F355" s="122" t="s">
        <v>395</v>
      </c>
      <c r="G355" s="123" t="s">
        <v>235</v>
      </c>
      <c r="H355" s="124">
        <v>0.99</v>
      </c>
      <c r="I355" s="125"/>
      <c r="J355" s="126">
        <f>ROUND(I355*H355,2)</f>
        <v>0</v>
      </c>
      <c r="K355" s="122" t="s">
        <v>236</v>
      </c>
      <c r="L355" s="33"/>
      <c r="M355" s="127" t="s">
        <v>3</v>
      </c>
      <c r="N355" s="128" t="s">
        <v>47</v>
      </c>
      <c r="O355" s="43"/>
      <c r="P355" s="129">
        <f>O355*H355</f>
        <v>0</v>
      </c>
      <c r="Q355" s="129">
        <v>0</v>
      </c>
      <c r="R355" s="129">
        <f>Q355*H355</f>
        <v>0</v>
      </c>
      <c r="S355" s="129">
        <v>2.2000000000000002</v>
      </c>
      <c r="T355" s="130">
        <f>S355*H355</f>
        <v>2.1779999999999999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31" t="s">
        <v>94</v>
      </c>
      <c r="AT355" s="131" t="s">
        <v>128</v>
      </c>
      <c r="AU355" s="131" t="s">
        <v>83</v>
      </c>
      <c r="AY355" s="17" t="s">
        <v>126</v>
      </c>
      <c r="BE355" s="132">
        <f>IF(N355="základní",J355,0)</f>
        <v>0</v>
      </c>
      <c r="BF355" s="132">
        <f>IF(N355="snížená",J355,0)</f>
        <v>0</v>
      </c>
      <c r="BG355" s="132">
        <f>IF(N355="zákl. přenesená",J355,0)</f>
        <v>0</v>
      </c>
      <c r="BH355" s="132">
        <f>IF(N355="sníž. přenesená",J355,0)</f>
        <v>0</v>
      </c>
      <c r="BI355" s="132">
        <f>IF(N355="nulová",J355,0)</f>
        <v>0</v>
      </c>
      <c r="BJ355" s="17" t="s">
        <v>81</v>
      </c>
      <c r="BK355" s="132">
        <f>ROUND(I355*H355,2)</f>
        <v>0</v>
      </c>
      <c r="BL355" s="17" t="s">
        <v>94</v>
      </c>
      <c r="BM355" s="131" t="s">
        <v>396</v>
      </c>
    </row>
    <row r="356" spans="1:65" s="2" customFormat="1" ht="10">
      <c r="A356" s="32"/>
      <c r="B356" s="33"/>
      <c r="C356" s="32"/>
      <c r="D356" s="133" t="s">
        <v>134</v>
      </c>
      <c r="E356" s="32"/>
      <c r="F356" s="134" t="s">
        <v>397</v>
      </c>
      <c r="G356" s="32"/>
      <c r="H356" s="32"/>
      <c r="I356" s="135"/>
      <c r="J356" s="32"/>
      <c r="K356" s="32"/>
      <c r="L356" s="33"/>
      <c r="M356" s="136"/>
      <c r="N356" s="137"/>
      <c r="O356" s="43"/>
      <c r="P356" s="43"/>
      <c r="Q356" s="43"/>
      <c r="R356" s="43"/>
      <c r="S356" s="43"/>
      <c r="T356" s="44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134</v>
      </c>
      <c r="AU356" s="17" t="s">
        <v>83</v>
      </c>
    </row>
    <row r="357" spans="1:65" s="13" customFormat="1" ht="10">
      <c r="B357" s="138"/>
      <c r="D357" s="139" t="s">
        <v>136</v>
      </c>
      <c r="E357" s="140" t="s">
        <v>3</v>
      </c>
      <c r="F357" s="141" t="s">
        <v>398</v>
      </c>
      <c r="H357" s="140" t="s">
        <v>3</v>
      </c>
      <c r="I357" s="142"/>
      <c r="L357" s="138"/>
      <c r="M357" s="143"/>
      <c r="N357" s="144"/>
      <c r="O357" s="144"/>
      <c r="P357" s="144"/>
      <c r="Q357" s="144"/>
      <c r="R357" s="144"/>
      <c r="S357" s="144"/>
      <c r="T357" s="145"/>
      <c r="AT357" s="140" t="s">
        <v>136</v>
      </c>
      <c r="AU357" s="140" t="s">
        <v>83</v>
      </c>
      <c r="AV357" s="13" t="s">
        <v>81</v>
      </c>
      <c r="AW357" s="13" t="s">
        <v>35</v>
      </c>
      <c r="AX357" s="13" t="s">
        <v>75</v>
      </c>
      <c r="AY357" s="140" t="s">
        <v>126</v>
      </c>
    </row>
    <row r="358" spans="1:65" s="14" customFormat="1" ht="10">
      <c r="B358" s="146"/>
      <c r="D358" s="139" t="s">
        <v>136</v>
      </c>
      <c r="E358" s="147" t="s">
        <v>3</v>
      </c>
      <c r="F358" s="148" t="s">
        <v>399</v>
      </c>
      <c r="H358" s="149">
        <v>0.99</v>
      </c>
      <c r="I358" s="150"/>
      <c r="L358" s="146"/>
      <c r="M358" s="151"/>
      <c r="N358" s="152"/>
      <c r="O358" s="152"/>
      <c r="P358" s="152"/>
      <c r="Q358" s="152"/>
      <c r="R358" s="152"/>
      <c r="S358" s="152"/>
      <c r="T358" s="153"/>
      <c r="AT358" s="147" t="s">
        <v>136</v>
      </c>
      <c r="AU358" s="147" t="s">
        <v>83</v>
      </c>
      <c r="AV358" s="14" t="s">
        <v>83</v>
      </c>
      <c r="AW358" s="14" t="s">
        <v>35</v>
      </c>
      <c r="AX358" s="14" t="s">
        <v>81</v>
      </c>
      <c r="AY358" s="147" t="s">
        <v>126</v>
      </c>
    </row>
    <row r="359" spans="1:65" s="2" customFormat="1" ht="24.15" customHeight="1">
      <c r="A359" s="32"/>
      <c r="B359" s="119"/>
      <c r="C359" s="120" t="s">
        <v>400</v>
      </c>
      <c r="D359" s="120" t="s">
        <v>128</v>
      </c>
      <c r="E359" s="121" t="s">
        <v>401</v>
      </c>
      <c r="F359" s="122" t="s">
        <v>402</v>
      </c>
      <c r="G359" s="123" t="s">
        <v>168</v>
      </c>
      <c r="H359" s="124">
        <v>18.2</v>
      </c>
      <c r="I359" s="125"/>
      <c r="J359" s="126">
        <f>ROUND(I359*H359,2)</f>
        <v>0</v>
      </c>
      <c r="K359" s="122" t="s">
        <v>132</v>
      </c>
      <c r="L359" s="33"/>
      <c r="M359" s="127" t="s">
        <v>3</v>
      </c>
      <c r="N359" s="128" t="s">
        <v>47</v>
      </c>
      <c r="O359" s="43"/>
      <c r="P359" s="129">
        <f>O359*H359</f>
        <v>0</v>
      </c>
      <c r="Q359" s="129">
        <v>0</v>
      </c>
      <c r="R359" s="129">
        <f>Q359*H359</f>
        <v>0</v>
      </c>
      <c r="S359" s="129">
        <v>3.6999999999999998E-2</v>
      </c>
      <c r="T359" s="130">
        <f>S359*H359</f>
        <v>0.67339999999999989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31" t="s">
        <v>94</v>
      </c>
      <c r="AT359" s="131" t="s">
        <v>128</v>
      </c>
      <c r="AU359" s="131" t="s">
        <v>83</v>
      </c>
      <c r="AY359" s="17" t="s">
        <v>126</v>
      </c>
      <c r="BE359" s="132">
        <f>IF(N359="základní",J359,0)</f>
        <v>0</v>
      </c>
      <c r="BF359" s="132">
        <f>IF(N359="snížená",J359,0)</f>
        <v>0</v>
      </c>
      <c r="BG359" s="132">
        <f>IF(N359="zákl. přenesená",J359,0)</f>
        <v>0</v>
      </c>
      <c r="BH359" s="132">
        <f>IF(N359="sníž. přenesená",J359,0)</f>
        <v>0</v>
      </c>
      <c r="BI359" s="132">
        <f>IF(N359="nulová",J359,0)</f>
        <v>0</v>
      </c>
      <c r="BJ359" s="17" t="s">
        <v>81</v>
      </c>
      <c r="BK359" s="132">
        <f>ROUND(I359*H359,2)</f>
        <v>0</v>
      </c>
      <c r="BL359" s="17" t="s">
        <v>94</v>
      </c>
      <c r="BM359" s="131" t="s">
        <v>403</v>
      </c>
    </row>
    <row r="360" spans="1:65" s="2" customFormat="1" ht="10">
      <c r="A360" s="32"/>
      <c r="B360" s="33"/>
      <c r="C360" s="32"/>
      <c r="D360" s="133" t="s">
        <v>134</v>
      </c>
      <c r="E360" s="32"/>
      <c r="F360" s="134" t="s">
        <v>404</v>
      </c>
      <c r="G360" s="32"/>
      <c r="H360" s="32"/>
      <c r="I360" s="135"/>
      <c r="J360" s="32"/>
      <c r="K360" s="32"/>
      <c r="L360" s="33"/>
      <c r="M360" s="136"/>
      <c r="N360" s="137"/>
      <c r="O360" s="43"/>
      <c r="P360" s="43"/>
      <c r="Q360" s="43"/>
      <c r="R360" s="43"/>
      <c r="S360" s="43"/>
      <c r="T360" s="44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134</v>
      </c>
      <c r="AU360" s="17" t="s">
        <v>83</v>
      </c>
    </row>
    <row r="361" spans="1:65" s="13" customFormat="1" ht="10">
      <c r="B361" s="138"/>
      <c r="D361" s="139" t="s">
        <v>136</v>
      </c>
      <c r="E361" s="140" t="s">
        <v>3</v>
      </c>
      <c r="F361" s="141" t="s">
        <v>304</v>
      </c>
      <c r="H361" s="140" t="s">
        <v>3</v>
      </c>
      <c r="I361" s="142"/>
      <c r="L361" s="138"/>
      <c r="M361" s="143"/>
      <c r="N361" s="144"/>
      <c r="O361" s="144"/>
      <c r="P361" s="144"/>
      <c r="Q361" s="144"/>
      <c r="R361" s="144"/>
      <c r="S361" s="144"/>
      <c r="T361" s="145"/>
      <c r="AT361" s="140" t="s">
        <v>136</v>
      </c>
      <c r="AU361" s="140" t="s">
        <v>83</v>
      </c>
      <c r="AV361" s="13" t="s">
        <v>81</v>
      </c>
      <c r="AW361" s="13" t="s">
        <v>35</v>
      </c>
      <c r="AX361" s="13" t="s">
        <v>75</v>
      </c>
      <c r="AY361" s="140" t="s">
        <v>126</v>
      </c>
    </row>
    <row r="362" spans="1:65" s="14" customFormat="1" ht="10">
      <c r="B362" s="146"/>
      <c r="D362" s="139" t="s">
        <v>136</v>
      </c>
      <c r="E362" s="147" t="s">
        <v>3</v>
      </c>
      <c r="F362" s="148" t="s">
        <v>95</v>
      </c>
      <c r="H362" s="149">
        <v>5</v>
      </c>
      <c r="I362" s="150"/>
      <c r="L362" s="146"/>
      <c r="M362" s="151"/>
      <c r="N362" s="152"/>
      <c r="O362" s="152"/>
      <c r="P362" s="152"/>
      <c r="Q362" s="152"/>
      <c r="R362" s="152"/>
      <c r="S362" s="152"/>
      <c r="T362" s="153"/>
      <c r="AT362" s="147" t="s">
        <v>136</v>
      </c>
      <c r="AU362" s="147" t="s">
        <v>83</v>
      </c>
      <c r="AV362" s="14" t="s">
        <v>83</v>
      </c>
      <c r="AW362" s="14" t="s">
        <v>35</v>
      </c>
      <c r="AX362" s="14" t="s">
        <v>75</v>
      </c>
      <c r="AY362" s="147" t="s">
        <v>126</v>
      </c>
    </row>
    <row r="363" spans="1:65" s="13" customFormat="1" ht="10">
      <c r="B363" s="138"/>
      <c r="D363" s="139" t="s">
        <v>136</v>
      </c>
      <c r="E363" s="140" t="s">
        <v>3</v>
      </c>
      <c r="F363" s="141" t="s">
        <v>398</v>
      </c>
      <c r="H363" s="140" t="s">
        <v>3</v>
      </c>
      <c r="I363" s="142"/>
      <c r="L363" s="138"/>
      <c r="M363" s="143"/>
      <c r="N363" s="144"/>
      <c r="O363" s="144"/>
      <c r="P363" s="144"/>
      <c r="Q363" s="144"/>
      <c r="R363" s="144"/>
      <c r="S363" s="144"/>
      <c r="T363" s="145"/>
      <c r="AT363" s="140" t="s">
        <v>136</v>
      </c>
      <c r="AU363" s="140" t="s">
        <v>83</v>
      </c>
      <c r="AV363" s="13" t="s">
        <v>81</v>
      </c>
      <c r="AW363" s="13" t="s">
        <v>35</v>
      </c>
      <c r="AX363" s="13" t="s">
        <v>75</v>
      </c>
      <c r="AY363" s="140" t="s">
        <v>126</v>
      </c>
    </row>
    <row r="364" spans="1:65" s="14" customFormat="1" ht="10">
      <c r="B364" s="146"/>
      <c r="D364" s="139" t="s">
        <v>136</v>
      </c>
      <c r="E364" s="147" t="s">
        <v>3</v>
      </c>
      <c r="F364" s="148" t="s">
        <v>405</v>
      </c>
      <c r="H364" s="149">
        <v>13.2</v>
      </c>
      <c r="I364" s="150"/>
      <c r="L364" s="146"/>
      <c r="M364" s="151"/>
      <c r="N364" s="152"/>
      <c r="O364" s="152"/>
      <c r="P364" s="152"/>
      <c r="Q364" s="152"/>
      <c r="R364" s="152"/>
      <c r="S364" s="152"/>
      <c r="T364" s="153"/>
      <c r="AT364" s="147" t="s">
        <v>136</v>
      </c>
      <c r="AU364" s="147" t="s">
        <v>83</v>
      </c>
      <c r="AV364" s="14" t="s">
        <v>83</v>
      </c>
      <c r="AW364" s="14" t="s">
        <v>35</v>
      </c>
      <c r="AX364" s="14" t="s">
        <v>75</v>
      </c>
      <c r="AY364" s="147" t="s">
        <v>126</v>
      </c>
    </row>
    <row r="365" spans="1:65" s="15" customFormat="1" ht="10">
      <c r="B365" s="154"/>
      <c r="D365" s="139" t="s">
        <v>136</v>
      </c>
      <c r="E365" s="155" t="s">
        <v>3</v>
      </c>
      <c r="F365" s="156" t="s">
        <v>153</v>
      </c>
      <c r="H365" s="157">
        <v>18.2</v>
      </c>
      <c r="I365" s="158"/>
      <c r="L365" s="154"/>
      <c r="M365" s="159"/>
      <c r="N365" s="160"/>
      <c r="O365" s="160"/>
      <c r="P365" s="160"/>
      <c r="Q365" s="160"/>
      <c r="R365" s="160"/>
      <c r="S365" s="160"/>
      <c r="T365" s="161"/>
      <c r="AT365" s="155" t="s">
        <v>136</v>
      </c>
      <c r="AU365" s="155" t="s">
        <v>83</v>
      </c>
      <c r="AV365" s="15" t="s">
        <v>94</v>
      </c>
      <c r="AW365" s="15" t="s">
        <v>35</v>
      </c>
      <c r="AX365" s="15" t="s">
        <v>81</v>
      </c>
      <c r="AY365" s="155" t="s">
        <v>126</v>
      </c>
    </row>
    <row r="366" spans="1:65" s="2" customFormat="1" ht="33" customHeight="1">
      <c r="A366" s="32"/>
      <c r="B366" s="119"/>
      <c r="C366" s="120" t="s">
        <v>406</v>
      </c>
      <c r="D366" s="120" t="s">
        <v>128</v>
      </c>
      <c r="E366" s="121" t="s">
        <v>407</v>
      </c>
      <c r="F366" s="122" t="s">
        <v>408</v>
      </c>
      <c r="G366" s="123" t="s">
        <v>231</v>
      </c>
      <c r="H366" s="124">
        <v>1</v>
      </c>
      <c r="I366" s="125"/>
      <c r="J366" s="126">
        <f>ROUND(I366*H366,2)</f>
        <v>0</v>
      </c>
      <c r="K366" s="122" t="s">
        <v>3</v>
      </c>
      <c r="L366" s="33"/>
      <c r="M366" s="127" t="s">
        <v>3</v>
      </c>
      <c r="N366" s="128" t="s">
        <v>47</v>
      </c>
      <c r="O366" s="43"/>
      <c r="P366" s="129">
        <f>O366*H366</f>
        <v>0</v>
      </c>
      <c r="Q366" s="129">
        <v>0</v>
      </c>
      <c r="R366" s="129">
        <f>Q366*H366</f>
        <v>0</v>
      </c>
      <c r="S366" s="129">
        <v>0</v>
      </c>
      <c r="T366" s="130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31" t="s">
        <v>94</v>
      </c>
      <c r="AT366" s="131" t="s">
        <v>128</v>
      </c>
      <c r="AU366" s="131" t="s">
        <v>83</v>
      </c>
      <c r="AY366" s="17" t="s">
        <v>126</v>
      </c>
      <c r="BE366" s="132">
        <f>IF(N366="základní",J366,0)</f>
        <v>0</v>
      </c>
      <c r="BF366" s="132">
        <f>IF(N366="snížená",J366,0)</f>
        <v>0</v>
      </c>
      <c r="BG366" s="132">
        <f>IF(N366="zákl. přenesená",J366,0)</f>
        <v>0</v>
      </c>
      <c r="BH366" s="132">
        <f>IF(N366="sníž. přenesená",J366,0)</f>
        <v>0</v>
      </c>
      <c r="BI366" s="132">
        <f>IF(N366="nulová",J366,0)</f>
        <v>0</v>
      </c>
      <c r="BJ366" s="17" t="s">
        <v>81</v>
      </c>
      <c r="BK366" s="132">
        <f>ROUND(I366*H366,2)</f>
        <v>0</v>
      </c>
      <c r="BL366" s="17" t="s">
        <v>94</v>
      </c>
      <c r="BM366" s="131" t="s">
        <v>409</v>
      </c>
    </row>
    <row r="367" spans="1:65" s="13" customFormat="1" ht="10">
      <c r="B367" s="138"/>
      <c r="D367" s="139" t="s">
        <v>136</v>
      </c>
      <c r="E367" s="140" t="s">
        <v>3</v>
      </c>
      <c r="F367" s="141" t="s">
        <v>410</v>
      </c>
      <c r="H367" s="140" t="s">
        <v>3</v>
      </c>
      <c r="I367" s="142"/>
      <c r="L367" s="138"/>
      <c r="M367" s="143"/>
      <c r="N367" s="144"/>
      <c r="O367" s="144"/>
      <c r="P367" s="144"/>
      <c r="Q367" s="144"/>
      <c r="R367" s="144"/>
      <c r="S367" s="144"/>
      <c r="T367" s="145"/>
      <c r="AT367" s="140" t="s">
        <v>136</v>
      </c>
      <c r="AU367" s="140" t="s">
        <v>83</v>
      </c>
      <c r="AV367" s="13" t="s">
        <v>81</v>
      </c>
      <c r="AW367" s="13" t="s">
        <v>35</v>
      </c>
      <c r="AX367" s="13" t="s">
        <v>75</v>
      </c>
      <c r="AY367" s="140" t="s">
        <v>126</v>
      </c>
    </row>
    <row r="368" spans="1:65" s="14" customFormat="1" ht="10">
      <c r="B368" s="146"/>
      <c r="D368" s="139" t="s">
        <v>136</v>
      </c>
      <c r="E368" s="147" t="s">
        <v>3</v>
      </c>
      <c r="F368" s="148" t="s">
        <v>81</v>
      </c>
      <c r="H368" s="149">
        <v>1</v>
      </c>
      <c r="I368" s="150"/>
      <c r="L368" s="146"/>
      <c r="M368" s="151"/>
      <c r="N368" s="152"/>
      <c r="O368" s="152"/>
      <c r="P368" s="152"/>
      <c r="Q368" s="152"/>
      <c r="R368" s="152"/>
      <c r="S368" s="152"/>
      <c r="T368" s="153"/>
      <c r="AT368" s="147" t="s">
        <v>136</v>
      </c>
      <c r="AU368" s="147" t="s">
        <v>83</v>
      </c>
      <c r="AV368" s="14" t="s">
        <v>83</v>
      </c>
      <c r="AW368" s="14" t="s">
        <v>35</v>
      </c>
      <c r="AX368" s="14" t="s">
        <v>81</v>
      </c>
      <c r="AY368" s="147" t="s">
        <v>126</v>
      </c>
    </row>
    <row r="369" spans="1:65" s="12" customFormat="1" ht="22.75" customHeight="1">
      <c r="B369" s="106"/>
      <c r="D369" s="107" t="s">
        <v>74</v>
      </c>
      <c r="E369" s="117" t="s">
        <v>411</v>
      </c>
      <c r="F369" s="117" t="s">
        <v>412</v>
      </c>
      <c r="I369" s="109"/>
      <c r="J369" s="118">
        <f>BK369</f>
        <v>0</v>
      </c>
      <c r="L369" s="106"/>
      <c r="M369" s="111"/>
      <c r="N369" s="112"/>
      <c r="O369" s="112"/>
      <c r="P369" s="113">
        <f>SUM(P370:P460)</f>
        <v>0</v>
      </c>
      <c r="Q369" s="112"/>
      <c r="R369" s="113">
        <f>SUM(R370:R460)</f>
        <v>0</v>
      </c>
      <c r="S369" s="112"/>
      <c r="T369" s="114">
        <f>SUM(T370:T460)</f>
        <v>7448.5694130000002</v>
      </c>
      <c r="AR369" s="107" t="s">
        <v>81</v>
      </c>
      <c r="AT369" s="115" t="s">
        <v>74</v>
      </c>
      <c r="AU369" s="115" t="s">
        <v>81</v>
      </c>
      <c r="AY369" s="107" t="s">
        <v>126</v>
      </c>
      <c r="BK369" s="116">
        <f>SUM(BK370:BK460)</f>
        <v>0</v>
      </c>
    </row>
    <row r="370" spans="1:65" s="2" customFormat="1" ht="24.15" customHeight="1">
      <c r="A370" s="32"/>
      <c r="B370" s="119"/>
      <c r="C370" s="120" t="s">
        <v>413</v>
      </c>
      <c r="D370" s="120" t="s">
        <v>128</v>
      </c>
      <c r="E370" s="121" t="s">
        <v>414</v>
      </c>
      <c r="F370" s="122" t="s">
        <v>415</v>
      </c>
      <c r="G370" s="123" t="s">
        <v>235</v>
      </c>
      <c r="H370" s="124">
        <v>449.09699999999998</v>
      </c>
      <c r="I370" s="125"/>
      <c r="J370" s="126">
        <f>ROUND(I370*H370,2)</f>
        <v>0</v>
      </c>
      <c r="K370" s="122" t="s">
        <v>236</v>
      </c>
      <c r="L370" s="33"/>
      <c r="M370" s="127" t="s">
        <v>3</v>
      </c>
      <c r="N370" s="128" t="s">
        <v>47</v>
      </c>
      <c r="O370" s="43"/>
      <c r="P370" s="129">
        <f>O370*H370</f>
        <v>0</v>
      </c>
      <c r="Q370" s="129">
        <v>0</v>
      </c>
      <c r="R370" s="129">
        <f>Q370*H370</f>
        <v>0</v>
      </c>
      <c r="S370" s="129">
        <v>3.9E-2</v>
      </c>
      <c r="T370" s="130">
        <f>S370*H370</f>
        <v>17.514782999999998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31" t="s">
        <v>94</v>
      </c>
      <c r="AT370" s="131" t="s">
        <v>128</v>
      </c>
      <c r="AU370" s="131" t="s">
        <v>83</v>
      </c>
      <c r="AY370" s="17" t="s">
        <v>126</v>
      </c>
      <c r="BE370" s="132">
        <f>IF(N370="základní",J370,0)</f>
        <v>0</v>
      </c>
      <c r="BF370" s="132">
        <f>IF(N370="snížená",J370,0)</f>
        <v>0</v>
      </c>
      <c r="BG370" s="132">
        <f>IF(N370="zákl. přenesená",J370,0)</f>
        <v>0</v>
      </c>
      <c r="BH370" s="132">
        <f>IF(N370="sníž. přenesená",J370,0)</f>
        <v>0</v>
      </c>
      <c r="BI370" s="132">
        <f>IF(N370="nulová",J370,0)</f>
        <v>0</v>
      </c>
      <c r="BJ370" s="17" t="s">
        <v>81</v>
      </c>
      <c r="BK370" s="132">
        <f>ROUND(I370*H370,2)</f>
        <v>0</v>
      </c>
      <c r="BL370" s="17" t="s">
        <v>94</v>
      </c>
      <c r="BM370" s="131" t="s">
        <v>416</v>
      </c>
    </row>
    <row r="371" spans="1:65" s="2" customFormat="1" ht="10">
      <c r="A371" s="32"/>
      <c r="B371" s="33"/>
      <c r="C371" s="32"/>
      <c r="D371" s="133" t="s">
        <v>134</v>
      </c>
      <c r="E371" s="32"/>
      <c r="F371" s="134" t="s">
        <v>417</v>
      </c>
      <c r="G371" s="32"/>
      <c r="H371" s="32"/>
      <c r="I371" s="135"/>
      <c r="J371" s="32"/>
      <c r="K371" s="32"/>
      <c r="L371" s="33"/>
      <c r="M371" s="136"/>
      <c r="N371" s="137"/>
      <c r="O371" s="43"/>
      <c r="P371" s="43"/>
      <c r="Q371" s="43"/>
      <c r="R371" s="43"/>
      <c r="S371" s="43"/>
      <c r="T371" s="44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134</v>
      </c>
      <c r="AU371" s="17" t="s">
        <v>83</v>
      </c>
    </row>
    <row r="372" spans="1:65" s="13" customFormat="1" ht="10">
      <c r="B372" s="138"/>
      <c r="D372" s="139" t="s">
        <v>136</v>
      </c>
      <c r="E372" s="140" t="s">
        <v>3</v>
      </c>
      <c r="F372" s="141" t="s">
        <v>270</v>
      </c>
      <c r="H372" s="140" t="s">
        <v>3</v>
      </c>
      <c r="I372" s="142"/>
      <c r="L372" s="138"/>
      <c r="M372" s="143"/>
      <c r="N372" s="144"/>
      <c r="O372" s="144"/>
      <c r="P372" s="144"/>
      <c r="Q372" s="144"/>
      <c r="R372" s="144"/>
      <c r="S372" s="144"/>
      <c r="T372" s="145"/>
      <c r="AT372" s="140" t="s">
        <v>136</v>
      </c>
      <c r="AU372" s="140" t="s">
        <v>83</v>
      </c>
      <c r="AV372" s="13" t="s">
        <v>81</v>
      </c>
      <c r="AW372" s="13" t="s">
        <v>35</v>
      </c>
      <c r="AX372" s="13" t="s">
        <v>75</v>
      </c>
      <c r="AY372" s="140" t="s">
        <v>126</v>
      </c>
    </row>
    <row r="373" spans="1:65" s="14" customFormat="1" ht="10">
      <c r="B373" s="146"/>
      <c r="D373" s="139" t="s">
        <v>136</v>
      </c>
      <c r="E373" s="147" t="s">
        <v>3</v>
      </c>
      <c r="F373" s="148" t="s">
        <v>418</v>
      </c>
      <c r="H373" s="149">
        <v>85.531000000000006</v>
      </c>
      <c r="I373" s="150"/>
      <c r="L373" s="146"/>
      <c r="M373" s="151"/>
      <c r="N373" s="152"/>
      <c r="O373" s="152"/>
      <c r="P373" s="152"/>
      <c r="Q373" s="152"/>
      <c r="R373" s="152"/>
      <c r="S373" s="152"/>
      <c r="T373" s="153"/>
      <c r="AT373" s="147" t="s">
        <v>136</v>
      </c>
      <c r="AU373" s="147" t="s">
        <v>83</v>
      </c>
      <c r="AV373" s="14" t="s">
        <v>83</v>
      </c>
      <c r="AW373" s="14" t="s">
        <v>35</v>
      </c>
      <c r="AX373" s="14" t="s">
        <v>75</v>
      </c>
      <c r="AY373" s="147" t="s">
        <v>126</v>
      </c>
    </row>
    <row r="374" spans="1:65" s="13" customFormat="1" ht="10">
      <c r="B374" s="138"/>
      <c r="D374" s="139" t="s">
        <v>136</v>
      </c>
      <c r="E374" s="140" t="s">
        <v>3</v>
      </c>
      <c r="F374" s="141" t="s">
        <v>290</v>
      </c>
      <c r="H374" s="140" t="s">
        <v>3</v>
      </c>
      <c r="I374" s="142"/>
      <c r="L374" s="138"/>
      <c r="M374" s="143"/>
      <c r="N374" s="144"/>
      <c r="O374" s="144"/>
      <c r="P374" s="144"/>
      <c r="Q374" s="144"/>
      <c r="R374" s="144"/>
      <c r="S374" s="144"/>
      <c r="T374" s="145"/>
      <c r="AT374" s="140" t="s">
        <v>136</v>
      </c>
      <c r="AU374" s="140" t="s">
        <v>83</v>
      </c>
      <c r="AV374" s="13" t="s">
        <v>81</v>
      </c>
      <c r="AW374" s="13" t="s">
        <v>35</v>
      </c>
      <c r="AX374" s="13" t="s">
        <v>75</v>
      </c>
      <c r="AY374" s="140" t="s">
        <v>126</v>
      </c>
    </row>
    <row r="375" spans="1:65" s="14" customFormat="1" ht="10">
      <c r="B375" s="146"/>
      <c r="D375" s="139" t="s">
        <v>136</v>
      </c>
      <c r="E375" s="147" t="s">
        <v>3</v>
      </c>
      <c r="F375" s="148" t="s">
        <v>419</v>
      </c>
      <c r="H375" s="149">
        <v>50.837000000000003</v>
      </c>
      <c r="I375" s="150"/>
      <c r="L375" s="146"/>
      <c r="M375" s="151"/>
      <c r="N375" s="152"/>
      <c r="O375" s="152"/>
      <c r="P375" s="152"/>
      <c r="Q375" s="152"/>
      <c r="R375" s="152"/>
      <c r="S375" s="152"/>
      <c r="T375" s="153"/>
      <c r="AT375" s="147" t="s">
        <v>136</v>
      </c>
      <c r="AU375" s="147" t="s">
        <v>83</v>
      </c>
      <c r="AV375" s="14" t="s">
        <v>83</v>
      </c>
      <c r="AW375" s="14" t="s">
        <v>35</v>
      </c>
      <c r="AX375" s="14" t="s">
        <v>75</v>
      </c>
      <c r="AY375" s="147" t="s">
        <v>126</v>
      </c>
    </row>
    <row r="376" spans="1:65" s="13" customFormat="1" ht="10">
      <c r="B376" s="138"/>
      <c r="D376" s="139" t="s">
        <v>136</v>
      </c>
      <c r="E376" s="140" t="s">
        <v>3</v>
      </c>
      <c r="F376" s="141" t="s">
        <v>420</v>
      </c>
      <c r="H376" s="140" t="s">
        <v>3</v>
      </c>
      <c r="I376" s="142"/>
      <c r="L376" s="138"/>
      <c r="M376" s="143"/>
      <c r="N376" s="144"/>
      <c r="O376" s="144"/>
      <c r="P376" s="144"/>
      <c r="Q376" s="144"/>
      <c r="R376" s="144"/>
      <c r="S376" s="144"/>
      <c r="T376" s="145"/>
      <c r="AT376" s="140" t="s">
        <v>136</v>
      </c>
      <c r="AU376" s="140" t="s">
        <v>83</v>
      </c>
      <c r="AV376" s="13" t="s">
        <v>81</v>
      </c>
      <c r="AW376" s="13" t="s">
        <v>35</v>
      </c>
      <c r="AX376" s="13" t="s">
        <v>75</v>
      </c>
      <c r="AY376" s="140" t="s">
        <v>126</v>
      </c>
    </row>
    <row r="377" spans="1:65" s="14" customFormat="1" ht="10">
      <c r="B377" s="146"/>
      <c r="D377" s="139" t="s">
        <v>136</v>
      </c>
      <c r="E377" s="147" t="s">
        <v>3</v>
      </c>
      <c r="F377" s="148" t="s">
        <v>421</v>
      </c>
      <c r="H377" s="149">
        <v>248.529</v>
      </c>
      <c r="I377" s="150"/>
      <c r="L377" s="146"/>
      <c r="M377" s="151"/>
      <c r="N377" s="152"/>
      <c r="O377" s="152"/>
      <c r="P377" s="152"/>
      <c r="Q377" s="152"/>
      <c r="R377" s="152"/>
      <c r="S377" s="152"/>
      <c r="T377" s="153"/>
      <c r="AT377" s="147" t="s">
        <v>136</v>
      </c>
      <c r="AU377" s="147" t="s">
        <v>83</v>
      </c>
      <c r="AV377" s="14" t="s">
        <v>83</v>
      </c>
      <c r="AW377" s="14" t="s">
        <v>35</v>
      </c>
      <c r="AX377" s="14" t="s">
        <v>75</v>
      </c>
      <c r="AY377" s="147" t="s">
        <v>126</v>
      </c>
    </row>
    <row r="378" spans="1:65" s="13" customFormat="1" ht="10">
      <c r="B378" s="138"/>
      <c r="D378" s="139" t="s">
        <v>136</v>
      </c>
      <c r="E378" s="140" t="s">
        <v>3</v>
      </c>
      <c r="F378" s="141" t="s">
        <v>422</v>
      </c>
      <c r="H378" s="140" t="s">
        <v>3</v>
      </c>
      <c r="I378" s="142"/>
      <c r="L378" s="138"/>
      <c r="M378" s="143"/>
      <c r="N378" s="144"/>
      <c r="O378" s="144"/>
      <c r="P378" s="144"/>
      <c r="Q378" s="144"/>
      <c r="R378" s="144"/>
      <c r="S378" s="144"/>
      <c r="T378" s="145"/>
      <c r="AT378" s="140" t="s">
        <v>136</v>
      </c>
      <c r="AU378" s="140" t="s">
        <v>83</v>
      </c>
      <c r="AV378" s="13" t="s">
        <v>81</v>
      </c>
      <c r="AW378" s="13" t="s">
        <v>35</v>
      </c>
      <c r="AX378" s="13" t="s">
        <v>75</v>
      </c>
      <c r="AY378" s="140" t="s">
        <v>126</v>
      </c>
    </row>
    <row r="379" spans="1:65" s="14" customFormat="1" ht="10">
      <c r="B379" s="146"/>
      <c r="D379" s="139" t="s">
        <v>136</v>
      </c>
      <c r="E379" s="147" t="s">
        <v>3</v>
      </c>
      <c r="F379" s="148" t="s">
        <v>423</v>
      </c>
      <c r="H379" s="149">
        <v>64.2</v>
      </c>
      <c r="I379" s="150"/>
      <c r="L379" s="146"/>
      <c r="M379" s="151"/>
      <c r="N379" s="152"/>
      <c r="O379" s="152"/>
      <c r="P379" s="152"/>
      <c r="Q379" s="152"/>
      <c r="R379" s="152"/>
      <c r="S379" s="152"/>
      <c r="T379" s="153"/>
      <c r="AT379" s="147" t="s">
        <v>136</v>
      </c>
      <c r="AU379" s="147" t="s">
        <v>83</v>
      </c>
      <c r="AV379" s="14" t="s">
        <v>83</v>
      </c>
      <c r="AW379" s="14" t="s">
        <v>35</v>
      </c>
      <c r="AX379" s="14" t="s">
        <v>75</v>
      </c>
      <c r="AY379" s="147" t="s">
        <v>126</v>
      </c>
    </row>
    <row r="380" spans="1:65" s="15" customFormat="1" ht="10">
      <c r="B380" s="154"/>
      <c r="D380" s="139" t="s">
        <v>136</v>
      </c>
      <c r="E380" s="155" t="s">
        <v>3</v>
      </c>
      <c r="F380" s="156" t="s">
        <v>153</v>
      </c>
      <c r="H380" s="157">
        <v>449.09699999999998</v>
      </c>
      <c r="I380" s="158"/>
      <c r="L380" s="154"/>
      <c r="M380" s="159"/>
      <c r="N380" s="160"/>
      <c r="O380" s="160"/>
      <c r="P380" s="160"/>
      <c r="Q380" s="160"/>
      <c r="R380" s="160"/>
      <c r="S380" s="160"/>
      <c r="T380" s="161"/>
      <c r="AT380" s="155" t="s">
        <v>136</v>
      </c>
      <c r="AU380" s="155" t="s">
        <v>83</v>
      </c>
      <c r="AV380" s="15" t="s">
        <v>94</v>
      </c>
      <c r="AW380" s="15" t="s">
        <v>35</v>
      </c>
      <c r="AX380" s="15" t="s">
        <v>81</v>
      </c>
      <c r="AY380" s="155" t="s">
        <v>126</v>
      </c>
    </row>
    <row r="381" spans="1:65" s="2" customFormat="1" ht="33" customHeight="1">
      <c r="A381" s="32"/>
      <c r="B381" s="119"/>
      <c r="C381" s="120" t="s">
        <v>424</v>
      </c>
      <c r="D381" s="120" t="s">
        <v>128</v>
      </c>
      <c r="E381" s="121" t="s">
        <v>425</v>
      </c>
      <c r="F381" s="122" t="s">
        <v>426</v>
      </c>
      <c r="G381" s="123" t="s">
        <v>235</v>
      </c>
      <c r="H381" s="124">
        <v>8330.16</v>
      </c>
      <c r="I381" s="125"/>
      <c r="J381" s="126">
        <f>ROUND(I381*H381,2)</f>
        <v>0</v>
      </c>
      <c r="K381" s="122" t="s">
        <v>132</v>
      </c>
      <c r="L381" s="33"/>
      <c r="M381" s="127" t="s">
        <v>3</v>
      </c>
      <c r="N381" s="128" t="s">
        <v>47</v>
      </c>
      <c r="O381" s="43"/>
      <c r="P381" s="129">
        <f>O381*H381</f>
        <v>0</v>
      </c>
      <c r="Q381" s="129">
        <v>0</v>
      </c>
      <c r="R381" s="129">
        <f>Q381*H381</f>
        <v>0</v>
      </c>
      <c r="S381" s="129">
        <v>0.24</v>
      </c>
      <c r="T381" s="130">
        <f>S381*H381</f>
        <v>1999.2384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31" t="s">
        <v>94</v>
      </c>
      <c r="AT381" s="131" t="s">
        <v>128</v>
      </c>
      <c r="AU381" s="131" t="s">
        <v>83</v>
      </c>
      <c r="AY381" s="17" t="s">
        <v>126</v>
      </c>
      <c r="BE381" s="132">
        <f>IF(N381="základní",J381,0)</f>
        <v>0</v>
      </c>
      <c r="BF381" s="132">
        <f>IF(N381="snížená",J381,0)</f>
        <v>0</v>
      </c>
      <c r="BG381" s="132">
        <f>IF(N381="zákl. přenesená",J381,0)</f>
        <v>0</v>
      </c>
      <c r="BH381" s="132">
        <f>IF(N381="sníž. přenesená",J381,0)</f>
        <v>0</v>
      </c>
      <c r="BI381" s="132">
        <f>IF(N381="nulová",J381,0)</f>
        <v>0</v>
      </c>
      <c r="BJ381" s="17" t="s">
        <v>81</v>
      </c>
      <c r="BK381" s="132">
        <f>ROUND(I381*H381,2)</f>
        <v>0</v>
      </c>
      <c r="BL381" s="17" t="s">
        <v>94</v>
      </c>
      <c r="BM381" s="131" t="s">
        <v>427</v>
      </c>
    </row>
    <row r="382" spans="1:65" s="2" customFormat="1" ht="10">
      <c r="A382" s="32"/>
      <c r="B382" s="33"/>
      <c r="C382" s="32"/>
      <c r="D382" s="133" t="s">
        <v>134</v>
      </c>
      <c r="E382" s="32"/>
      <c r="F382" s="134" t="s">
        <v>428</v>
      </c>
      <c r="G382" s="32"/>
      <c r="H382" s="32"/>
      <c r="I382" s="135"/>
      <c r="J382" s="32"/>
      <c r="K382" s="32"/>
      <c r="L382" s="33"/>
      <c r="M382" s="136"/>
      <c r="N382" s="137"/>
      <c r="O382" s="43"/>
      <c r="P382" s="43"/>
      <c r="Q382" s="43"/>
      <c r="R382" s="43"/>
      <c r="S382" s="43"/>
      <c r="T382" s="44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7" t="s">
        <v>134</v>
      </c>
      <c r="AU382" s="17" t="s">
        <v>83</v>
      </c>
    </row>
    <row r="383" spans="1:65" s="13" customFormat="1" ht="10">
      <c r="B383" s="138"/>
      <c r="D383" s="139" t="s">
        <v>136</v>
      </c>
      <c r="E383" s="140" t="s">
        <v>3</v>
      </c>
      <c r="F383" s="141" t="s">
        <v>257</v>
      </c>
      <c r="H383" s="140" t="s">
        <v>3</v>
      </c>
      <c r="I383" s="142"/>
      <c r="L383" s="138"/>
      <c r="M383" s="143"/>
      <c r="N383" s="144"/>
      <c r="O383" s="144"/>
      <c r="P383" s="144"/>
      <c r="Q383" s="144"/>
      <c r="R383" s="144"/>
      <c r="S383" s="144"/>
      <c r="T383" s="145"/>
      <c r="AT383" s="140" t="s">
        <v>136</v>
      </c>
      <c r="AU383" s="140" t="s">
        <v>83</v>
      </c>
      <c r="AV383" s="13" t="s">
        <v>81</v>
      </c>
      <c r="AW383" s="13" t="s">
        <v>35</v>
      </c>
      <c r="AX383" s="13" t="s">
        <v>75</v>
      </c>
      <c r="AY383" s="140" t="s">
        <v>126</v>
      </c>
    </row>
    <row r="384" spans="1:65" s="14" customFormat="1" ht="10">
      <c r="B384" s="146"/>
      <c r="D384" s="139" t="s">
        <v>136</v>
      </c>
      <c r="E384" s="147" t="s">
        <v>3</v>
      </c>
      <c r="F384" s="148" t="s">
        <v>429</v>
      </c>
      <c r="H384" s="149">
        <v>81.099999999999994</v>
      </c>
      <c r="I384" s="150"/>
      <c r="L384" s="146"/>
      <c r="M384" s="151"/>
      <c r="N384" s="152"/>
      <c r="O384" s="152"/>
      <c r="P384" s="152"/>
      <c r="Q384" s="152"/>
      <c r="R384" s="152"/>
      <c r="S384" s="152"/>
      <c r="T384" s="153"/>
      <c r="AT384" s="147" t="s">
        <v>136</v>
      </c>
      <c r="AU384" s="147" t="s">
        <v>83</v>
      </c>
      <c r="AV384" s="14" t="s">
        <v>83</v>
      </c>
      <c r="AW384" s="14" t="s">
        <v>35</v>
      </c>
      <c r="AX384" s="14" t="s">
        <v>75</v>
      </c>
      <c r="AY384" s="147" t="s">
        <v>126</v>
      </c>
    </row>
    <row r="385" spans="2:51" s="13" customFormat="1" ht="10">
      <c r="B385" s="138"/>
      <c r="D385" s="139" t="s">
        <v>136</v>
      </c>
      <c r="E385" s="140" t="s">
        <v>3</v>
      </c>
      <c r="F385" s="141" t="s">
        <v>259</v>
      </c>
      <c r="H385" s="140" t="s">
        <v>3</v>
      </c>
      <c r="I385" s="142"/>
      <c r="L385" s="138"/>
      <c r="M385" s="143"/>
      <c r="N385" s="144"/>
      <c r="O385" s="144"/>
      <c r="P385" s="144"/>
      <c r="Q385" s="144"/>
      <c r="R385" s="144"/>
      <c r="S385" s="144"/>
      <c r="T385" s="145"/>
      <c r="AT385" s="140" t="s">
        <v>136</v>
      </c>
      <c r="AU385" s="140" t="s">
        <v>83</v>
      </c>
      <c r="AV385" s="13" t="s">
        <v>81</v>
      </c>
      <c r="AW385" s="13" t="s">
        <v>35</v>
      </c>
      <c r="AX385" s="13" t="s">
        <v>75</v>
      </c>
      <c r="AY385" s="140" t="s">
        <v>126</v>
      </c>
    </row>
    <row r="386" spans="2:51" s="14" customFormat="1" ht="10">
      <c r="B386" s="146"/>
      <c r="D386" s="139" t="s">
        <v>136</v>
      </c>
      <c r="E386" s="147" t="s">
        <v>3</v>
      </c>
      <c r="F386" s="148" t="s">
        <v>430</v>
      </c>
      <c r="H386" s="149">
        <v>469.2</v>
      </c>
      <c r="I386" s="150"/>
      <c r="L386" s="146"/>
      <c r="M386" s="151"/>
      <c r="N386" s="152"/>
      <c r="O386" s="152"/>
      <c r="P386" s="152"/>
      <c r="Q386" s="152"/>
      <c r="R386" s="152"/>
      <c r="S386" s="152"/>
      <c r="T386" s="153"/>
      <c r="AT386" s="147" t="s">
        <v>136</v>
      </c>
      <c r="AU386" s="147" t="s">
        <v>83</v>
      </c>
      <c r="AV386" s="14" t="s">
        <v>83</v>
      </c>
      <c r="AW386" s="14" t="s">
        <v>35</v>
      </c>
      <c r="AX386" s="14" t="s">
        <v>75</v>
      </c>
      <c r="AY386" s="147" t="s">
        <v>126</v>
      </c>
    </row>
    <row r="387" spans="2:51" s="13" customFormat="1" ht="10">
      <c r="B387" s="138"/>
      <c r="D387" s="139" t="s">
        <v>136</v>
      </c>
      <c r="E387" s="140" t="s">
        <v>3</v>
      </c>
      <c r="F387" s="141" t="s">
        <v>261</v>
      </c>
      <c r="H387" s="140" t="s">
        <v>3</v>
      </c>
      <c r="I387" s="142"/>
      <c r="L387" s="138"/>
      <c r="M387" s="143"/>
      <c r="N387" s="144"/>
      <c r="O387" s="144"/>
      <c r="P387" s="144"/>
      <c r="Q387" s="144"/>
      <c r="R387" s="144"/>
      <c r="S387" s="144"/>
      <c r="T387" s="145"/>
      <c r="AT387" s="140" t="s">
        <v>136</v>
      </c>
      <c r="AU387" s="140" t="s">
        <v>83</v>
      </c>
      <c r="AV387" s="13" t="s">
        <v>81</v>
      </c>
      <c r="AW387" s="13" t="s">
        <v>35</v>
      </c>
      <c r="AX387" s="13" t="s">
        <v>75</v>
      </c>
      <c r="AY387" s="140" t="s">
        <v>126</v>
      </c>
    </row>
    <row r="388" spans="2:51" s="14" customFormat="1" ht="10">
      <c r="B388" s="146"/>
      <c r="D388" s="139" t="s">
        <v>136</v>
      </c>
      <c r="E388" s="147" t="s">
        <v>3</v>
      </c>
      <c r="F388" s="148" t="s">
        <v>431</v>
      </c>
      <c r="H388" s="149">
        <v>456.6</v>
      </c>
      <c r="I388" s="150"/>
      <c r="L388" s="146"/>
      <c r="M388" s="151"/>
      <c r="N388" s="152"/>
      <c r="O388" s="152"/>
      <c r="P388" s="152"/>
      <c r="Q388" s="152"/>
      <c r="R388" s="152"/>
      <c r="S388" s="152"/>
      <c r="T388" s="153"/>
      <c r="AT388" s="147" t="s">
        <v>136</v>
      </c>
      <c r="AU388" s="147" t="s">
        <v>83</v>
      </c>
      <c r="AV388" s="14" t="s">
        <v>83</v>
      </c>
      <c r="AW388" s="14" t="s">
        <v>35</v>
      </c>
      <c r="AX388" s="14" t="s">
        <v>75</v>
      </c>
      <c r="AY388" s="147" t="s">
        <v>126</v>
      </c>
    </row>
    <row r="389" spans="2:51" s="13" customFormat="1" ht="10">
      <c r="B389" s="138"/>
      <c r="D389" s="139" t="s">
        <v>136</v>
      </c>
      <c r="E389" s="140" t="s">
        <v>3</v>
      </c>
      <c r="F389" s="141" t="s">
        <v>263</v>
      </c>
      <c r="H389" s="140" t="s">
        <v>3</v>
      </c>
      <c r="I389" s="142"/>
      <c r="L389" s="138"/>
      <c r="M389" s="143"/>
      <c r="N389" s="144"/>
      <c r="O389" s="144"/>
      <c r="P389" s="144"/>
      <c r="Q389" s="144"/>
      <c r="R389" s="144"/>
      <c r="S389" s="144"/>
      <c r="T389" s="145"/>
      <c r="AT389" s="140" t="s">
        <v>136</v>
      </c>
      <c r="AU389" s="140" t="s">
        <v>83</v>
      </c>
      <c r="AV389" s="13" t="s">
        <v>81</v>
      </c>
      <c r="AW389" s="13" t="s">
        <v>35</v>
      </c>
      <c r="AX389" s="13" t="s">
        <v>75</v>
      </c>
      <c r="AY389" s="140" t="s">
        <v>126</v>
      </c>
    </row>
    <row r="390" spans="2:51" s="14" customFormat="1" ht="10">
      <c r="B390" s="146"/>
      <c r="D390" s="139" t="s">
        <v>136</v>
      </c>
      <c r="E390" s="147" t="s">
        <v>3</v>
      </c>
      <c r="F390" s="148" t="s">
        <v>432</v>
      </c>
      <c r="H390" s="149">
        <v>532.6</v>
      </c>
      <c r="I390" s="150"/>
      <c r="L390" s="146"/>
      <c r="M390" s="151"/>
      <c r="N390" s="152"/>
      <c r="O390" s="152"/>
      <c r="P390" s="152"/>
      <c r="Q390" s="152"/>
      <c r="R390" s="152"/>
      <c r="S390" s="152"/>
      <c r="T390" s="153"/>
      <c r="AT390" s="147" t="s">
        <v>136</v>
      </c>
      <c r="AU390" s="147" t="s">
        <v>83</v>
      </c>
      <c r="AV390" s="14" t="s">
        <v>83</v>
      </c>
      <c r="AW390" s="14" t="s">
        <v>35</v>
      </c>
      <c r="AX390" s="14" t="s">
        <v>75</v>
      </c>
      <c r="AY390" s="147" t="s">
        <v>126</v>
      </c>
    </row>
    <row r="391" spans="2:51" s="13" customFormat="1" ht="10">
      <c r="B391" s="138"/>
      <c r="D391" s="139" t="s">
        <v>136</v>
      </c>
      <c r="E391" s="140" t="s">
        <v>3</v>
      </c>
      <c r="F391" s="141" t="s">
        <v>265</v>
      </c>
      <c r="H391" s="140" t="s">
        <v>3</v>
      </c>
      <c r="I391" s="142"/>
      <c r="L391" s="138"/>
      <c r="M391" s="143"/>
      <c r="N391" s="144"/>
      <c r="O391" s="144"/>
      <c r="P391" s="144"/>
      <c r="Q391" s="144"/>
      <c r="R391" s="144"/>
      <c r="S391" s="144"/>
      <c r="T391" s="145"/>
      <c r="AT391" s="140" t="s">
        <v>136</v>
      </c>
      <c r="AU391" s="140" t="s">
        <v>83</v>
      </c>
      <c r="AV391" s="13" t="s">
        <v>81</v>
      </c>
      <c r="AW391" s="13" t="s">
        <v>35</v>
      </c>
      <c r="AX391" s="13" t="s">
        <v>75</v>
      </c>
      <c r="AY391" s="140" t="s">
        <v>126</v>
      </c>
    </row>
    <row r="392" spans="2:51" s="14" customFormat="1" ht="10">
      <c r="B392" s="146"/>
      <c r="D392" s="139" t="s">
        <v>136</v>
      </c>
      <c r="E392" s="147" t="s">
        <v>3</v>
      </c>
      <c r="F392" s="148" t="s">
        <v>433</v>
      </c>
      <c r="H392" s="149">
        <v>459.7</v>
      </c>
      <c r="I392" s="150"/>
      <c r="L392" s="146"/>
      <c r="M392" s="151"/>
      <c r="N392" s="152"/>
      <c r="O392" s="152"/>
      <c r="P392" s="152"/>
      <c r="Q392" s="152"/>
      <c r="R392" s="152"/>
      <c r="S392" s="152"/>
      <c r="T392" s="153"/>
      <c r="AT392" s="147" t="s">
        <v>136</v>
      </c>
      <c r="AU392" s="147" t="s">
        <v>83</v>
      </c>
      <c r="AV392" s="14" t="s">
        <v>83</v>
      </c>
      <c r="AW392" s="14" t="s">
        <v>35</v>
      </c>
      <c r="AX392" s="14" t="s">
        <v>75</v>
      </c>
      <c r="AY392" s="147" t="s">
        <v>126</v>
      </c>
    </row>
    <row r="393" spans="2:51" s="13" customFormat="1" ht="10">
      <c r="B393" s="138"/>
      <c r="D393" s="139" t="s">
        <v>136</v>
      </c>
      <c r="E393" s="140" t="s">
        <v>3</v>
      </c>
      <c r="F393" s="141" t="s">
        <v>266</v>
      </c>
      <c r="H393" s="140" t="s">
        <v>3</v>
      </c>
      <c r="I393" s="142"/>
      <c r="L393" s="138"/>
      <c r="M393" s="143"/>
      <c r="N393" s="144"/>
      <c r="O393" s="144"/>
      <c r="P393" s="144"/>
      <c r="Q393" s="144"/>
      <c r="R393" s="144"/>
      <c r="S393" s="144"/>
      <c r="T393" s="145"/>
      <c r="AT393" s="140" t="s">
        <v>136</v>
      </c>
      <c r="AU393" s="140" t="s">
        <v>83</v>
      </c>
      <c r="AV393" s="13" t="s">
        <v>81</v>
      </c>
      <c r="AW393" s="13" t="s">
        <v>35</v>
      </c>
      <c r="AX393" s="13" t="s">
        <v>75</v>
      </c>
      <c r="AY393" s="140" t="s">
        <v>126</v>
      </c>
    </row>
    <row r="394" spans="2:51" s="14" customFormat="1" ht="10">
      <c r="B394" s="146"/>
      <c r="D394" s="139" t="s">
        <v>136</v>
      </c>
      <c r="E394" s="147" t="s">
        <v>3</v>
      </c>
      <c r="F394" s="148" t="s">
        <v>434</v>
      </c>
      <c r="H394" s="149">
        <v>2956.4</v>
      </c>
      <c r="I394" s="150"/>
      <c r="L394" s="146"/>
      <c r="M394" s="151"/>
      <c r="N394" s="152"/>
      <c r="O394" s="152"/>
      <c r="P394" s="152"/>
      <c r="Q394" s="152"/>
      <c r="R394" s="152"/>
      <c r="S394" s="152"/>
      <c r="T394" s="153"/>
      <c r="AT394" s="147" t="s">
        <v>136</v>
      </c>
      <c r="AU394" s="147" t="s">
        <v>83</v>
      </c>
      <c r="AV394" s="14" t="s">
        <v>83</v>
      </c>
      <c r="AW394" s="14" t="s">
        <v>35</v>
      </c>
      <c r="AX394" s="14" t="s">
        <v>75</v>
      </c>
      <c r="AY394" s="147" t="s">
        <v>126</v>
      </c>
    </row>
    <row r="395" spans="2:51" s="13" customFormat="1" ht="10">
      <c r="B395" s="138"/>
      <c r="D395" s="139" t="s">
        <v>136</v>
      </c>
      <c r="E395" s="140" t="s">
        <v>3</v>
      </c>
      <c r="F395" s="141" t="s">
        <v>268</v>
      </c>
      <c r="H395" s="140" t="s">
        <v>3</v>
      </c>
      <c r="I395" s="142"/>
      <c r="L395" s="138"/>
      <c r="M395" s="143"/>
      <c r="N395" s="144"/>
      <c r="O395" s="144"/>
      <c r="P395" s="144"/>
      <c r="Q395" s="144"/>
      <c r="R395" s="144"/>
      <c r="S395" s="144"/>
      <c r="T395" s="145"/>
      <c r="AT395" s="140" t="s">
        <v>136</v>
      </c>
      <c r="AU395" s="140" t="s">
        <v>83</v>
      </c>
      <c r="AV395" s="13" t="s">
        <v>81</v>
      </c>
      <c r="AW395" s="13" t="s">
        <v>35</v>
      </c>
      <c r="AX395" s="13" t="s">
        <v>75</v>
      </c>
      <c r="AY395" s="140" t="s">
        <v>126</v>
      </c>
    </row>
    <row r="396" spans="2:51" s="14" customFormat="1" ht="10">
      <c r="B396" s="146"/>
      <c r="D396" s="139" t="s">
        <v>136</v>
      </c>
      <c r="E396" s="147" t="s">
        <v>3</v>
      </c>
      <c r="F396" s="148" t="s">
        <v>435</v>
      </c>
      <c r="H396" s="149">
        <v>465</v>
      </c>
      <c r="I396" s="150"/>
      <c r="L396" s="146"/>
      <c r="M396" s="151"/>
      <c r="N396" s="152"/>
      <c r="O396" s="152"/>
      <c r="P396" s="152"/>
      <c r="Q396" s="152"/>
      <c r="R396" s="152"/>
      <c r="S396" s="152"/>
      <c r="T396" s="153"/>
      <c r="AT396" s="147" t="s">
        <v>136</v>
      </c>
      <c r="AU396" s="147" t="s">
        <v>83</v>
      </c>
      <c r="AV396" s="14" t="s">
        <v>83</v>
      </c>
      <c r="AW396" s="14" t="s">
        <v>35</v>
      </c>
      <c r="AX396" s="14" t="s">
        <v>75</v>
      </c>
      <c r="AY396" s="147" t="s">
        <v>126</v>
      </c>
    </row>
    <row r="397" spans="2:51" s="13" customFormat="1" ht="10">
      <c r="B397" s="138"/>
      <c r="D397" s="139" t="s">
        <v>136</v>
      </c>
      <c r="E397" s="140" t="s">
        <v>3</v>
      </c>
      <c r="F397" s="141" t="s">
        <v>272</v>
      </c>
      <c r="H397" s="140" t="s">
        <v>3</v>
      </c>
      <c r="I397" s="142"/>
      <c r="L397" s="138"/>
      <c r="M397" s="143"/>
      <c r="N397" s="144"/>
      <c r="O397" s="144"/>
      <c r="P397" s="144"/>
      <c r="Q397" s="144"/>
      <c r="R397" s="144"/>
      <c r="S397" s="144"/>
      <c r="T397" s="145"/>
      <c r="AT397" s="140" t="s">
        <v>136</v>
      </c>
      <c r="AU397" s="140" t="s">
        <v>83</v>
      </c>
      <c r="AV397" s="13" t="s">
        <v>81</v>
      </c>
      <c r="AW397" s="13" t="s">
        <v>35</v>
      </c>
      <c r="AX397" s="13" t="s">
        <v>75</v>
      </c>
      <c r="AY397" s="140" t="s">
        <v>126</v>
      </c>
    </row>
    <row r="398" spans="2:51" s="14" customFormat="1" ht="10">
      <c r="B398" s="146"/>
      <c r="D398" s="139" t="s">
        <v>136</v>
      </c>
      <c r="E398" s="147" t="s">
        <v>3</v>
      </c>
      <c r="F398" s="148" t="s">
        <v>436</v>
      </c>
      <c r="H398" s="149">
        <v>539.9</v>
      </c>
      <c r="I398" s="150"/>
      <c r="L398" s="146"/>
      <c r="M398" s="151"/>
      <c r="N398" s="152"/>
      <c r="O398" s="152"/>
      <c r="P398" s="152"/>
      <c r="Q398" s="152"/>
      <c r="R398" s="152"/>
      <c r="S398" s="152"/>
      <c r="T398" s="153"/>
      <c r="AT398" s="147" t="s">
        <v>136</v>
      </c>
      <c r="AU398" s="147" t="s">
        <v>83</v>
      </c>
      <c r="AV398" s="14" t="s">
        <v>83</v>
      </c>
      <c r="AW398" s="14" t="s">
        <v>35</v>
      </c>
      <c r="AX398" s="14" t="s">
        <v>75</v>
      </c>
      <c r="AY398" s="147" t="s">
        <v>126</v>
      </c>
    </row>
    <row r="399" spans="2:51" s="13" customFormat="1" ht="10">
      <c r="B399" s="138"/>
      <c r="D399" s="139" t="s">
        <v>136</v>
      </c>
      <c r="E399" s="140" t="s">
        <v>3</v>
      </c>
      <c r="F399" s="141" t="s">
        <v>274</v>
      </c>
      <c r="H399" s="140" t="s">
        <v>3</v>
      </c>
      <c r="I399" s="142"/>
      <c r="L399" s="138"/>
      <c r="M399" s="143"/>
      <c r="N399" s="144"/>
      <c r="O399" s="144"/>
      <c r="P399" s="144"/>
      <c r="Q399" s="144"/>
      <c r="R399" s="144"/>
      <c r="S399" s="144"/>
      <c r="T399" s="145"/>
      <c r="AT399" s="140" t="s">
        <v>136</v>
      </c>
      <c r="AU399" s="140" t="s">
        <v>83</v>
      </c>
      <c r="AV399" s="13" t="s">
        <v>81</v>
      </c>
      <c r="AW399" s="13" t="s">
        <v>35</v>
      </c>
      <c r="AX399" s="13" t="s">
        <v>75</v>
      </c>
      <c r="AY399" s="140" t="s">
        <v>126</v>
      </c>
    </row>
    <row r="400" spans="2:51" s="14" customFormat="1" ht="10">
      <c r="B400" s="146"/>
      <c r="D400" s="139" t="s">
        <v>136</v>
      </c>
      <c r="E400" s="147" t="s">
        <v>3</v>
      </c>
      <c r="F400" s="148" t="s">
        <v>437</v>
      </c>
      <c r="H400" s="149">
        <v>257.8</v>
      </c>
      <c r="I400" s="150"/>
      <c r="L400" s="146"/>
      <c r="M400" s="151"/>
      <c r="N400" s="152"/>
      <c r="O400" s="152"/>
      <c r="P400" s="152"/>
      <c r="Q400" s="152"/>
      <c r="R400" s="152"/>
      <c r="S400" s="152"/>
      <c r="T400" s="153"/>
      <c r="AT400" s="147" t="s">
        <v>136</v>
      </c>
      <c r="AU400" s="147" t="s">
        <v>83</v>
      </c>
      <c r="AV400" s="14" t="s">
        <v>83</v>
      </c>
      <c r="AW400" s="14" t="s">
        <v>35</v>
      </c>
      <c r="AX400" s="14" t="s">
        <v>75</v>
      </c>
      <c r="AY400" s="147" t="s">
        <v>126</v>
      </c>
    </row>
    <row r="401" spans="1:65" s="13" customFormat="1" ht="10">
      <c r="B401" s="138"/>
      <c r="D401" s="139" t="s">
        <v>136</v>
      </c>
      <c r="E401" s="140" t="s">
        <v>3</v>
      </c>
      <c r="F401" s="141" t="s">
        <v>280</v>
      </c>
      <c r="H401" s="140" t="s">
        <v>3</v>
      </c>
      <c r="I401" s="142"/>
      <c r="L401" s="138"/>
      <c r="M401" s="143"/>
      <c r="N401" s="144"/>
      <c r="O401" s="144"/>
      <c r="P401" s="144"/>
      <c r="Q401" s="144"/>
      <c r="R401" s="144"/>
      <c r="S401" s="144"/>
      <c r="T401" s="145"/>
      <c r="AT401" s="140" t="s">
        <v>136</v>
      </c>
      <c r="AU401" s="140" t="s">
        <v>83</v>
      </c>
      <c r="AV401" s="13" t="s">
        <v>81</v>
      </c>
      <c r="AW401" s="13" t="s">
        <v>35</v>
      </c>
      <c r="AX401" s="13" t="s">
        <v>75</v>
      </c>
      <c r="AY401" s="140" t="s">
        <v>126</v>
      </c>
    </row>
    <row r="402" spans="1:65" s="14" customFormat="1" ht="10">
      <c r="B402" s="146"/>
      <c r="D402" s="139" t="s">
        <v>136</v>
      </c>
      <c r="E402" s="147" t="s">
        <v>3</v>
      </c>
      <c r="F402" s="148" t="s">
        <v>438</v>
      </c>
      <c r="H402" s="149">
        <v>534.1</v>
      </c>
      <c r="I402" s="150"/>
      <c r="L402" s="146"/>
      <c r="M402" s="151"/>
      <c r="N402" s="152"/>
      <c r="O402" s="152"/>
      <c r="P402" s="152"/>
      <c r="Q402" s="152"/>
      <c r="R402" s="152"/>
      <c r="S402" s="152"/>
      <c r="T402" s="153"/>
      <c r="AT402" s="147" t="s">
        <v>136</v>
      </c>
      <c r="AU402" s="147" t="s">
        <v>83</v>
      </c>
      <c r="AV402" s="14" t="s">
        <v>83</v>
      </c>
      <c r="AW402" s="14" t="s">
        <v>35</v>
      </c>
      <c r="AX402" s="14" t="s">
        <v>75</v>
      </c>
      <c r="AY402" s="147" t="s">
        <v>126</v>
      </c>
    </row>
    <row r="403" spans="1:65" s="13" customFormat="1" ht="10">
      <c r="B403" s="138"/>
      <c r="D403" s="139" t="s">
        <v>136</v>
      </c>
      <c r="E403" s="140" t="s">
        <v>3</v>
      </c>
      <c r="F403" s="141" t="s">
        <v>288</v>
      </c>
      <c r="H403" s="140" t="s">
        <v>3</v>
      </c>
      <c r="I403" s="142"/>
      <c r="L403" s="138"/>
      <c r="M403" s="143"/>
      <c r="N403" s="144"/>
      <c r="O403" s="144"/>
      <c r="P403" s="144"/>
      <c r="Q403" s="144"/>
      <c r="R403" s="144"/>
      <c r="S403" s="144"/>
      <c r="T403" s="145"/>
      <c r="AT403" s="140" t="s">
        <v>136</v>
      </c>
      <c r="AU403" s="140" t="s">
        <v>83</v>
      </c>
      <c r="AV403" s="13" t="s">
        <v>81</v>
      </c>
      <c r="AW403" s="13" t="s">
        <v>35</v>
      </c>
      <c r="AX403" s="13" t="s">
        <v>75</v>
      </c>
      <c r="AY403" s="140" t="s">
        <v>126</v>
      </c>
    </row>
    <row r="404" spans="1:65" s="14" customFormat="1" ht="10">
      <c r="B404" s="146"/>
      <c r="D404" s="139" t="s">
        <v>136</v>
      </c>
      <c r="E404" s="147" t="s">
        <v>3</v>
      </c>
      <c r="F404" s="148" t="s">
        <v>439</v>
      </c>
      <c r="H404" s="149">
        <v>1577.76</v>
      </c>
      <c r="I404" s="150"/>
      <c r="L404" s="146"/>
      <c r="M404" s="151"/>
      <c r="N404" s="152"/>
      <c r="O404" s="152"/>
      <c r="P404" s="152"/>
      <c r="Q404" s="152"/>
      <c r="R404" s="152"/>
      <c r="S404" s="152"/>
      <c r="T404" s="153"/>
      <c r="AT404" s="147" t="s">
        <v>136</v>
      </c>
      <c r="AU404" s="147" t="s">
        <v>83</v>
      </c>
      <c r="AV404" s="14" t="s">
        <v>83</v>
      </c>
      <c r="AW404" s="14" t="s">
        <v>35</v>
      </c>
      <c r="AX404" s="14" t="s">
        <v>75</v>
      </c>
      <c r="AY404" s="147" t="s">
        <v>126</v>
      </c>
    </row>
    <row r="405" spans="1:65" s="15" customFormat="1" ht="10">
      <c r="B405" s="154"/>
      <c r="D405" s="139" t="s">
        <v>136</v>
      </c>
      <c r="E405" s="155" t="s">
        <v>3</v>
      </c>
      <c r="F405" s="156" t="s">
        <v>153</v>
      </c>
      <c r="H405" s="157">
        <v>8330.16</v>
      </c>
      <c r="I405" s="158"/>
      <c r="L405" s="154"/>
      <c r="M405" s="159"/>
      <c r="N405" s="160"/>
      <c r="O405" s="160"/>
      <c r="P405" s="160"/>
      <c r="Q405" s="160"/>
      <c r="R405" s="160"/>
      <c r="S405" s="160"/>
      <c r="T405" s="161"/>
      <c r="AT405" s="155" t="s">
        <v>136</v>
      </c>
      <c r="AU405" s="155" t="s">
        <v>83</v>
      </c>
      <c r="AV405" s="15" t="s">
        <v>94</v>
      </c>
      <c r="AW405" s="15" t="s">
        <v>35</v>
      </c>
      <c r="AX405" s="15" t="s">
        <v>81</v>
      </c>
      <c r="AY405" s="155" t="s">
        <v>126</v>
      </c>
    </row>
    <row r="406" spans="1:65" s="2" customFormat="1" ht="44.25" customHeight="1">
      <c r="A406" s="32"/>
      <c r="B406" s="119"/>
      <c r="C406" s="120" t="s">
        <v>440</v>
      </c>
      <c r="D406" s="120" t="s">
        <v>128</v>
      </c>
      <c r="E406" s="121" t="s">
        <v>441</v>
      </c>
      <c r="F406" s="122" t="s">
        <v>442</v>
      </c>
      <c r="G406" s="123" t="s">
        <v>235</v>
      </c>
      <c r="H406" s="124">
        <v>534.1</v>
      </c>
      <c r="I406" s="125"/>
      <c r="J406" s="126">
        <f>ROUND(I406*H406,2)</f>
        <v>0</v>
      </c>
      <c r="K406" s="122" t="s">
        <v>236</v>
      </c>
      <c r="L406" s="33"/>
      <c r="M406" s="127" t="s">
        <v>3</v>
      </c>
      <c r="N406" s="128" t="s">
        <v>47</v>
      </c>
      <c r="O406" s="43"/>
      <c r="P406" s="129">
        <f>O406*H406</f>
        <v>0</v>
      </c>
      <c r="Q406" s="129">
        <v>0</v>
      </c>
      <c r="R406" s="129">
        <f>Q406*H406</f>
        <v>0</v>
      </c>
      <c r="S406" s="129">
        <v>0.26</v>
      </c>
      <c r="T406" s="130">
        <f>S406*H406</f>
        <v>138.86600000000001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31" t="s">
        <v>94</v>
      </c>
      <c r="AT406" s="131" t="s">
        <v>128</v>
      </c>
      <c r="AU406" s="131" t="s">
        <v>83</v>
      </c>
      <c r="AY406" s="17" t="s">
        <v>126</v>
      </c>
      <c r="BE406" s="132">
        <f>IF(N406="základní",J406,0)</f>
        <v>0</v>
      </c>
      <c r="BF406" s="132">
        <f>IF(N406="snížená",J406,0)</f>
        <v>0</v>
      </c>
      <c r="BG406" s="132">
        <f>IF(N406="zákl. přenesená",J406,0)</f>
        <v>0</v>
      </c>
      <c r="BH406" s="132">
        <f>IF(N406="sníž. přenesená",J406,0)</f>
        <v>0</v>
      </c>
      <c r="BI406" s="132">
        <f>IF(N406="nulová",J406,0)</f>
        <v>0</v>
      </c>
      <c r="BJ406" s="17" t="s">
        <v>81</v>
      </c>
      <c r="BK406" s="132">
        <f>ROUND(I406*H406,2)</f>
        <v>0</v>
      </c>
      <c r="BL406" s="17" t="s">
        <v>94</v>
      </c>
      <c r="BM406" s="131" t="s">
        <v>443</v>
      </c>
    </row>
    <row r="407" spans="1:65" s="2" customFormat="1" ht="10">
      <c r="A407" s="32"/>
      <c r="B407" s="33"/>
      <c r="C407" s="32"/>
      <c r="D407" s="133" t="s">
        <v>134</v>
      </c>
      <c r="E407" s="32"/>
      <c r="F407" s="134" t="s">
        <v>444</v>
      </c>
      <c r="G407" s="32"/>
      <c r="H407" s="32"/>
      <c r="I407" s="135"/>
      <c r="J407" s="32"/>
      <c r="K407" s="32"/>
      <c r="L407" s="33"/>
      <c r="M407" s="136"/>
      <c r="N407" s="137"/>
      <c r="O407" s="43"/>
      <c r="P407" s="43"/>
      <c r="Q407" s="43"/>
      <c r="R407" s="43"/>
      <c r="S407" s="43"/>
      <c r="T407" s="44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T407" s="17" t="s">
        <v>134</v>
      </c>
      <c r="AU407" s="17" t="s">
        <v>83</v>
      </c>
    </row>
    <row r="408" spans="1:65" s="13" customFormat="1" ht="10">
      <c r="B408" s="138"/>
      <c r="D408" s="139" t="s">
        <v>136</v>
      </c>
      <c r="E408" s="140" t="s">
        <v>3</v>
      </c>
      <c r="F408" s="141" t="s">
        <v>280</v>
      </c>
      <c r="H408" s="140" t="s">
        <v>3</v>
      </c>
      <c r="I408" s="142"/>
      <c r="L408" s="138"/>
      <c r="M408" s="143"/>
      <c r="N408" s="144"/>
      <c r="O408" s="144"/>
      <c r="P408" s="144"/>
      <c r="Q408" s="144"/>
      <c r="R408" s="144"/>
      <c r="S408" s="144"/>
      <c r="T408" s="145"/>
      <c r="AT408" s="140" t="s">
        <v>136</v>
      </c>
      <c r="AU408" s="140" t="s">
        <v>83</v>
      </c>
      <c r="AV408" s="13" t="s">
        <v>81</v>
      </c>
      <c r="AW408" s="13" t="s">
        <v>35</v>
      </c>
      <c r="AX408" s="13" t="s">
        <v>75</v>
      </c>
      <c r="AY408" s="140" t="s">
        <v>126</v>
      </c>
    </row>
    <row r="409" spans="1:65" s="14" customFormat="1" ht="10">
      <c r="B409" s="146"/>
      <c r="D409" s="139" t="s">
        <v>136</v>
      </c>
      <c r="E409" s="147" t="s">
        <v>3</v>
      </c>
      <c r="F409" s="148" t="s">
        <v>438</v>
      </c>
      <c r="H409" s="149">
        <v>534.1</v>
      </c>
      <c r="I409" s="150"/>
      <c r="L409" s="146"/>
      <c r="M409" s="151"/>
      <c r="N409" s="152"/>
      <c r="O409" s="152"/>
      <c r="P409" s="152"/>
      <c r="Q409" s="152"/>
      <c r="R409" s="152"/>
      <c r="S409" s="152"/>
      <c r="T409" s="153"/>
      <c r="AT409" s="147" t="s">
        <v>136</v>
      </c>
      <c r="AU409" s="147" t="s">
        <v>83</v>
      </c>
      <c r="AV409" s="14" t="s">
        <v>83</v>
      </c>
      <c r="AW409" s="14" t="s">
        <v>35</v>
      </c>
      <c r="AX409" s="14" t="s">
        <v>81</v>
      </c>
      <c r="AY409" s="147" t="s">
        <v>126</v>
      </c>
    </row>
    <row r="410" spans="1:65" s="2" customFormat="1" ht="44.25" customHeight="1">
      <c r="A410" s="32"/>
      <c r="B410" s="119"/>
      <c r="C410" s="120" t="s">
        <v>8</v>
      </c>
      <c r="D410" s="120" t="s">
        <v>128</v>
      </c>
      <c r="E410" s="121" t="s">
        <v>445</v>
      </c>
      <c r="F410" s="122" t="s">
        <v>446</v>
      </c>
      <c r="G410" s="123" t="s">
        <v>235</v>
      </c>
      <c r="H410" s="124">
        <v>5145.1000000000004</v>
      </c>
      <c r="I410" s="125"/>
      <c r="J410" s="126">
        <f>ROUND(I410*H410,2)</f>
        <v>0</v>
      </c>
      <c r="K410" s="122" t="s">
        <v>132</v>
      </c>
      <c r="L410" s="33"/>
      <c r="M410" s="127" t="s">
        <v>3</v>
      </c>
      <c r="N410" s="128" t="s">
        <v>47</v>
      </c>
      <c r="O410" s="43"/>
      <c r="P410" s="129">
        <f>O410*H410</f>
        <v>0</v>
      </c>
      <c r="Q410" s="129">
        <v>0</v>
      </c>
      <c r="R410" s="129">
        <f>Q410*H410</f>
        <v>0</v>
      </c>
      <c r="S410" s="129">
        <v>0.37</v>
      </c>
      <c r="T410" s="130">
        <f>S410*H410</f>
        <v>1903.6870000000001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31" t="s">
        <v>94</v>
      </c>
      <c r="AT410" s="131" t="s">
        <v>128</v>
      </c>
      <c r="AU410" s="131" t="s">
        <v>83</v>
      </c>
      <c r="AY410" s="17" t="s">
        <v>126</v>
      </c>
      <c r="BE410" s="132">
        <f>IF(N410="základní",J410,0)</f>
        <v>0</v>
      </c>
      <c r="BF410" s="132">
        <f>IF(N410="snížená",J410,0)</f>
        <v>0</v>
      </c>
      <c r="BG410" s="132">
        <f>IF(N410="zákl. přenesená",J410,0)</f>
        <v>0</v>
      </c>
      <c r="BH410" s="132">
        <f>IF(N410="sníž. přenesená",J410,0)</f>
        <v>0</v>
      </c>
      <c r="BI410" s="132">
        <f>IF(N410="nulová",J410,0)</f>
        <v>0</v>
      </c>
      <c r="BJ410" s="17" t="s">
        <v>81</v>
      </c>
      <c r="BK410" s="132">
        <f>ROUND(I410*H410,2)</f>
        <v>0</v>
      </c>
      <c r="BL410" s="17" t="s">
        <v>94</v>
      </c>
      <c r="BM410" s="131" t="s">
        <v>447</v>
      </c>
    </row>
    <row r="411" spans="1:65" s="2" customFormat="1" ht="10">
      <c r="A411" s="32"/>
      <c r="B411" s="33"/>
      <c r="C411" s="32"/>
      <c r="D411" s="133" t="s">
        <v>134</v>
      </c>
      <c r="E411" s="32"/>
      <c r="F411" s="134" t="s">
        <v>448</v>
      </c>
      <c r="G411" s="32"/>
      <c r="H411" s="32"/>
      <c r="I411" s="135"/>
      <c r="J411" s="32"/>
      <c r="K411" s="32"/>
      <c r="L411" s="33"/>
      <c r="M411" s="136"/>
      <c r="N411" s="137"/>
      <c r="O411" s="43"/>
      <c r="P411" s="43"/>
      <c r="Q411" s="43"/>
      <c r="R411" s="43"/>
      <c r="S411" s="43"/>
      <c r="T411" s="44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T411" s="17" t="s">
        <v>134</v>
      </c>
      <c r="AU411" s="17" t="s">
        <v>83</v>
      </c>
    </row>
    <row r="412" spans="1:65" s="13" customFormat="1" ht="10">
      <c r="B412" s="138"/>
      <c r="D412" s="139" t="s">
        <v>136</v>
      </c>
      <c r="E412" s="140" t="s">
        <v>3</v>
      </c>
      <c r="F412" s="141" t="s">
        <v>367</v>
      </c>
      <c r="H412" s="140" t="s">
        <v>3</v>
      </c>
      <c r="I412" s="142"/>
      <c r="L412" s="138"/>
      <c r="M412" s="143"/>
      <c r="N412" s="144"/>
      <c r="O412" s="144"/>
      <c r="P412" s="144"/>
      <c r="Q412" s="144"/>
      <c r="R412" s="144"/>
      <c r="S412" s="144"/>
      <c r="T412" s="145"/>
      <c r="AT412" s="140" t="s">
        <v>136</v>
      </c>
      <c r="AU412" s="140" t="s">
        <v>83</v>
      </c>
      <c r="AV412" s="13" t="s">
        <v>81</v>
      </c>
      <c r="AW412" s="13" t="s">
        <v>35</v>
      </c>
      <c r="AX412" s="13" t="s">
        <v>75</v>
      </c>
      <c r="AY412" s="140" t="s">
        <v>126</v>
      </c>
    </row>
    <row r="413" spans="1:65" s="14" customFormat="1" ht="10">
      <c r="B413" s="146"/>
      <c r="D413" s="139" t="s">
        <v>136</v>
      </c>
      <c r="E413" s="147" t="s">
        <v>3</v>
      </c>
      <c r="F413" s="148" t="s">
        <v>449</v>
      </c>
      <c r="H413" s="149">
        <v>1944</v>
      </c>
      <c r="I413" s="150"/>
      <c r="L413" s="146"/>
      <c r="M413" s="151"/>
      <c r="N413" s="152"/>
      <c r="O413" s="152"/>
      <c r="P413" s="152"/>
      <c r="Q413" s="152"/>
      <c r="R413" s="152"/>
      <c r="S413" s="152"/>
      <c r="T413" s="153"/>
      <c r="AT413" s="147" t="s">
        <v>136</v>
      </c>
      <c r="AU413" s="147" t="s">
        <v>83</v>
      </c>
      <c r="AV413" s="14" t="s">
        <v>83</v>
      </c>
      <c r="AW413" s="14" t="s">
        <v>35</v>
      </c>
      <c r="AX413" s="14" t="s">
        <v>75</v>
      </c>
      <c r="AY413" s="147" t="s">
        <v>126</v>
      </c>
    </row>
    <row r="414" spans="1:65" s="13" customFormat="1" ht="10">
      <c r="B414" s="138"/>
      <c r="D414" s="139" t="s">
        <v>136</v>
      </c>
      <c r="E414" s="140" t="s">
        <v>3</v>
      </c>
      <c r="F414" s="141" t="s">
        <v>369</v>
      </c>
      <c r="H414" s="140" t="s">
        <v>3</v>
      </c>
      <c r="I414" s="142"/>
      <c r="L414" s="138"/>
      <c r="M414" s="143"/>
      <c r="N414" s="144"/>
      <c r="O414" s="144"/>
      <c r="P414" s="144"/>
      <c r="Q414" s="144"/>
      <c r="R414" s="144"/>
      <c r="S414" s="144"/>
      <c r="T414" s="145"/>
      <c r="AT414" s="140" t="s">
        <v>136</v>
      </c>
      <c r="AU414" s="140" t="s">
        <v>83</v>
      </c>
      <c r="AV414" s="13" t="s">
        <v>81</v>
      </c>
      <c r="AW414" s="13" t="s">
        <v>35</v>
      </c>
      <c r="AX414" s="13" t="s">
        <v>75</v>
      </c>
      <c r="AY414" s="140" t="s">
        <v>126</v>
      </c>
    </row>
    <row r="415" spans="1:65" s="14" customFormat="1" ht="10">
      <c r="B415" s="146"/>
      <c r="D415" s="139" t="s">
        <v>136</v>
      </c>
      <c r="E415" s="147" t="s">
        <v>3</v>
      </c>
      <c r="F415" s="148" t="s">
        <v>450</v>
      </c>
      <c r="H415" s="149">
        <v>3201.1</v>
      </c>
      <c r="I415" s="150"/>
      <c r="L415" s="146"/>
      <c r="M415" s="151"/>
      <c r="N415" s="152"/>
      <c r="O415" s="152"/>
      <c r="P415" s="152"/>
      <c r="Q415" s="152"/>
      <c r="R415" s="152"/>
      <c r="S415" s="152"/>
      <c r="T415" s="153"/>
      <c r="AT415" s="147" t="s">
        <v>136</v>
      </c>
      <c r="AU415" s="147" t="s">
        <v>83</v>
      </c>
      <c r="AV415" s="14" t="s">
        <v>83</v>
      </c>
      <c r="AW415" s="14" t="s">
        <v>35</v>
      </c>
      <c r="AX415" s="14" t="s">
        <v>75</v>
      </c>
      <c r="AY415" s="147" t="s">
        <v>126</v>
      </c>
    </row>
    <row r="416" spans="1:65" s="15" customFormat="1" ht="10">
      <c r="B416" s="154"/>
      <c r="D416" s="139" t="s">
        <v>136</v>
      </c>
      <c r="E416" s="155" t="s">
        <v>3</v>
      </c>
      <c r="F416" s="156" t="s">
        <v>153</v>
      </c>
      <c r="H416" s="157">
        <v>5145.1000000000004</v>
      </c>
      <c r="I416" s="158"/>
      <c r="L416" s="154"/>
      <c r="M416" s="159"/>
      <c r="N416" s="160"/>
      <c r="O416" s="160"/>
      <c r="P416" s="160"/>
      <c r="Q416" s="160"/>
      <c r="R416" s="160"/>
      <c r="S416" s="160"/>
      <c r="T416" s="161"/>
      <c r="AT416" s="155" t="s">
        <v>136</v>
      </c>
      <c r="AU416" s="155" t="s">
        <v>83</v>
      </c>
      <c r="AV416" s="15" t="s">
        <v>94</v>
      </c>
      <c r="AW416" s="15" t="s">
        <v>35</v>
      </c>
      <c r="AX416" s="15" t="s">
        <v>81</v>
      </c>
      <c r="AY416" s="155" t="s">
        <v>126</v>
      </c>
    </row>
    <row r="417" spans="1:65" s="2" customFormat="1" ht="44.25" customHeight="1">
      <c r="A417" s="32"/>
      <c r="B417" s="119"/>
      <c r="C417" s="120" t="s">
        <v>451</v>
      </c>
      <c r="D417" s="120" t="s">
        <v>128</v>
      </c>
      <c r="E417" s="121" t="s">
        <v>452</v>
      </c>
      <c r="F417" s="122" t="s">
        <v>453</v>
      </c>
      <c r="G417" s="123" t="s">
        <v>235</v>
      </c>
      <c r="H417" s="124">
        <v>5845.3320000000003</v>
      </c>
      <c r="I417" s="125"/>
      <c r="J417" s="126">
        <f>ROUND(I417*H417,2)</f>
        <v>0</v>
      </c>
      <c r="K417" s="122" t="s">
        <v>132</v>
      </c>
      <c r="L417" s="33"/>
      <c r="M417" s="127" t="s">
        <v>3</v>
      </c>
      <c r="N417" s="128" t="s">
        <v>47</v>
      </c>
      <c r="O417" s="43"/>
      <c r="P417" s="129">
        <f>O417*H417</f>
        <v>0</v>
      </c>
      <c r="Q417" s="129">
        <v>0</v>
      </c>
      <c r="R417" s="129">
        <f>Q417*H417</f>
        <v>0</v>
      </c>
      <c r="S417" s="129">
        <v>0.47</v>
      </c>
      <c r="T417" s="130">
        <f>S417*H417</f>
        <v>2747.3060399999999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31" t="s">
        <v>94</v>
      </c>
      <c r="AT417" s="131" t="s">
        <v>128</v>
      </c>
      <c r="AU417" s="131" t="s">
        <v>83</v>
      </c>
      <c r="AY417" s="17" t="s">
        <v>126</v>
      </c>
      <c r="BE417" s="132">
        <f>IF(N417="základní",J417,0)</f>
        <v>0</v>
      </c>
      <c r="BF417" s="132">
        <f>IF(N417="snížená",J417,0)</f>
        <v>0</v>
      </c>
      <c r="BG417" s="132">
        <f>IF(N417="zákl. přenesená",J417,0)</f>
        <v>0</v>
      </c>
      <c r="BH417" s="132">
        <f>IF(N417="sníž. přenesená",J417,0)</f>
        <v>0</v>
      </c>
      <c r="BI417" s="132">
        <f>IF(N417="nulová",J417,0)</f>
        <v>0</v>
      </c>
      <c r="BJ417" s="17" t="s">
        <v>81</v>
      </c>
      <c r="BK417" s="132">
        <f>ROUND(I417*H417,2)</f>
        <v>0</v>
      </c>
      <c r="BL417" s="17" t="s">
        <v>94</v>
      </c>
      <c r="BM417" s="131" t="s">
        <v>454</v>
      </c>
    </row>
    <row r="418" spans="1:65" s="2" customFormat="1" ht="10">
      <c r="A418" s="32"/>
      <c r="B418" s="33"/>
      <c r="C418" s="32"/>
      <c r="D418" s="133" t="s">
        <v>134</v>
      </c>
      <c r="E418" s="32"/>
      <c r="F418" s="134" t="s">
        <v>455</v>
      </c>
      <c r="G418" s="32"/>
      <c r="H418" s="32"/>
      <c r="I418" s="135"/>
      <c r="J418" s="32"/>
      <c r="K418" s="32"/>
      <c r="L418" s="33"/>
      <c r="M418" s="136"/>
      <c r="N418" s="137"/>
      <c r="O418" s="43"/>
      <c r="P418" s="43"/>
      <c r="Q418" s="43"/>
      <c r="R418" s="43"/>
      <c r="S418" s="43"/>
      <c r="T418" s="44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17" t="s">
        <v>134</v>
      </c>
      <c r="AU418" s="17" t="s">
        <v>83</v>
      </c>
    </row>
    <row r="419" spans="1:65" s="13" customFormat="1" ht="10">
      <c r="B419" s="138"/>
      <c r="D419" s="139" t="s">
        <v>136</v>
      </c>
      <c r="E419" s="140" t="s">
        <v>3</v>
      </c>
      <c r="F419" s="141" t="s">
        <v>456</v>
      </c>
      <c r="H419" s="140" t="s">
        <v>3</v>
      </c>
      <c r="I419" s="142"/>
      <c r="L419" s="138"/>
      <c r="M419" s="143"/>
      <c r="N419" s="144"/>
      <c r="O419" s="144"/>
      <c r="P419" s="144"/>
      <c r="Q419" s="144"/>
      <c r="R419" s="144"/>
      <c r="S419" s="144"/>
      <c r="T419" s="145"/>
      <c r="AT419" s="140" t="s">
        <v>136</v>
      </c>
      <c r="AU419" s="140" t="s">
        <v>83</v>
      </c>
      <c r="AV419" s="13" t="s">
        <v>81</v>
      </c>
      <c r="AW419" s="13" t="s">
        <v>35</v>
      </c>
      <c r="AX419" s="13" t="s">
        <v>75</v>
      </c>
      <c r="AY419" s="140" t="s">
        <v>126</v>
      </c>
    </row>
    <row r="420" spans="1:65" s="14" customFormat="1" ht="10">
      <c r="B420" s="146"/>
      <c r="D420" s="139" t="s">
        <v>136</v>
      </c>
      <c r="E420" s="147" t="s">
        <v>3</v>
      </c>
      <c r="F420" s="148" t="s">
        <v>457</v>
      </c>
      <c r="H420" s="149">
        <v>1031.2</v>
      </c>
      <c r="I420" s="150"/>
      <c r="L420" s="146"/>
      <c r="M420" s="151"/>
      <c r="N420" s="152"/>
      <c r="O420" s="152"/>
      <c r="P420" s="152"/>
      <c r="Q420" s="152"/>
      <c r="R420" s="152"/>
      <c r="S420" s="152"/>
      <c r="T420" s="153"/>
      <c r="AT420" s="147" t="s">
        <v>136</v>
      </c>
      <c r="AU420" s="147" t="s">
        <v>83</v>
      </c>
      <c r="AV420" s="14" t="s">
        <v>83</v>
      </c>
      <c r="AW420" s="14" t="s">
        <v>35</v>
      </c>
      <c r="AX420" s="14" t="s">
        <v>75</v>
      </c>
      <c r="AY420" s="147" t="s">
        <v>126</v>
      </c>
    </row>
    <row r="421" spans="1:65" s="13" customFormat="1" ht="10">
      <c r="B421" s="138"/>
      <c r="D421" s="139" t="s">
        <v>136</v>
      </c>
      <c r="E421" s="140" t="s">
        <v>3</v>
      </c>
      <c r="F421" s="141" t="s">
        <v>458</v>
      </c>
      <c r="H421" s="140" t="s">
        <v>3</v>
      </c>
      <c r="I421" s="142"/>
      <c r="L421" s="138"/>
      <c r="M421" s="143"/>
      <c r="N421" s="144"/>
      <c r="O421" s="144"/>
      <c r="P421" s="144"/>
      <c r="Q421" s="144"/>
      <c r="R421" s="144"/>
      <c r="S421" s="144"/>
      <c r="T421" s="145"/>
      <c r="AT421" s="140" t="s">
        <v>136</v>
      </c>
      <c r="AU421" s="140" t="s">
        <v>83</v>
      </c>
      <c r="AV421" s="13" t="s">
        <v>81</v>
      </c>
      <c r="AW421" s="13" t="s">
        <v>35</v>
      </c>
      <c r="AX421" s="13" t="s">
        <v>75</v>
      </c>
      <c r="AY421" s="140" t="s">
        <v>126</v>
      </c>
    </row>
    <row r="422" spans="1:65" s="14" customFormat="1" ht="10">
      <c r="B422" s="146"/>
      <c r="D422" s="139" t="s">
        <v>136</v>
      </c>
      <c r="E422" s="147" t="s">
        <v>3</v>
      </c>
      <c r="F422" s="148" t="s">
        <v>459</v>
      </c>
      <c r="H422" s="149">
        <v>2679.9</v>
      </c>
      <c r="I422" s="150"/>
      <c r="L422" s="146"/>
      <c r="M422" s="151"/>
      <c r="N422" s="152"/>
      <c r="O422" s="152"/>
      <c r="P422" s="152"/>
      <c r="Q422" s="152"/>
      <c r="R422" s="152"/>
      <c r="S422" s="152"/>
      <c r="T422" s="153"/>
      <c r="AT422" s="147" t="s">
        <v>136</v>
      </c>
      <c r="AU422" s="147" t="s">
        <v>83</v>
      </c>
      <c r="AV422" s="14" t="s">
        <v>83</v>
      </c>
      <c r="AW422" s="14" t="s">
        <v>35</v>
      </c>
      <c r="AX422" s="14" t="s">
        <v>75</v>
      </c>
      <c r="AY422" s="147" t="s">
        <v>126</v>
      </c>
    </row>
    <row r="423" spans="1:65" s="13" customFormat="1" ht="10">
      <c r="B423" s="138"/>
      <c r="D423" s="139" t="s">
        <v>136</v>
      </c>
      <c r="E423" s="140" t="s">
        <v>3</v>
      </c>
      <c r="F423" s="141" t="s">
        <v>278</v>
      </c>
      <c r="H423" s="140" t="s">
        <v>3</v>
      </c>
      <c r="I423" s="142"/>
      <c r="L423" s="138"/>
      <c r="M423" s="143"/>
      <c r="N423" s="144"/>
      <c r="O423" s="144"/>
      <c r="P423" s="144"/>
      <c r="Q423" s="144"/>
      <c r="R423" s="144"/>
      <c r="S423" s="144"/>
      <c r="T423" s="145"/>
      <c r="AT423" s="140" t="s">
        <v>136</v>
      </c>
      <c r="AU423" s="140" t="s">
        <v>83</v>
      </c>
      <c r="AV423" s="13" t="s">
        <v>81</v>
      </c>
      <c r="AW423" s="13" t="s">
        <v>35</v>
      </c>
      <c r="AX423" s="13" t="s">
        <v>75</v>
      </c>
      <c r="AY423" s="140" t="s">
        <v>126</v>
      </c>
    </row>
    <row r="424" spans="1:65" s="14" customFormat="1" ht="10">
      <c r="B424" s="146"/>
      <c r="D424" s="139" t="s">
        <v>136</v>
      </c>
      <c r="E424" s="147" t="s">
        <v>3</v>
      </c>
      <c r="F424" s="148" t="s">
        <v>460</v>
      </c>
      <c r="H424" s="149">
        <v>1317.8</v>
      </c>
      <c r="I424" s="150"/>
      <c r="L424" s="146"/>
      <c r="M424" s="151"/>
      <c r="N424" s="152"/>
      <c r="O424" s="152"/>
      <c r="P424" s="152"/>
      <c r="Q424" s="152"/>
      <c r="R424" s="152"/>
      <c r="S424" s="152"/>
      <c r="T424" s="153"/>
      <c r="AT424" s="147" t="s">
        <v>136</v>
      </c>
      <c r="AU424" s="147" t="s">
        <v>83</v>
      </c>
      <c r="AV424" s="14" t="s">
        <v>83</v>
      </c>
      <c r="AW424" s="14" t="s">
        <v>35</v>
      </c>
      <c r="AX424" s="14" t="s">
        <v>75</v>
      </c>
      <c r="AY424" s="147" t="s">
        <v>126</v>
      </c>
    </row>
    <row r="425" spans="1:65" s="13" customFormat="1" ht="10">
      <c r="B425" s="138"/>
      <c r="D425" s="139" t="s">
        <v>136</v>
      </c>
      <c r="E425" s="140" t="s">
        <v>3</v>
      </c>
      <c r="F425" s="141" t="s">
        <v>288</v>
      </c>
      <c r="H425" s="140" t="s">
        <v>3</v>
      </c>
      <c r="I425" s="142"/>
      <c r="L425" s="138"/>
      <c r="M425" s="143"/>
      <c r="N425" s="144"/>
      <c r="O425" s="144"/>
      <c r="P425" s="144"/>
      <c r="Q425" s="144"/>
      <c r="R425" s="144"/>
      <c r="S425" s="144"/>
      <c r="T425" s="145"/>
      <c r="AT425" s="140" t="s">
        <v>136</v>
      </c>
      <c r="AU425" s="140" t="s">
        <v>83</v>
      </c>
      <c r="AV425" s="13" t="s">
        <v>81</v>
      </c>
      <c r="AW425" s="13" t="s">
        <v>35</v>
      </c>
      <c r="AX425" s="13" t="s">
        <v>75</v>
      </c>
      <c r="AY425" s="140" t="s">
        <v>126</v>
      </c>
    </row>
    <row r="426" spans="1:65" s="14" customFormat="1" ht="10">
      <c r="B426" s="146"/>
      <c r="D426" s="139" t="s">
        <v>136</v>
      </c>
      <c r="E426" s="147" t="s">
        <v>3</v>
      </c>
      <c r="F426" s="148" t="s">
        <v>461</v>
      </c>
      <c r="H426" s="149">
        <v>394.44</v>
      </c>
      <c r="I426" s="150"/>
      <c r="L426" s="146"/>
      <c r="M426" s="151"/>
      <c r="N426" s="152"/>
      <c r="O426" s="152"/>
      <c r="P426" s="152"/>
      <c r="Q426" s="152"/>
      <c r="R426" s="152"/>
      <c r="S426" s="152"/>
      <c r="T426" s="153"/>
      <c r="AT426" s="147" t="s">
        <v>136</v>
      </c>
      <c r="AU426" s="147" t="s">
        <v>83</v>
      </c>
      <c r="AV426" s="14" t="s">
        <v>83</v>
      </c>
      <c r="AW426" s="14" t="s">
        <v>35</v>
      </c>
      <c r="AX426" s="14" t="s">
        <v>75</v>
      </c>
      <c r="AY426" s="147" t="s">
        <v>126</v>
      </c>
    </row>
    <row r="427" spans="1:65" s="13" customFormat="1" ht="10">
      <c r="B427" s="138"/>
      <c r="D427" s="139" t="s">
        <v>136</v>
      </c>
      <c r="E427" s="140" t="s">
        <v>3</v>
      </c>
      <c r="F427" s="141" t="s">
        <v>292</v>
      </c>
      <c r="H427" s="140" t="s">
        <v>3</v>
      </c>
      <c r="I427" s="142"/>
      <c r="L427" s="138"/>
      <c r="M427" s="143"/>
      <c r="N427" s="144"/>
      <c r="O427" s="144"/>
      <c r="P427" s="144"/>
      <c r="Q427" s="144"/>
      <c r="R427" s="144"/>
      <c r="S427" s="144"/>
      <c r="T427" s="145"/>
      <c r="AT427" s="140" t="s">
        <v>136</v>
      </c>
      <c r="AU427" s="140" t="s">
        <v>83</v>
      </c>
      <c r="AV427" s="13" t="s">
        <v>81</v>
      </c>
      <c r="AW427" s="13" t="s">
        <v>35</v>
      </c>
      <c r="AX427" s="13" t="s">
        <v>75</v>
      </c>
      <c r="AY427" s="140" t="s">
        <v>126</v>
      </c>
    </row>
    <row r="428" spans="1:65" s="14" customFormat="1" ht="10">
      <c r="B428" s="146"/>
      <c r="D428" s="139" t="s">
        <v>136</v>
      </c>
      <c r="E428" s="147" t="s">
        <v>3</v>
      </c>
      <c r="F428" s="148" t="s">
        <v>462</v>
      </c>
      <c r="H428" s="149">
        <v>112.205</v>
      </c>
      <c r="I428" s="150"/>
      <c r="L428" s="146"/>
      <c r="M428" s="151"/>
      <c r="N428" s="152"/>
      <c r="O428" s="152"/>
      <c r="P428" s="152"/>
      <c r="Q428" s="152"/>
      <c r="R428" s="152"/>
      <c r="S428" s="152"/>
      <c r="T428" s="153"/>
      <c r="AT428" s="147" t="s">
        <v>136</v>
      </c>
      <c r="AU428" s="147" t="s">
        <v>83</v>
      </c>
      <c r="AV428" s="14" t="s">
        <v>83</v>
      </c>
      <c r="AW428" s="14" t="s">
        <v>35</v>
      </c>
      <c r="AX428" s="14" t="s">
        <v>75</v>
      </c>
      <c r="AY428" s="147" t="s">
        <v>126</v>
      </c>
    </row>
    <row r="429" spans="1:65" s="13" customFormat="1" ht="10">
      <c r="B429" s="138"/>
      <c r="D429" s="139" t="s">
        <v>136</v>
      </c>
      <c r="E429" s="140" t="s">
        <v>3</v>
      </c>
      <c r="F429" s="141" t="s">
        <v>296</v>
      </c>
      <c r="H429" s="140" t="s">
        <v>3</v>
      </c>
      <c r="I429" s="142"/>
      <c r="L429" s="138"/>
      <c r="M429" s="143"/>
      <c r="N429" s="144"/>
      <c r="O429" s="144"/>
      <c r="P429" s="144"/>
      <c r="Q429" s="144"/>
      <c r="R429" s="144"/>
      <c r="S429" s="144"/>
      <c r="T429" s="145"/>
      <c r="AT429" s="140" t="s">
        <v>136</v>
      </c>
      <c r="AU429" s="140" t="s">
        <v>83</v>
      </c>
      <c r="AV429" s="13" t="s">
        <v>81</v>
      </c>
      <c r="AW429" s="13" t="s">
        <v>35</v>
      </c>
      <c r="AX429" s="13" t="s">
        <v>75</v>
      </c>
      <c r="AY429" s="140" t="s">
        <v>126</v>
      </c>
    </row>
    <row r="430" spans="1:65" s="14" customFormat="1" ht="10">
      <c r="B430" s="146"/>
      <c r="D430" s="139" t="s">
        <v>136</v>
      </c>
      <c r="E430" s="147" t="s">
        <v>3</v>
      </c>
      <c r="F430" s="148" t="s">
        <v>463</v>
      </c>
      <c r="H430" s="149">
        <v>309.78699999999998</v>
      </c>
      <c r="I430" s="150"/>
      <c r="L430" s="146"/>
      <c r="M430" s="151"/>
      <c r="N430" s="152"/>
      <c r="O430" s="152"/>
      <c r="P430" s="152"/>
      <c r="Q430" s="152"/>
      <c r="R430" s="152"/>
      <c r="S430" s="152"/>
      <c r="T430" s="153"/>
      <c r="AT430" s="147" t="s">
        <v>136</v>
      </c>
      <c r="AU430" s="147" t="s">
        <v>83</v>
      </c>
      <c r="AV430" s="14" t="s">
        <v>83</v>
      </c>
      <c r="AW430" s="14" t="s">
        <v>35</v>
      </c>
      <c r="AX430" s="14" t="s">
        <v>75</v>
      </c>
      <c r="AY430" s="147" t="s">
        <v>126</v>
      </c>
    </row>
    <row r="431" spans="1:65" s="15" customFormat="1" ht="10">
      <c r="B431" s="154"/>
      <c r="D431" s="139" t="s">
        <v>136</v>
      </c>
      <c r="E431" s="155" t="s">
        <v>3</v>
      </c>
      <c r="F431" s="156" t="s">
        <v>153</v>
      </c>
      <c r="H431" s="157">
        <v>5845.3320000000003</v>
      </c>
      <c r="I431" s="158"/>
      <c r="L431" s="154"/>
      <c r="M431" s="159"/>
      <c r="N431" s="160"/>
      <c r="O431" s="160"/>
      <c r="P431" s="160"/>
      <c r="Q431" s="160"/>
      <c r="R431" s="160"/>
      <c r="S431" s="160"/>
      <c r="T431" s="161"/>
      <c r="AT431" s="155" t="s">
        <v>136</v>
      </c>
      <c r="AU431" s="155" t="s">
        <v>83</v>
      </c>
      <c r="AV431" s="15" t="s">
        <v>94</v>
      </c>
      <c r="AW431" s="15" t="s">
        <v>35</v>
      </c>
      <c r="AX431" s="15" t="s">
        <v>81</v>
      </c>
      <c r="AY431" s="155" t="s">
        <v>126</v>
      </c>
    </row>
    <row r="432" spans="1:65" s="2" customFormat="1" ht="44.25" customHeight="1">
      <c r="A432" s="32"/>
      <c r="B432" s="119"/>
      <c r="C432" s="120" t="s">
        <v>464</v>
      </c>
      <c r="D432" s="120" t="s">
        <v>128</v>
      </c>
      <c r="E432" s="121" t="s">
        <v>465</v>
      </c>
      <c r="F432" s="122" t="s">
        <v>466</v>
      </c>
      <c r="G432" s="123" t="s">
        <v>235</v>
      </c>
      <c r="H432" s="124">
        <v>595.6</v>
      </c>
      <c r="I432" s="125"/>
      <c r="J432" s="126">
        <f>ROUND(I432*H432,2)</f>
        <v>0</v>
      </c>
      <c r="K432" s="122" t="s">
        <v>132</v>
      </c>
      <c r="L432" s="33"/>
      <c r="M432" s="127" t="s">
        <v>3</v>
      </c>
      <c r="N432" s="128" t="s">
        <v>47</v>
      </c>
      <c r="O432" s="43"/>
      <c r="P432" s="129">
        <f>O432*H432</f>
        <v>0</v>
      </c>
      <c r="Q432" s="129">
        <v>0</v>
      </c>
      <c r="R432" s="129">
        <f>Q432*H432</f>
        <v>0</v>
      </c>
      <c r="S432" s="129">
        <v>0.56999999999999995</v>
      </c>
      <c r="T432" s="130">
        <f>S432*H432</f>
        <v>339.49199999999996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31" t="s">
        <v>94</v>
      </c>
      <c r="AT432" s="131" t="s">
        <v>128</v>
      </c>
      <c r="AU432" s="131" t="s">
        <v>83</v>
      </c>
      <c r="AY432" s="17" t="s">
        <v>126</v>
      </c>
      <c r="BE432" s="132">
        <f>IF(N432="základní",J432,0)</f>
        <v>0</v>
      </c>
      <c r="BF432" s="132">
        <f>IF(N432="snížená",J432,0)</f>
        <v>0</v>
      </c>
      <c r="BG432" s="132">
        <f>IF(N432="zákl. přenesená",J432,0)</f>
        <v>0</v>
      </c>
      <c r="BH432" s="132">
        <f>IF(N432="sníž. přenesená",J432,0)</f>
        <v>0</v>
      </c>
      <c r="BI432" s="132">
        <f>IF(N432="nulová",J432,0)</f>
        <v>0</v>
      </c>
      <c r="BJ432" s="17" t="s">
        <v>81</v>
      </c>
      <c r="BK432" s="132">
        <f>ROUND(I432*H432,2)</f>
        <v>0</v>
      </c>
      <c r="BL432" s="17" t="s">
        <v>94</v>
      </c>
      <c r="BM432" s="131" t="s">
        <v>467</v>
      </c>
    </row>
    <row r="433" spans="1:65" s="2" customFormat="1" ht="10">
      <c r="A433" s="32"/>
      <c r="B433" s="33"/>
      <c r="C433" s="32"/>
      <c r="D433" s="133" t="s">
        <v>134</v>
      </c>
      <c r="E433" s="32"/>
      <c r="F433" s="134" t="s">
        <v>468</v>
      </c>
      <c r="G433" s="32"/>
      <c r="H433" s="32"/>
      <c r="I433" s="135"/>
      <c r="J433" s="32"/>
      <c r="K433" s="32"/>
      <c r="L433" s="33"/>
      <c r="M433" s="136"/>
      <c r="N433" s="137"/>
      <c r="O433" s="43"/>
      <c r="P433" s="43"/>
      <c r="Q433" s="43"/>
      <c r="R433" s="43"/>
      <c r="S433" s="43"/>
      <c r="T433" s="44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7" t="s">
        <v>134</v>
      </c>
      <c r="AU433" s="17" t="s">
        <v>83</v>
      </c>
    </row>
    <row r="434" spans="1:65" s="13" customFormat="1" ht="10">
      <c r="B434" s="138"/>
      <c r="D434" s="139" t="s">
        <v>136</v>
      </c>
      <c r="E434" s="140" t="s">
        <v>3</v>
      </c>
      <c r="F434" s="141" t="s">
        <v>370</v>
      </c>
      <c r="H434" s="140" t="s">
        <v>3</v>
      </c>
      <c r="I434" s="142"/>
      <c r="L434" s="138"/>
      <c r="M434" s="143"/>
      <c r="N434" s="144"/>
      <c r="O434" s="144"/>
      <c r="P434" s="144"/>
      <c r="Q434" s="144"/>
      <c r="R434" s="144"/>
      <c r="S434" s="144"/>
      <c r="T434" s="145"/>
      <c r="AT434" s="140" t="s">
        <v>136</v>
      </c>
      <c r="AU434" s="140" t="s">
        <v>83</v>
      </c>
      <c r="AV434" s="13" t="s">
        <v>81</v>
      </c>
      <c r="AW434" s="13" t="s">
        <v>35</v>
      </c>
      <c r="AX434" s="13" t="s">
        <v>75</v>
      </c>
      <c r="AY434" s="140" t="s">
        <v>126</v>
      </c>
    </row>
    <row r="435" spans="1:65" s="14" customFormat="1" ht="10">
      <c r="B435" s="146"/>
      <c r="D435" s="139" t="s">
        <v>136</v>
      </c>
      <c r="E435" s="147" t="s">
        <v>3</v>
      </c>
      <c r="F435" s="148" t="s">
        <v>469</v>
      </c>
      <c r="H435" s="149">
        <v>595.6</v>
      </c>
      <c r="I435" s="150"/>
      <c r="L435" s="146"/>
      <c r="M435" s="151"/>
      <c r="N435" s="152"/>
      <c r="O435" s="152"/>
      <c r="P435" s="152"/>
      <c r="Q435" s="152"/>
      <c r="R435" s="152"/>
      <c r="S435" s="152"/>
      <c r="T435" s="153"/>
      <c r="AT435" s="147" t="s">
        <v>136</v>
      </c>
      <c r="AU435" s="147" t="s">
        <v>83</v>
      </c>
      <c r="AV435" s="14" t="s">
        <v>83</v>
      </c>
      <c r="AW435" s="14" t="s">
        <v>35</v>
      </c>
      <c r="AX435" s="14" t="s">
        <v>75</v>
      </c>
      <c r="AY435" s="147" t="s">
        <v>126</v>
      </c>
    </row>
    <row r="436" spans="1:65" s="15" customFormat="1" ht="10">
      <c r="B436" s="154"/>
      <c r="D436" s="139" t="s">
        <v>136</v>
      </c>
      <c r="E436" s="155" t="s">
        <v>3</v>
      </c>
      <c r="F436" s="156" t="s">
        <v>153</v>
      </c>
      <c r="H436" s="157">
        <v>595.6</v>
      </c>
      <c r="I436" s="158"/>
      <c r="L436" s="154"/>
      <c r="M436" s="159"/>
      <c r="N436" s="160"/>
      <c r="O436" s="160"/>
      <c r="P436" s="160"/>
      <c r="Q436" s="160"/>
      <c r="R436" s="160"/>
      <c r="S436" s="160"/>
      <c r="T436" s="161"/>
      <c r="AT436" s="155" t="s">
        <v>136</v>
      </c>
      <c r="AU436" s="155" t="s">
        <v>83</v>
      </c>
      <c r="AV436" s="15" t="s">
        <v>94</v>
      </c>
      <c r="AW436" s="15" t="s">
        <v>35</v>
      </c>
      <c r="AX436" s="15" t="s">
        <v>81</v>
      </c>
      <c r="AY436" s="155" t="s">
        <v>126</v>
      </c>
    </row>
    <row r="437" spans="1:65" s="2" customFormat="1" ht="49" customHeight="1">
      <c r="A437" s="32"/>
      <c r="B437" s="119"/>
      <c r="C437" s="120" t="s">
        <v>470</v>
      </c>
      <c r="D437" s="120" t="s">
        <v>128</v>
      </c>
      <c r="E437" s="121" t="s">
        <v>471</v>
      </c>
      <c r="F437" s="122" t="s">
        <v>472</v>
      </c>
      <c r="G437" s="123" t="s">
        <v>235</v>
      </c>
      <c r="H437" s="124">
        <v>137.19999999999999</v>
      </c>
      <c r="I437" s="125"/>
      <c r="J437" s="126">
        <f>ROUND(I437*H437,2)</f>
        <v>0</v>
      </c>
      <c r="K437" s="122" t="s">
        <v>132</v>
      </c>
      <c r="L437" s="33"/>
      <c r="M437" s="127" t="s">
        <v>3</v>
      </c>
      <c r="N437" s="128" t="s">
        <v>47</v>
      </c>
      <c r="O437" s="43"/>
      <c r="P437" s="129">
        <f>O437*H437</f>
        <v>0</v>
      </c>
      <c r="Q437" s="129">
        <v>0</v>
      </c>
      <c r="R437" s="129">
        <f>Q437*H437</f>
        <v>0</v>
      </c>
      <c r="S437" s="129">
        <v>0.3</v>
      </c>
      <c r="T437" s="130">
        <f>S437*H437</f>
        <v>41.16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31" t="s">
        <v>94</v>
      </c>
      <c r="AT437" s="131" t="s">
        <v>128</v>
      </c>
      <c r="AU437" s="131" t="s">
        <v>83</v>
      </c>
      <c r="AY437" s="17" t="s">
        <v>126</v>
      </c>
      <c r="BE437" s="132">
        <f>IF(N437="základní",J437,0)</f>
        <v>0</v>
      </c>
      <c r="BF437" s="132">
        <f>IF(N437="snížená",J437,0)</f>
        <v>0</v>
      </c>
      <c r="BG437" s="132">
        <f>IF(N437="zákl. přenesená",J437,0)</f>
        <v>0</v>
      </c>
      <c r="BH437" s="132">
        <f>IF(N437="sníž. přenesená",J437,0)</f>
        <v>0</v>
      </c>
      <c r="BI437" s="132">
        <f>IF(N437="nulová",J437,0)</f>
        <v>0</v>
      </c>
      <c r="BJ437" s="17" t="s">
        <v>81</v>
      </c>
      <c r="BK437" s="132">
        <f>ROUND(I437*H437,2)</f>
        <v>0</v>
      </c>
      <c r="BL437" s="17" t="s">
        <v>94</v>
      </c>
      <c r="BM437" s="131" t="s">
        <v>473</v>
      </c>
    </row>
    <row r="438" spans="1:65" s="2" customFormat="1" ht="10">
      <c r="A438" s="32"/>
      <c r="B438" s="33"/>
      <c r="C438" s="32"/>
      <c r="D438" s="133" t="s">
        <v>134</v>
      </c>
      <c r="E438" s="32"/>
      <c r="F438" s="134" t="s">
        <v>474</v>
      </c>
      <c r="G438" s="32"/>
      <c r="H438" s="32"/>
      <c r="I438" s="135"/>
      <c r="J438" s="32"/>
      <c r="K438" s="32"/>
      <c r="L438" s="33"/>
      <c r="M438" s="136"/>
      <c r="N438" s="137"/>
      <c r="O438" s="43"/>
      <c r="P438" s="43"/>
      <c r="Q438" s="43"/>
      <c r="R438" s="43"/>
      <c r="S438" s="43"/>
      <c r="T438" s="44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T438" s="17" t="s">
        <v>134</v>
      </c>
      <c r="AU438" s="17" t="s">
        <v>83</v>
      </c>
    </row>
    <row r="439" spans="1:65" s="13" customFormat="1" ht="10">
      <c r="B439" s="138"/>
      <c r="D439" s="139" t="s">
        <v>136</v>
      </c>
      <c r="E439" s="140" t="s">
        <v>3</v>
      </c>
      <c r="F439" s="141" t="s">
        <v>294</v>
      </c>
      <c r="H439" s="140" t="s">
        <v>3</v>
      </c>
      <c r="I439" s="142"/>
      <c r="L439" s="138"/>
      <c r="M439" s="143"/>
      <c r="N439" s="144"/>
      <c r="O439" s="144"/>
      <c r="P439" s="144"/>
      <c r="Q439" s="144"/>
      <c r="R439" s="144"/>
      <c r="S439" s="144"/>
      <c r="T439" s="145"/>
      <c r="AT439" s="140" t="s">
        <v>136</v>
      </c>
      <c r="AU439" s="140" t="s">
        <v>83</v>
      </c>
      <c r="AV439" s="13" t="s">
        <v>81</v>
      </c>
      <c r="AW439" s="13" t="s">
        <v>35</v>
      </c>
      <c r="AX439" s="13" t="s">
        <v>75</v>
      </c>
      <c r="AY439" s="140" t="s">
        <v>126</v>
      </c>
    </row>
    <row r="440" spans="1:65" s="14" customFormat="1" ht="10">
      <c r="B440" s="146"/>
      <c r="D440" s="139" t="s">
        <v>136</v>
      </c>
      <c r="E440" s="147" t="s">
        <v>3</v>
      </c>
      <c r="F440" s="148" t="s">
        <v>475</v>
      </c>
      <c r="H440" s="149">
        <v>137.19999999999999</v>
      </c>
      <c r="I440" s="150"/>
      <c r="L440" s="146"/>
      <c r="M440" s="151"/>
      <c r="N440" s="152"/>
      <c r="O440" s="152"/>
      <c r="P440" s="152"/>
      <c r="Q440" s="152"/>
      <c r="R440" s="152"/>
      <c r="S440" s="152"/>
      <c r="T440" s="153"/>
      <c r="AT440" s="147" t="s">
        <v>136</v>
      </c>
      <c r="AU440" s="147" t="s">
        <v>83</v>
      </c>
      <c r="AV440" s="14" t="s">
        <v>83</v>
      </c>
      <c r="AW440" s="14" t="s">
        <v>35</v>
      </c>
      <c r="AX440" s="14" t="s">
        <v>75</v>
      </c>
      <c r="AY440" s="147" t="s">
        <v>126</v>
      </c>
    </row>
    <row r="441" spans="1:65" s="15" customFormat="1" ht="10">
      <c r="B441" s="154"/>
      <c r="D441" s="139" t="s">
        <v>136</v>
      </c>
      <c r="E441" s="155" t="s">
        <v>3</v>
      </c>
      <c r="F441" s="156" t="s">
        <v>153</v>
      </c>
      <c r="H441" s="157">
        <v>137.19999999999999</v>
      </c>
      <c r="I441" s="158"/>
      <c r="L441" s="154"/>
      <c r="M441" s="159"/>
      <c r="N441" s="160"/>
      <c r="O441" s="160"/>
      <c r="P441" s="160"/>
      <c r="Q441" s="160"/>
      <c r="R441" s="160"/>
      <c r="S441" s="160"/>
      <c r="T441" s="161"/>
      <c r="AT441" s="155" t="s">
        <v>136</v>
      </c>
      <c r="AU441" s="155" t="s">
        <v>83</v>
      </c>
      <c r="AV441" s="15" t="s">
        <v>94</v>
      </c>
      <c r="AW441" s="15" t="s">
        <v>35</v>
      </c>
      <c r="AX441" s="15" t="s">
        <v>81</v>
      </c>
      <c r="AY441" s="155" t="s">
        <v>126</v>
      </c>
    </row>
    <row r="442" spans="1:65" s="2" customFormat="1" ht="49" customHeight="1">
      <c r="A442" s="32"/>
      <c r="B442" s="119"/>
      <c r="C442" s="120" t="s">
        <v>476</v>
      </c>
      <c r="D442" s="120" t="s">
        <v>128</v>
      </c>
      <c r="E442" s="121" t="s">
        <v>477</v>
      </c>
      <c r="F442" s="122" t="s">
        <v>478</v>
      </c>
      <c r="G442" s="123" t="s">
        <v>235</v>
      </c>
      <c r="H442" s="124">
        <v>478.77199999999999</v>
      </c>
      <c r="I442" s="125"/>
      <c r="J442" s="126">
        <f>ROUND(I442*H442,2)</f>
        <v>0</v>
      </c>
      <c r="K442" s="122" t="s">
        <v>236</v>
      </c>
      <c r="L442" s="33"/>
      <c r="M442" s="127" t="s">
        <v>3</v>
      </c>
      <c r="N442" s="128" t="s">
        <v>47</v>
      </c>
      <c r="O442" s="43"/>
      <c r="P442" s="129">
        <f>O442*H442</f>
        <v>0</v>
      </c>
      <c r="Q442" s="129">
        <v>0</v>
      </c>
      <c r="R442" s="129">
        <f>Q442*H442</f>
        <v>0</v>
      </c>
      <c r="S442" s="129">
        <v>0.42</v>
      </c>
      <c r="T442" s="130">
        <f>S442*H442</f>
        <v>201.08423999999999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31" t="s">
        <v>94</v>
      </c>
      <c r="AT442" s="131" t="s">
        <v>128</v>
      </c>
      <c r="AU442" s="131" t="s">
        <v>83</v>
      </c>
      <c r="AY442" s="17" t="s">
        <v>126</v>
      </c>
      <c r="BE442" s="132">
        <f>IF(N442="základní",J442,0)</f>
        <v>0</v>
      </c>
      <c r="BF442" s="132">
        <f>IF(N442="snížená",J442,0)</f>
        <v>0</v>
      </c>
      <c r="BG442" s="132">
        <f>IF(N442="zákl. přenesená",J442,0)</f>
        <v>0</v>
      </c>
      <c r="BH442" s="132">
        <f>IF(N442="sníž. přenesená",J442,0)</f>
        <v>0</v>
      </c>
      <c r="BI442" s="132">
        <f>IF(N442="nulová",J442,0)</f>
        <v>0</v>
      </c>
      <c r="BJ442" s="17" t="s">
        <v>81</v>
      </c>
      <c r="BK442" s="132">
        <f>ROUND(I442*H442,2)</f>
        <v>0</v>
      </c>
      <c r="BL442" s="17" t="s">
        <v>94</v>
      </c>
      <c r="BM442" s="131" t="s">
        <v>479</v>
      </c>
    </row>
    <row r="443" spans="1:65" s="2" customFormat="1" ht="10">
      <c r="A443" s="32"/>
      <c r="B443" s="33"/>
      <c r="C443" s="32"/>
      <c r="D443" s="133" t="s">
        <v>134</v>
      </c>
      <c r="E443" s="32"/>
      <c r="F443" s="134" t="s">
        <v>480</v>
      </c>
      <c r="G443" s="32"/>
      <c r="H443" s="32"/>
      <c r="I443" s="135"/>
      <c r="J443" s="32"/>
      <c r="K443" s="32"/>
      <c r="L443" s="33"/>
      <c r="M443" s="136"/>
      <c r="N443" s="137"/>
      <c r="O443" s="43"/>
      <c r="P443" s="43"/>
      <c r="Q443" s="43"/>
      <c r="R443" s="43"/>
      <c r="S443" s="43"/>
      <c r="T443" s="44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T443" s="17" t="s">
        <v>134</v>
      </c>
      <c r="AU443" s="17" t="s">
        <v>83</v>
      </c>
    </row>
    <row r="444" spans="1:65" s="13" customFormat="1" ht="10">
      <c r="B444" s="138"/>
      <c r="D444" s="139" t="s">
        <v>136</v>
      </c>
      <c r="E444" s="140" t="s">
        <v>3</v>
      </c>
      <c r="F444" s="141" t="s">
        <v>294</v>
      </c>
      <c r="H444" s="140" t="s">
        <v>3</v>
      </c>
      <c r="I444" s="142"/>
      <c r="L444" s="138"/>
      <c r="M444" s="143"/>
      <c r="N444" s="144"/>
      <c r="O444" s="144"/>
      <c r="P444" s="144"/>
      <c r="Q444" s="144"/>
      <c r="R444" s="144"/>
      <c r="S444" s="144"/>
      <c r="T444" s="145"/>
      <c r="AT444" s="140" t="s">
        <v>136</v>
      </c>
      <c r="AU444" s="140" t="s">
        <v>83</v>
      </c>
      <c r="AV444" s="13" t="s">
        <v>81</v>
      </c>
      <c r="AW444" s="13" t="s">
        <v>35</v>
      </c>
      <c r="AX444" s="13" t="s">
        <v>75</v>
      </c>
      <c r="AY444" s="140" t="s">
        <v>126</v>
      </c>
    </row>
    <row r="445" spans="1:65" s="14" customFormat="1" ht="10">
      <c r="B445" s="146"/>
      <c r="D445" s="139" t="s">
        <v>136</v>
      </c>
      <c r="E445" s="147" t="s">
        <v>3</v>
      </c>
      <c r="F445" s="148" t="s">
        <v>475</v>
      </c>
      <c r="H445" s="149">
        <v>137.19999999999999</v>
      </c>
      <c r="I445" s="150"/>
      <c r="L445" s="146"/>
      <c r="M445" s="151"/>
      <c r="N445" s="152"/>
      <c r="O445" s="152"/>
      <c r="P445" s="152"/>
      <c r="Q445" s="152"/>
      <c r="R445" s="152"/>
      <c r="S445" s="152"/>
      <c r="T445" s="153"/>
      <c r="AT445" s="147" t="s">
        <v>136</v>
      </c>
      <c r="AU445" s="147" t="s">
        <v>83</v>
      </c>
      <c r="AV445" s="14" t="s">
        <v>83</v>
      </c>
      <c r="AW445" s="14" t="s">
        <v>35</v>
      </c>
      <c r="AX445" s="14" t="s">
        <v>75</v>
      </c>
      <c r="AY445" s="147" t="s">
        <v>126</v>
      </c>
    </row>
    <row r="446" spans="1:65" s="13" customFormat="1" ht="10">
      <c r="B446" s="138"/>
      <c r="D446" s="139" t="s">
        <v>136</v>
      </c>
      <c r="E446" s="140" t="s">
        <v>3</v>
      </c>
      <c r="F446" s="141" t="s">
        <v>298</v>
      </c>
      <c r="H446" s="140" t="s">
        <v>3</v>
      </c>
      <c r="I446" s="142"/>
      <c r="L446" s="138"/>
      <c r="M446" s="143"/>
      <c r="N446" s="144"/>
      <c r="O446" s="144"/>
      <c r="P446" s="144"/>
      <c r="Q446" s="144"/>
      <c r="R446" s="144"/>
      <c r="S446" s="144"/>
      <c r="T446" s="145"/>
      <c r="AT446" s="140" t="s">
        <v>136</v>
      </c>
      <c r="AU446" s="140" t="s">
        <v>83</v>
      </c>
      <c r="AV446" s="13" t="s">
        <v>81</v>
      </c>
      <c r="AW446" s="13" t="s">
        <v>35</v>
      </c>
      <c r="AX446" s="13" t="s">
        <v>75</v>
      </c>
      <c r="AY446" s="140" t="s">
        <v>126</v>
      </c>
    </row>
    <row r="447" spans="1:65" s="14" customFormat="1" ht="10">
      <c r="B447" s="146"/>
      <c r="D447" s="139" t="s">
        <v>136</v>
      </c>
      <c r="E447" s="147" t="s">
        <v>3</v>
      </c>
      <c r="F447" s="148" t="s">
        <v>481</v>
      </c>
      <c r="H447" s="149">
        <v>113.092</v>
      </c>
      <c r="I447" s="150"/>
      <c r="L447" s="146"/>
      <c r="M447" s="151"/>
      <c r="N447" s="152"/>
      <c r="O447" s="152"/>
      <c r="P447" s="152"/>
      <c r="Q447" s="152"/>
      <c r="R447" s="152"/>
      <c r="S447" s="152"/>
      <c r="T447" s="153"/>
      <c r="AT447" s="147" t="s">
        <v>136</v>
      </c>
      <c r="AU447" s="147" t="s">
        <v>83</v>
      </c>
      <c r="AV447" s="14" t="s">
        <v>83</v>
      </c>
      <c r="AW447" s="14" t="s">
        <v>35</v>
      </c>
      <c r="AX447" s="14" t="s">
        <v>75</v>
      </c>
      <c r="AY447" s="147" t="s">
        <v>126</v>
      </c>
    </row>
    <row r="448" spans="1:65" s="13" customFormat="1" ht="10">
      <c r="B448" s="138"/>
      <c r="D448" s="139" t="s">
        <v>136</v>
      </c>
      <c r="E448" s="140" t="s">
        <v>3</v>
      </c>
      <c r="F448" s="141" t="s">
        <v>300</v>
      </c>
      <c r="H448" s="140" t="s">
        <v>3</v>
      </c>
      <c r="I448" s="142"/>
      <c r="L448" s="138"/>
      <c r="M448" s="143"/>
      <c r="N448" s="144"/>
      <c r="O448" s="144"/>
      <c r="P448" s="144"/>
      <c r="Q448" s="144"/>
      <c r="R448" s="144"/>
      <c r="S448" s="144"/>
      <c r="T448" s="145"/>
      <c r="AT448" s="140" t="s">
        <v>136</v>
      </c>
      <c r="AU448" s="140" t="s">
        <v>83</v>
      </c>
      <c r="AV448" s="13" t="s">
        <v>81</v>
      </c>
      <c r="AW448" s="13" t="s">
        <v>35</v>
      </c>
      <c r="AX448" s="13" t="s">
        <v>75</v>
      </c>
      <c r="AY448" s="140" t="s">
        <v>126</v>
      </c>
    </row>
    <row r="449" spans="1:65" s="14" customFormat="1" ht="10">
      <c r="B449" s="146"/>
      <c r="D449" s="139" t="s">
        <v>136</v>
      </c>
      <c r="E449" s="147" t="s">
        <v>3</v>
      </c>
      <c r="F449" s="148" t="s">
        <v>482</v>
      </c>
      <c r="H449" s="149">
        <v>182.78399999999999</v>
      </c>
      <c r="I449" s="150"/>
      <c r="L449" s="146"/>
      <c r="M449" s="151"/>
      <c r="N449" s="152"/>
      <c r="O449" s="152"/>
      <c r="P449" s="152"/>
      <c r="Q449" s="152"/>
      <c r="R449" s="152"/>
      <c r="S449" s="152"/>
      <c r="T449" s="153"/>
      <c r="AT449" s="147" t="s">
        <v>136</v>
      </c>
      <c r="AU449" s="147" t="s">
        <v>83</v>
      </c>
      <c r="AV449" s="14" t="s">
        <v>83</v>
      </c>
      <c r="AW449" s="14" t="s">
        <v>35</v>
      </c>
      <c r="AX449" s="14" t="s">
        <v>75</v>
      </c>
      <c r="AY449" s="147" t="s">
        <v>126</v>
      </c>
    </row>
    <row r="450" spans="1:65" s="13" customFormat="1" ht="10">
      <c r="B450" s="138"/>
      <c r="D450" s="139" t="s">
        <v>136</v>
      </c>
      <c r="E450" s="140" t="s">
        <v>3</v>
      </c>
      <c r="F450" s="141" t="s">
        <v>308</v>
      </c>
      <c r="H450" s="140" t="s">
        <v>3</v>
      </c>
      <c r="I450" s="142"/>
      <c r="L450" s="138"/>
      <c r="M450" s="143"/>
      <c r="N450" s="144"/>
      <c r="O450" s="144"/>
      <c r="P450" s="144"/>
      <c r="Q450" s="144"/>
      <c r="R450" s="144"/>
      <c r="S450" s="144"/>
      <c r="T450" s="145"/>
      <c r="AT450" s="140" t="s">
        <v>136</v>
      </c>
      <c r="AU450" s="140" t="s">
        <v>83</v>
      </c>
      <c r="AV450" s="13" t="s">
        <v>81</v>
      </c>
      <c r="AW450" s="13" t="s">
        <v>35</v>
      </c>
      <c r="AX450" s="13" t="s">
        <v>75</v>
      </c>
      <c r="AY450" s="140" t="s">
        <v>126</v>
      </c>
    </row>
    <row r="451" spans="1:65" s="14" customFormat="1" ht="10">
      <c r="B451" s="146"/>
      <c r="D451" s="139" t="s">
        <v>136</v>
      </c>
      <c r="E451" s="147" t="s">
        <v>3</v>
      </c>
      <c r="F451" s="148" t="s">
        <v>483</v>
      </c>
      <c r="H451" s="149">
        <v>45.695999999999998</v>
      </c>
      <c r="I451" s="150"/>
      <c r="L451" s="146"/>
      <c r="M451" s="151"/>
      <c r="N451" s="152"/>
      <c r="O451" s="152"/>
      <c r="P451" s="152"/>
      <c r="Q451" s="152"/>
      <c r="R451" s="152"/>
      <c r="S451" s="152"/>
      <c r="T451" s="153"/>
      <c r="AT451" s="147" t="s">
        <v>136</v>
      </c>
      <c r="AU451" s="147" t="s">
        <v>83</v>
      </c>
      <c r="AV451" s="14" t="s">
        <v>83</v>
      </c>
      <c r="AW451" s="14" t="s">
        <v>35</v>
      </c>
      <c r="AX451" s="14" t="s">
        <v>75</v>
      </c>
      <c r="AY451" s="147" t="s">
        <v>126</v>
      </c>
    </row>
    <row r="452" spans="1:65" s="15" customFormat="1" ht="10">
      <c r="B452" s="154"/>
      <c r="D452" s="139" t="s">
        <v>136</v>
      </c>
      <c r="E452" s="155" t="s">
        <v>3</v>
      </c>
      <c r="F452" s="156" t="s">
        <v>153</v>
      </c>
      <c r="H452" s="157">
        <v>478.77199999999993</v>
      </c>
      <c r="I452" s="158"/>
      <c r="L452" s="154"/>
      <c r="M452" s="159"/>
      <c r="N452" s="160"/>
      <c r="O452" s="160"/>
      <c r="P452" s="160"/>
      <c r="Q452" s="160"/>
      <c r="R452" s="160"/>
      <c r="S452" s="160"/>
      <c r="T452" s="161"/>
      <c r="AT452" s="155" t="s">
        <v>136</v>
      </c>
      <c r="AU452" s="155" t="s">
        <v>83</v>
      </c>
      <c r="AV452" s="15" t="s">
        <v>94</v>
      </c>
      <c r="AW452" s="15" t="s">
        <v>35</v>
      </c>
      <c r="AX452" s="15" t="s">
        <v>81</v>
      </c>
      <c r="AY452" s="155" t="s">
        <v>126</v>
      </c>
    </row>
    <row r="453" spans="1:65" s="2" customFormat="1" ht="66.75" customHeight="1">
      <c r="A453" s="32"/>
      <c r="B453" s="119"/>
      <c r="C453" s="120" t="s">
        <v>484</v>
      </c>
      <c r="D453" s="120" t="s">
        <v>128</v>
      </c>
      <c r="E453" s="121" t="s">
        <v>485</v>
      </c>
      <c r="F453" s="122" t="s">
        <v>486</v>
      </c>
      <c r="G453" s="123" t="s">
        <v>235</v>
      </c>
      <c r="H453" s="124">
        <v>156.917</v>
      </c>
      <c r="I453" s="125"/>
      <c r="J453" s="126">
        <f>ROUND(I453*H453,2)</f>
        <v>0</v>
      </c>
      <c r="K453" s="122" t="s">
        <v>236</v>
      </c>
      <c r="L453" s="33"/>
      <c r="M453" s="127" t="s">
        <v>3</v>
      </c>
      <c r="N453" s="128" t="s">
        <v>47</v>
      </c>
      <c r="O453" s="43"/>
      <c r="P453" s="129">
        <f>O453*H453</f>
        <v>0</v>
      </c>
      <c r="Q453" s="129">
        <v>0</v>
      </c>
      <c r="R453" s="129">
        <f>Q453*H453</f>
        <v>0</v>
      </c>
      <c r="S453" s="129">
        <v>0.35</v>
      </c>
      <c r="T453" s="130">
        <f>S453*H453</f>
        <v>54.920949999999998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31" t="s">
        <v>94</v>
      </c>
      <c r="AT453" s="131" t="s">
        <v>128</v>
      </c>
      <c r="AU453" s="131" t="s">
        <v>83</v>
      </c>
      <c r="AY453" s="17" t="s">
        <v>126</v>
      </c>
      <c r="BE453" s="132">
        <f>IF(N453="základní",J453,0)</f>
        <v>0</v>
      </c>
      <c r="BF453" s="132">
        <f>IF(N453="snížená",J453,0)</f>
        <v>0</v>
      </c>
      <c r="BG453" s="132">
        <f>IF(N453="zákl. přenesená",J453,0)</f>
        <v>0</v>
      </c>
      <c r="BH453" s="132">
        <f>IF(N453="sníž. přenesená",J453,0)</f>
        <v>0</v>
      </c>
      <c r="BI453" s="132">
        <f>IF(N453="nulová",J453,0)</f>
        <v>0</v>
      </c>
      <c r="BJ453" s="17" t="s">
        <v>81</v>
      </c>
      <c r="BK453" s="132">
        <f>ROUND(I453*H453,2)</f>
        <v>0</v>
      </c>
      <c r="BL453" s="17" t="s">
        <v>94</v>
      </c>
      <c r="BM453" s="131" t="s">
        <v>487</v>
      </c>
    </row>
    <row r="454" spans="1:65" s="2" customFormat="1" ht="10">
      <c r="A454" s="32"/>
      <c r="B454" s="33"/>
      <c r="C454" s="32"/>
      <c r="D454" s="133" t="s">
        <v>134</v>
      </c>
      <c r="E454" s="32"/>
      <c r="F454" s="134" t="s">
        <v>488</v>
      </c>
      <c r="G454" s="32"/>
      <c r="H454" s="32"/>
      <c r="I454" s="135"/>
      <c r="J454" s="32"/>
      <c r="K454" s="32"/>
      <c r="L454" s="33"/>
      <c r="M454" s="136"/>
      <c r="N454" s="137"/>
      <c r="O454" s="43"/>
      <c r="P454" s="43"/>
      <c r="Q454" s="43"/>
      <c r="R454" s="43"/>
      <c r="S454" s="43"/>
      <c r="T454" s="44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T454" s="17" t="s">
        <v>134</v>
      </c>
      <c r="AU454" s="17" t="s">
        <v>83</v>
      </c>
    </row>
    <row r="455" spans="1:65" s="13" customFormat="1" ht="10">
      <c r="B455" s="138"/>
      <c r="D455" s="139" t="s">
        <v>136</v>
      </c>
      <c r="E455" s="140" t="s">
        <v>3</v>
      </c>
      <c r="F455" s="141" t="s">
        <v>310</v>
      </c>
      <c r="H455" s="140" t="s">
        <v>3</v>
      </c>
      <c r="I455" s="142"/>
      <c r="L455" s="138"/>
      <c r="M455" s="143"/>
      <c r="N455" s="144"/>
      <c r="O455" s="144"/>
      <c r="P455" s="144"/>
      <c r="Q455" s="144"/>
      <c r="R455" s="144"/>
      <c r="S455" s="144"/>
      <c r="T455" s="145"/>
      <c r="AT455" s="140" t="s">
        <v>136</v>
      </c>
      <c r="AU455" s="140" t="s">
        <v>83</v>
      </c>
      <c r="AV455" s="13" t="s">
        <v>81</v>
      </c>
      <c r="AW455" s="13" t="s">
        <v>35</v>
      </c>
      <c r="AX455" s="13" t="s">
        <v>75</v>
      </c>
      <c r="AY455" s="140" t="s">
        <v>126</v>
      </c>
    </row>
    <row r="456" spans="1:65" s="14" customFormat="1" ht="10">
      <c r="B456" s="146"/>
      <c r="D456" s="139" t="s">
        <v>136</v>
      </c>
      <c r="E456" s="147" t="s">
        <v>3</v>
      </c>
      <c r="F456" s="148" t="s">
        <v>489</v>
      </c>
      <c r="H456" s="149">
        <v>156.917</v>
      </c>
      <c r="I456" s="150"/>
      <c r="L456" s="146"/>
      <c r="M456" s="151"/>
      <c r="N456" s="152"/>
      <c r="O456" s="152"/>
      <c r="P456" s="152"/>
      <c r="Q456" s="152"/>
      <c r="R456" s="152"/>
      <c r="S456" s="152"/>
      <c r="T456" s="153"/>
      <c r="AT456" s="147" t="s">
        <v>136</v>
      </c>
      <c r="AU456" s="147" t="s">
        <v>83</v>
      </c>
      <c r="AV456" s="14" t="s">
        <v>83</v>
      </c>
      <c r="AW456" s="14" t="s">
        <v>35</v>
      </c>
      <c r="AX456" s="14" t="s">
        <v>81</v>
      </c>
      <c r="AY456" s="147" t="s">
        <v>126</v>
      </c>
    </row>
    <row r="457" spans="1:65" s="2" customFormat="1" ht="33" customHeight="1">
      <c r="A457" s="32"/>
      <c r="B457" s="119"/>
      <c r="C457" s="120" t="s">
        <v>490</v>
      </c>
      <c r="D457" s="120" t="s">
        <v>128</v>
      </c>
      <c r="E457" s="121" t="s">
        <v>491</v>
      </c>
      <c r="F457" s="122" t="s">
        <v>492</v>
      </c>
      <c r="G457" s="123" t="s">
        <v>183</v>
      </c>
      <c r="H457" s="124">
        <v>5.3</v>
      </c>
      <c r="I457" s="125"/>
      <c r="J457" s="126">
        <f>ROUND(I457*H457,2)</f>
        <v>0</v>
      </c>
      <c r="K457" s="122" t="s">
        <v>236</v>
      </c>
      <c r="L457" s="33"/>
      <c r="M457" s="127" t="s">
        <v>3</v>
      </c>
      <c r="N457" s="128" t="s">
        <v>47</v>
      </c>
      <c r="O457" s="43"/>
      <c r="P457" s="129">
        <f>O457*H457</f>
        <v>0</v>
      </c>
      <c r="Q457" s="129">
        <v>0</v>
      </c>
      <c r="R457" s="129">
        <f>Q457*H457</f>
        <v>0</v>
      </c>
      <c r="S457" s="129">
        <v>1</v>
      </c>
      <c r="T457" s="130">
        <f>S457*H457</f>
        <v>5.3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31" t="s">
        <v>94</v>
      </c>
      <c r="AT457" s="131" t="s">
        <v>128</v>
      </c>
      <c r="AU457" s="131" t="s">
        <v>83</v>
      </c>
      <c r="AY457" s="17" t="s">
        <v>126</v>
      </c>
      <c r="BE457" s="132">
        <f>IF(N457="základní",J457,0)</f>
        <v>0</v>
      </c>
      <c r="BF457" s="132">
        <f>IF(N457="snížená",J457,0)</f>
        <v>0</v>
      </c>
      <c r="BG457" s="132">
        <f>IF(N457="zákl. přenesená",J457,0)</f>
        <v>0</v>
      </c>
      <c r="BH457" s="132">
        <f>IF(N457="sníž. přenesená",J457,0)</f>
        <v>0</v>
      </c>
      <c r="BI457" s="132">
        <f>IF(N457="nulová",J457,0)</f>
        <v>0</v>
      </c>
      <c r="BJ457" s="17" t="s">
        <v>81</v>
      </c>
      <c r="BK457" s="132">
        <f>ROUND(I457*H457,2)</f>
        <v>0</v>
      </c>
      <c r="BL457" s="17" t="s">
        <v>94</v>
      </c>
      <c r="BM457" s="131" t="s">
        <v>493</v>
      </c>
    </row>
    <row r="458" spans="1:65" s="2" customFormat="1" ht="10">
      <c r="A458" s="32"/>
      <c r="B458" s="33"/>
      <c r="C458" s="32"/>
      <c r="D458" s="133" t="s">
        <v>134</v>
      </c>
      <c r="E458" s="32"/>
      <c r="F458" s="134" t="s">
        <v>494</v>
      </c>
      <c r="G458" s="32"/>
      <c r="H458" s="32"/>
      <c r="I458" s="135"/>
      <c r="J458" s="32"/>
      <c r="K458" s="32"/>
      <c r="L458" s="33"/>
      <c r="M458" s="136"/>
      <c r="N458" s="137"/>
      <c r="O458" s="43"/>
      <c r="P458" s="43"/>
      <c r="Q458" s="43"/>
      <c r="R458" s="43"/>
      <c r="S458" s="43"/>
      <c r="T458" s="44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17" t="s">
        <v>134</v>
      </c>
      <c r="AU458" s="17" t="s">
        <v>83</v>
      </c>
    </row>
    <row r="459" spans="1:65" s="13" customFormat="1" ht="10">
      <c r="B459" s="138"/>
      <c r="D459" s="139" t="s">
        <v>136</v>
      </c>
      <c r="E459" s="140" t="s">
        <v>3</v>
      </c>
      <c r="F459" s="141" t="s">
        <v>495</v>
      </c>
      <c r="H459" s="140" t="s">
        <v>3</v>
      </c>
      <c r="I459" s="142"/>
      <c r="L459" s="138"/>
      <c r="M459" s="143"/>
      <c r="N459" s="144"/>
      <c r="O459" s="144"/>
      <c r="P459" s="144"/>
      <c r="Q459" s="144"/>
      <c r="R459" s="144"/>
      <c r="S459" s="144"/>
      <c r="T459" s="145"/>
      <c r="AT459" s="140" t="s">
        <v>136</v>
      </c>
      <c r="AU459" s="140" t="s">
        <v>83</v>
      </c>
      <c r="AV459" s="13" t="s">
        <v>81</v>
      </c>
      <c r="AW459" s="13" t="s">
        <v>35</v>
      </c>
      <c r="AX459" s="13" t="s">
        <v>75</v>
      </c>
      <c r="AY459" s="140" t="s">
        <v>126</v>
      </c>
    </row>
    <row r="460" spans="1:65" s="14" customFormat="1" ht="10">
      <c r="B460" s="146"/>
      <c r="D460" s="139" t="s">
        <v>136</v>
      </c>
      <c r="E460" s="147" t="s">
        <v>3</v>
      </c>
      <c r="F460" s="148" t="s">
        <v>496</v>
      </c>
      <c r="H460" s="149">
        <v>5.3</v>
      </c>
      <c r="I460" s="150"/>
      <c r="L460" s="146"/>
      <c r="M460" s="151"/>
      <c r="N460" s="152"/>
      <c r="O460" s="152"/>
      <c r="P460" s="152"/>
      <c r="Q460" s="152"/>
      <c r="R460" s="152"/>
      <c r="S460" s="152"/>
      <c r="T460" s="153"/>
      <c r="AT460" s="147" t="s">
        <v>136</v>
      </c>
      <c r="AU460" s="147" t="s">
        <v>83</v>
      </c>
      <c r="AV460" s="14" t="s">
        <v>83</v>
      </c>
      <c r="AW460" s="14" t="s">
        <v>35</v>
      </c>
      <c r="AX460" s="14" t="s">
        <v>81</v>
      </c>
      <c r="AY460" s="147" t="s">
        <v>126</v>
      </c>
    </row>
    <row r="461" spans="1:65" s="12" customFormat="1" ht="22.75" customHeight="1">
      <c r="B461" s="106"/>
      <c r="D461" s="107" t="s">
        <v>74</v>
      </c>
      <c r="E461" s="117" t="s">
        <v>178</v>
      </c>
      <c r="F461" s="117" t="s">
        <v>179</v>
      </c>
      <c r="I461" s="109"/>
      <c r="J461" s="118">
        <f>BK461</f>
        <v>0</v>
      </c>
      <c r="L461" s="106"/>
      <c r="M461" s="111"/>
      <c r="N461" s="112"/>
      <c r="O461" s="112"/>
      <c r="P461" s="113">
        <f>SUM(P462:P506)</f>
        <v>0</v>
      </c>
      <c r="Q461" s="112"/>
      <c r="R461" s="113">
        <f>SUM(R462:R506)</f>
        <v>0</v>
      </c>
      <c r="S461" s="112"/>
      <c r="T461" s="114">
        <f>SUM(T462:T506)</f>
        <v>0</v>
      </c>
      <c r="AR461" s="107" t="s">
        <v>81</v>
      </c>
      <c r="AT461" s="115" t="s">
        <v>74</v>
      </c>
      <c r="AU461" s="115" t="s">
        <v>81</v>
      </c>
      <c r="AY461" s="107" t="s">
        <v>126</v>
      </c>
      <c r="BK461" s="116">
        <f>SUM(BK462:BK506)</f>
        <v>0</v>
      </c>
    </row>
    <row r="462" spans="1:65" s="2" customFormat="1" ht="16.5" customHeight="1">
      <c r="A462" s="32"/>
      <c r="B462" s="119"/>
      <c r="C462" s="120" t="s">
        <v>497</v>
      </c>
      <c r="D462" s="120" t="s">
        <v>128</v>
      </c>
      <c r="E462" s="121" t="s">
        <v>498</v>
      </c>
      <c r="F462" s="122" t="s">
        <v>499</v>
      </c>
      <c r="G462" s="123" t="s">
        <v>183</v>
      </c>
      <c r="H462" s="124">
        <v>27.271999999999998</v>
      </c>
      <c r="I462" s="125"/>
      <c r="J462" s="126">
        <f>ROUND(I462*H462,2)</f>
        <v>0</v>
      </c>
      <c r="K462" s="122" t="s">
        <v>3</v>
      </c>
      <c r="L462" s="33"/>
      <c r="M462" s="127" t="s">
        <v>3</v>
      </c>
      <c r="N462" s="128" t="s">
        <v>47</v>
      </c>
      <c r="O462" s="43"/>
      <c r="P462" s="129">
        <f>O462*H462</f>
        <v>0</v>
      </c>
      <c r="Q462" s="129">
        <v>0</v>
      </c>
      <c r="R462" s="129">
        <f>Q462*H462</f>
        <v>0</v>
      </c>
      <c r="S462" s="129">
        <v>0</v>
      </c>
      <c r="T462" s="130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31" t="s">
        <v>94</v>
      </c>
      <c r="AT462" s="131" t="s">
        <v>128</v>
      </c>
      <c r="AU462" s="131" t="s">
        <v>83</v>
      </c>
      <c r="AY462" s="17" t="s">
        <v>126</v>
      </c>
      <c r="BE462" s="132">
        <f>IF(N462="základní",J462,0)</f>
        <v>0</v>
      </c>
      <c r="BF462" s="132">
        <f>IF(N462="snížená",J462,0)</f>
        <v>0</v>
      </c>
      <c r="BG462" s="132">
        <f>IF(N462="zákl. přenesená",J462,0)</f>
        <v>0</v>
      </c>
      <c r="BH462" s="132">
        <f>IF(N462="sníž. přenesená",J462,0)</f>
        <v>0</v>
      </c>
      <c r="BI462" s="132">
        <f>IF(N462="nulová",J462,0)</f>
        <v>0</v>
      </c>
      <c r="BJ462" s="17" t="s">
        <v>81</v>
      </c>
      <c r="BK462" s="132">
        <f>ROUND(I462*H462,2)</f>
        <v>0</v>
      </c>
      <c r="BL462" s="17" t="s">
        <v>94</v>
      </c>
      <c r="BM462" s="131" t="s">
        <v>500</v>
      </c>
    </row>
    <row r="463" spans="1:65" s="14" customFormat="1" ht="10">
      <c r="B463" s="146"/>
      <c r="D463" s="139" t="s">
        <v>136</v>
      </c>
      <c r="E463" s="147" t="s">
        <v>3</v>
      </c>
      <c r="F463" s="148" t="s">
        <v>501</v>
      </c>
      <c r="H463" s="149">
        <v>27.271999999999998</v>
      </c>
      <c r="I463" s="150"/>
      <c r="L463" s="146"/>
      <c r="M463" s="151"/>
      <c r="N463" s="152"/>
      <c r="O463" s="152"/>
      <c r="P463" s="152"/>
      <c r="Q463" s="152"/>
      <c r="R463" s="152"/>
      <c r="S463" s="152"/>
      <c r="T463" s="153"/>
      <c r="AT463" s="147" t="s">
        <v>136</v>
      </c>
      <c r="AU463" s="147" t="s">
        <v>83</v>
      </c>
      <c r="AV463" s="14" t="s">
        <v>83</v>
      </c>
      <c r="AW463" s="14" t="s">
        <v>35</v>
      </c>
      <c r="AX463" s="14" t="s">
        <v>81</v>
      </c>
      <c r="AY463" s="147" t="s">
        <v>126</v>
      </c>
    </row>
    <row r="464" spans="1:65" s="2" customFormat="1" ht="33" customHeight="1">
      <c r="A464" s="32"/>
      <c r="B464" s="119"/>
      <c r="C464" s="120" t="s">
        <v>502</v>
      </c>
      <c r="D464" s="120" t="s">
        <v>128</v>
      </c>
      <c r="E464" s="121" t="s">
        <v>503</v>
      </c>
      <c r="F464" s="122" t="s">
        <v>504</v>
      </c>
      <c r="G464" s="123" t="s">
        <v>183</v>
      </c>
      <c r="H464" s="124">
        <v>13175.612999999999</v>
      </c>
      <c r="I464" s="125"/>
      <c r="J464" s="126">
        <f>ROUND(I464*H464,2)</f>
        <v>0</v>
      </c>
      <c r="K464" s="122" t="s">
        <v>132</v>
      </c>
      <c r="L464" s="33"/>
      <c r="M464" s="127" t="s">
        <v>3</v>
      </c>
      <c r="N464" s="128" t="s">
        <v>47</v>
      </c>
      <c r="O464" s="43"/>
      <c r="P464" s="129">
        <f>O464*H464</f>
        <v>0</v>
      </c>
      <c r="Q464" s="129">
        <v>0</v>
      </c>
      <c r="R464" s="129">
        <f>Q464*H464</f>
        <v>0</v>
      </c>
      <c r="S464" s="129">
        <v>0</v>
      </c>
      <c r="T464" s="130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31" t="s">
        <v>94</v>
      </c>
      <c r="AT464" s="131" t="s">
        <v>128</v>
      </c>
      <c r="AU464" s="131" t="s">
        <v>83</v>
      </c>
      <c r="AY464" s="17" t="s">
        <v>126</v>
      </c>
      <c r="BE464" s="132">
        <f>IF(N464="základní",J464,0)</f>
        <v>0</v>
      </c>
      <c r="BF464" s="132">
        <f>IF(N464="snížená",J464,0)</f>
        <v>0</v>
      </c>
      <c r="BG464" s="132">
        <f>IF(N464="zákl. přenesená",J464,0)</f>
        <v>0</v>
      </c>
      <c r="BH464" s="132">
        <f>IF(N464="sníž. přenesená",J464,0)</f>
        <v>0</v>
      </c>
      <c r="BI464" s="132">
        <f>IF(N464="nulová",J464,0)</f>
        <v>0</v>
      </c>
      <c r="BJ464" s="17" t="s">
        <v>81</v>
      </c>
      <c r="BK464" s="132">
        <f>ROUND(I464*H464,2)</f>
        <v>0</v>
      </c>
      <c r="BL464" s="17" t="s">
        <v>94</v>
      </c>
      <c r="BM464" s="131" t="s">
        <v>505</v>
      </c>
    </row>
    <row r="465" spans="1:65" s="2" customFormat="1" ht="10">
      <c r="A465" s="32"/>
      <c r="B465" s="33"/>
      <c r="C465" s="32"/>
      <c r="D465" s="133" t="s">
        <v>134</v>
      </c>
      <c r="E465" s="32"/>
      <c r="F465" s="134" t="s">
        <v>506</v>
      </c>
      <c r="G465" s="32"/>
      <c r="H465" s="32"/>
      <c r="I465" s="135"/>
      <c r="J465" s="32"/>
      <c r="K465" s="32"/>
      <c r="L465" s="33"/>
      <c r="M465" s="136"/>
      <c r="N465" s="137"/>
      <c r="O465" s="43"/>
      <c r="P465" s="43"/>
      <c r="Q465" s="43"/>
      <c r="R465" s="43"/>
      <c r="S465" s="43"/>
      <c r="T465" s="44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T465" s="17" t="s">
        <v>134</v>
      </c>
      <c r="AU465" s="17" t="s">
        <v>83</v>
      </c>
    </row>
    <row r="466" spans="1:65" s="2" customFormat="1" ht="24.15" customHeight="1">
      <c r="A466" s="32"/>
      <c r="B466" s="119"/>
      <c r="C466" s="120" t="s">
        <v>507</v>
      </c>
      <c r="D466" s="120" t="s">
        <v>128</v>
      </c>
      <c r="E466" s="121" t="s">
        <v>508</v>
      </c>
      <c r="F466" s="122" t="s">
        <v>509</v>
      </c>
      <c r="G466" s="123" t="s">
        <v>183</v>
      </c>
      <c r="H466" s="124">
        <v>184458.58199999999</v>
      </c>
      <c r="I466" s="125"/>
      <c r="J466" s="126">
        <f>ROUND(I466*H466,2)</f>
        <v>0</v>
      </c>
      <c r="K466" s="122" t="s">
        <v>132</v>
      </c>
      <c r="L466" s="33"/>
      <c r="M466" s="127" t="s">
        <v>3</v>
      </c>
      <c r="N466" s="128" t="s">
        <v>47</v>
      </c>
      <c r="O466" s="43"/>
      <c r="P466" s="129">
        <f>O466*H466</f>
        <v>0</v>
      </c>
      <c r="Q466" s="129">
        <v>0</v>
      </c>
      <c r="R466" s="129">
        <f>Q466*H466</f>
        <v>0</v>
      </c>
      <c r="S466" s="129">
        <v>0</v>
      </c>
      <c r="T466" s="130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31" t="s">
        <v>94</v>
      </c>
      <c r="AT466" s="131" t="s">
        <v>128</v>
      </c>
      <c r="AU466" s="131" t="s">
        <v>83</v>
      </c>
      <c r="AY466" s="17" t="s">
        <v>126</v>
      </c>
      <c r="BE466" s="132">
        <f>IF(N466="základní",J466,0)</f>
        <v>0</v>
      </c>
      <c r="BF466" s="132">
        <f>IF(N466="snížená",J466,0)</f>
        <v>0</v>
      </c>
      <c r="BG466" s="132">
        <f>IF(N466="zákl. přenesená",J466,0)</f>
        <v>0</v>
      </c>
      <c r="BH466" s="132">
        <f>IF(N466="sníž. přenesená",J466,0)</f>
        <v>0</v>
      </c>
      <c r="BI466" s="132">
        <f>IF(N466="nulová",J466,0)</f>
        <v>0</v>
      </c>
      <c r="BJ466" s="17" t="s">
        <v>81</v>
      </c>
      <c r="BK466" s="132">
        <f>ROUND(I466*H466,2)</f>
        <v>0</v>
      </c>
      <c r="BL466" s="17" t="s">
        <v>94</v>
      </c>
      <c r="BM466" s="131" t="s">
        <v>510</v>
      </c>
    </row>
    <row r="467" spans="1:65" s="2" customFormat="1" ht="10">
      <c r="A467" s="32"/>
      <c r="B467" s="33"/>
      <c r="C467" s="32"/>
      <c r="D467" s="133" t="s">
        <v>134</v>
      </c>
      <c r="E467" s="32"/>
      <c r="F467" s="134" t="s">
        <v>511</v>
      </c>
      <c r="G467" s="32"/>
      <c r="H467" s="32"/>
      <c r="I467" s="135"/>
      <c r="J467" s="32"/>
      <c r="K467" s="32"/>
      <c r="L467" s="33"/>
      <c r="M467" s="136"/>
      <c r="N467" s="137"/>
      <c r="O467" s="43"/>
      <c r="P467" s="43"/>
      <c r="Q467" s="43"/>
      <c r="R467" s="43"/>
      <c r="S467" s="43"/>
      <c r="T467" s="44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T467" s="17" t="s">
        <v>134</v>
      </c>
      <c r="AU467" s="17" t="s">
        <v>83</v>
      </c>
    </row>
    <row r="468" spans="1:65" s="14" customFormat="1" ht="10">
      <c r="B468" s="146"/>
      <c r="D468" s="139" t="s">
        <v>136</v>
      </c>
      <c r="F468" s="148" t="s">
        <v>512</v>
      </c>
      <c r="H468" s="149">
        <v>184458.58199999999</v>
      </c>
      <c r="I468" s="150"/>
      <c r="L468" s="146"/>
      <c r="M468" s="151"/>
      <c r="N468" s="152"/>
      <c r="O468" s="152"/>
      <c r="P468" s="152"/>
      <c r="Q468" s="152"/>
      <c r="R468" s="152"/>
      <c r="S468" s="152"/>
      <c r="T468" s="153"/>
      <c r="AT468" s="147" t="s">
        <v>136</v>
      </c>
      <c r="AU468" s="147" t="s">
        <v>83</v>
      </c>
      <c r="AV468" s="14" t="s">
        <v>83</v>
      </c>
      <c r="AW468" s="14" t="s">
        <v>4</v>
      </c>
      <c r="AX468" s="14" t="s">
        <v>81</v>
      </c>
      <c r="AY468" s="147" t="s">
        <v>126</v>
      </c>
    </row>
    <row r="469" spans="1:65" s="2" customFormat="1" ht="44.25" customHeight="1">
      <c r="A469" s="32"/>
      <c r="B469" s="119"/>
      <c r="C469" s="120" t="s">
        <v>513</v>
      </c>
      <c r="D469" s="120" t="s">
        <v>128</v>
      </c>
      <c r="E469" s="121" t="s">
        <v>514</v>
      </c>
      <c r="F469" s="122" t="s">
        <v>515</v>
      </c>
      <c r="G469" s="123" t="s">
        <v>183</v>
      </c>
      <c r="H469" s="124">
        <v>9898.36</v>
      </c>
      <c r="I469" s="125"/>
      <c r="J469" s="126">
        <f>ROUND(I469*H469,2)</f>
        <v>0</v>
      </c>
      <c r="K469" s="122" t="s">
        <v>132</v>
      </c>
      <c r="L469" s="33"/>
      <c r="M469" s="127" t="s">
        <v>3</v>
      </c>
      <c r="N469" s="128" t="s">
        <v>47</v>
      </c>
      <c r="O469" s="43"/>
      <c r="P469" s="129">
        <f>O469*H469</f>
        <v>0</v>
      </c>
      <c r="Q469" s="129">
        <v>0</v>
      </c>
      <c r="R469" s="129">
        <f>Q469*H469</f>
        <v>0</v>
      </c>
      <c r="S469" s="129">
        <v>0</v>
      </c>
      <c r="T469" s="130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31" t="s">
        <v>94</v>
      </c>
      <c r="AT469" s="131" t="s">
        <v>128</v>
      </c>
      <c r="AU469" s="131" t="s">
        <v>83</v>
      </c>
      <c r="AY469" s="17" t="s">
        <v>126</v>
      </c>
      <c r="BE469" s="132">
        <f>IF(N469="základní",J469,0)</f>
        <v>0</v>
      </c>
      <c r="BF469" s="132">
        <f>IF(N469="snížená",J469,0)</f>
        <v>0</v>
      </c>
      <c r="BG469" s="132">
        <f>IF(N469="zákl. přenesená",J469,0)</f>
        <v>0</v>
      </c>
      <c r="BH469" s="132">
        <f>IF(N469="sníž. přenesená",J469,0)</f>
        <v>0</v>
      </c>
      <c r="BI469" s="132">
        <f>IF(N469="nulová",J469,0)</f>
        <v>0</v>
      </c>
      <c r="BJ469" s="17" t="s">
        <v>81</v>
      </c>
      <c r="BK469" s="132">
        <f>ROUND(I469*H469,2)</f>
        <v>0</v>
      </c>
      <c r="BL469" s="17" t="s">
        <v>94</v>
      </c>
      <c r="BM469" s="131" t="s">
        <v>516</v>
      </c>
    </row>
    <row r="470" spans="1:65" s="2" customFormat="1" ht="10">
      <c r="A470" s="32"/>
      <c r="B470" s="33"/>
      <c r="C470" s="32"/>
      <c r="D470" s="133" t="s">
        <v>134</v>
      </c>
      <c r="E470" s="32"/>
      <c r="F470" s="134" t="s">
        <v>517</v>
      </c>
      <c r="G470" s="32"/>
      <c r="H470" s="32"/>
      <c r="I470" s="135"/>
      <c r="J470" s="32"/>
      <c r="K470" s="32"/>
      <c r="L470" s="33"/>
      <c r="M470" s="136"/>
      <c r="N470" s="137"/>
      <c r="O470" s="43"/>
      <c r="P470" s="43"/>
      <c r="Q470" s="43"/>
      <c r="R470" s="43"/>
      <c r="S470" s="43"/>
      <c r="T470" s="44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T470" s="17" t="s">
        <v>134</v>
      </c>
      <c r="AU470" s="17" t="s">
        <v>83</v>
      </c>
    </row>
    <row r="471" spans="1:65" s="13" customFormat="1" ht="20">
      <c r="B471" s="138"/>
      <c r="D471" s="139" t="s">
        <v>136</v>
      </c>
      <c r="E471" s="140" t="s">
        <v>3</v>
      </c>
      <c r="F471" s="141" t="s">
        <v>518</v>
      </c>
      <c r="H471" s="140" t="s">
        <v>3</v>
      </c>
      <c r="I471" s="142"/>
      <c r="L471" s="138"/>
      <c r="M471" s="143"/>
      <c r="N471" s="144"/>
      <c r="O471" s="144"/>
      <c r="P471" s="144"/>
      <c r="Q471" s="144"/>
      <c r="R471" s="144"/>
      <c r="S471" s="144"/>
      <c r="T471" s="145"/>
      <c r="AT471" s="140" t="s">
        <v>136</v>
      </c>
      <c r="AU471" s="140" t="s">
        <v>83</v>
      </c>
      <c r="AV471" s="13" t="s">
        <v>81</v>
      </c>
      <c r="AW471" s="13" t="s">
        <v>35</v>
      </c>
      <c r="AX471" s="13" t="s">
        <v>75</v>
      </c>
      <c r="AY471" s="140" t="s">
        <v>126</v>
      </c>
    </row>
    <row r="472" spans="1:65" s="14" customFormat="1" ht="20">
      <c r="B472" s="146"/>
      <c r="D472" s="139" t="s">
        <v>136</v>
      </c>
      <c r="E472" s="147" t="s">
        <v>3</v>
      </c>
      <c r="F472" s="148" t="s">
        <v>519</v>
      </c>
      <c r="H472" s="149">
        <v>9898.36</v>
      </c>
      <c r="I472" s="150"/>
      <c r="L472" s="146"/>
      <c r="M472" s="151"/>
      <c r="N472" s="152"/>
      <c r="O472" s="152"/>
      <c r="P472" s="152"/>
      <c r="Q472" s="152"/>
      <c r="R472" s="152"/>
      <c r="S472" s="152"/>
      <c r="T472" s="153"/>
      <c r="AT472" s="147" t="s">
        <v>136</v>
      </c>
      <c r="AU472" s="147" t="s">
        <v>83</v>
      </c>
      <c r="AV472" s="14" t="s">
        <v>83</v>
      </c>
      <c r="AW472" s="14" t="s">
        <v>35</v>
      </c>
      <c r="AX472" s="14" t="s">
        <v>81</v>
      </c>
      <c r="AY472" s="147" t="s">
        <v>126</v>
      </c>
    </row>
    <row r="473" spans="1:65" s="2" customFormat="1" ht="37.75" customHeight="1">
      <c r="A473" s="32"/>
      <c r="B473" s="119"/>
      <c r="C473" s="120" t="s">
        <v>520</v>
      </c>
      <c r="D473" s="120" t="s">
        <v>128</v>
      </c>
      <c r="E473" s="121" t="s">
        <v>521</v>
      </c>
      <c r="F473" s="122" t="s">
        <v>522</v>
      </c>
      <c r="G473" s="123" t="s">
        <v>183</v>
      </c>
      <c r="H473" s="124">
        <v>395.26799999999997</v>
      </c>
      <c r="I473" s="125"/>
      <c r="J473" s="126">
        <f>ROUND(I473*H473,2)</f>
        <v>0</v>
      </c>
      <c r="K473" s="122" t="s">
        <v>132</v>
      </c>
      <c r="L473" s="33"/>
      <c r="M473" s="127" t="s">
        <v>3</v>
      </c>
      <c r="N473" s="128" t="s">
        <v>47</v>
      </c>
      <c r="O473" s="43"/>
      <c r="P473" s="129">
        <f>O473*H473</f>
        <v>0</v>
      </c>
      <c r="Q473" s="129">
        <v>0</v>
      </c>
      <c r="R473" s="129">
        <f>Q473*H473</f>
        <v>0</v>
      </c>
      <c r="S473" s="129">
        <v>0</v>
      </c>
      <c r="T473" s="130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31" t="s">
        <v>94</v>
      </c>
      <c r="AT473" s="131" t="s">
        <v>128</v>
      </c>
      <c r="AU473" s="131" t="s">
        <v>83</v>
      </c>
      <c r="AY473" s="17" t="s">
        <v>126</v>
      </c>
      <c r="BE473" s="132">
        <f>IF(N473="základní",J473,0)</f>
        <v>0</v>
      </c>
      <c r="BF473" s="132">
        <f>IF(N473="snížená",J473,0)</f>
        <v>0</v>
      </c>
      <c r="BG473" s="132">
        <f>IF(N473="zákl. přenesená",J473,0)</f>
        <v>0</v>
      </c>
      <c r="BH473" s="132">
        <f>IF(N473="sníž. přenesená",J473,0)</f>
        <v>0</v>
      </c>
      <c r="BI473" s="132">
        <f>IF(N473="nulová",J473,0)</f>
        <v>0</v>
      </c>
      <c r="BJ473" s="17" t="s">
        <v>81</v>
      </c>
      <c r="BK473" s="132">
        <f>ROUND(I473*H473,2)</f>
        <v>0</v>
      </c>
      <c r="BL473" s="17" t="s">
        <v>94</v>
      </c>
      <c r="BM473" s="131" t="s">
        <v>523</v>
      </c>
    </row>
    <row r="474" spans="1:65" s="2" customFormat="1" ht="10">
      <c r="A474" s="32"/>
      <c r="B474" s="33"/>
      <c r="C474" s="32"/>
      <c r="D474" s="133" t="s">
        <v>134</v>
      </c>
      <c r="E474" s="32"/>
      <c r="F474" s="134" t="s">
        <v>524</v>
      </c>
      <c r="G474" s="32"/>
      <c r="H474" s="32"/>
      <c r="I474" s="135"/>
      <c r="J474" s="32"/>
      <c r="K474" s="32"/>
      <c r="L474" s="33"/>
      <c r="M474" s="136"/>
      <c r="N474" s="137"/>
      <c r="O474" s="43"/>
      <c r="P474" s="43"/>
      <c r="Q474" s="43"/>
      <c r="R474" s="43"/>
      <c r="S474" s="43"/>
      <c r="T474" s="44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T474" s="17" t="s">
        <v>134</v>
      </c>
      <c r="AU474" s="17" t="s">
        <v>83</v>
      </c>
    </row>
    <row r="475" spans="1:65" s="13" customFormat="1" ht="20">
      <c r="B475" s="138"/>
      <c r="D475" s="139" t="s">
        <v>136</v>
      </c>
      <c r="E475" s="140" t="s">
        <v>3</v>
      </c>
      <c r="F475" s="141" t="s">
        <v>518</v>
      </c>
      <c r="H475" s="140" t="s">
        <v>3</v>
      </c>
      <c r="I475" s="142"/>
      <c r="L475" s="138"/>
      <c r="M475" s="143"/>
      <c r="N475" s="144"/>
      <c r="O475" s="144"/>
      <c r="P475" s="144"/>
      <c r="Q475" s="144"/>
      <c r="R475" s="144"/>
      <c r="S475" s="144"/>
      <c r="T475" s="145"/>
      <c r="AT475" s="140" t="s">
        <v>136</v>
      </c>
      <c r="AU475" s="140" t="s">
        <v>83</v>
      </c>
      <c r="AV475" s="13" t="s">
        <v>81</v>
      </c>
      <c r="AW475" s="13" t="s">
        <v>35</v>
      </c>
      <c r="AX475" s="13" t="s">
        <v>75</v>
      </c>
      <c r="AY475" s="140" t="s">
        <v>126</v>
      </c>
    </row>
    <row r="476" spans="1:65" s="14" customFormat="1" ht="10">
      <c r="B476" s="146"/>
      <c r="D476" s="139" t="s">
        <v>136</v>
      </c>
      <c r="E476" s="147" t="s">
        <v>3</v>
      </c>
      <c r="F476" s="148" t="s">
        <v>525</v>
      </c>
      <c r="H476" s="149">
        <v>395.26799999999997</v>
      </c>
      <c r="I476" s="150"/>
      <c r="L476" s="146"/>
      <c r="M476" s="151"/>
      <c r="N476" s="152"/>
      <c r="O476" s="152"/>
      <c r="P476" s="152"/>
      <c r="Q476" s="152"/>
      <c r="R476" s="152"/>
      <c r="S476" s="152"/>
      <c r="T476" s="153"/>
      <c r="AT476" s="147" t="s">
        <v>136</v>
      </c>
      <c r="AU476" s="147" t="s">
        <v>83</v>
      </c>
      <c r="AV476" s="14" t="s">
        <v>83</v>
      </c>
      <c r="AW476" s="14" t="s">
        <v>35</v>
      </c>
      <c r="AX476" s="14" t="s">
        <v>81</v>
      </c>
      <c r="AY476" s="147" t="s">
        <v>126</v>
      </c>
    </row>
    <row r="477" spans="1:65" s="2" customFormat="1" ht="37.75" customHeight="1">
      <c r="A477" s="32"/>
      <c r="B477" s="119"/>
      <c r="C477" s="120" t="s">
        <v>526</v>
      </c>
      <c r="D477" s="120" t="s">
        <v>128</v>
      </c>
      <c r="E477" s="121" t="s">
        <v>527</v>
      </c>
      <c r="F477" s="122" t="s">
        <v>528</v>
      </c>
      <c r="G477" s="123" t="s">
        <v>183</v>
      </c>
      <c r="H477" s="124">
        <v>1185.8050000000001</v>
      </c>
      <c r="I477" s="125"/>
      <c r="J477" s="126">
        <f>ROUND(I477*H477,2)</f>
        <v>0</v>
      </c>
      <c r="K477" s="122" t="s">
        <v>132</v>
      </c>
      <c r="L477" s="33"/>
      <c r="M477" s="127" t="s">
        <v>3</v>
      </c>
      <c r="N477" s="128" t="s">
        <v>47</v>
      </c>
      <c r="O477" s="43"/>
      <c r="P477" s="129">
        <f>O477*H477</f>
        <v>0</v>
      </c>
      <c r="Q477" s="129">
        <v>0</v>
      </c>
      <c r="R477" s="129">
        <f>Q477*H477</f>
        <v>0</v>
      </c>
      <c r="S477" s="129">
        <v>0</v>
      </c>
      <c r="T477" s="130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31" t="s">
        <v>94</v>
      </c>
      <c r="AT477" s="131" t="s">
        <v>128</v>
      </c>
      <c r="AU477" s="131" t="s">
        <v>83</v>
      </c>
      <c r="AY477" s="17" t="s">
        <v>126</v>
      </c>
      <c r="BE477" s="132">
        <f>IF(N477="základní",J477,0)</f>
        <v>0</v>
      </c>
      <c r="BF477" s="132">
        <f>IF(N477="snížená",J477,0)</f>
        <v>0</v>
      </c>
      <c r="BG477" s="132">
        <f>IF(N477="zákl. přenesená",J477,0)</f>
        <v>0</v>
      </c>
      <c r="BH477" s="132">
        <f>IF(N477="sníž. přenesená",J477,0)</f>
        <v>0</v>
      </c>
      <c r="BI477" s="132">
        <f>IF(N477="nulová",J477,0)</f>
        <v>0</v>
      </c>
      <c r="BJ477" s="17" t="s">
        <v>81</v>
      </c>
      <c r="BK477" s="132">
        <f>ROUND(I477*H477,2)</f>
        <v>0</v>
      </c>
      <c r="BL477" s="17" t="s">
        <v>94</v>
      </c>
      <c r="BM477" s="131" t="s">
        <v>529</v>
      </c>
    </row>
    <row r="478" spans="1:65" s="2" customFormat="1" ht="10">
      <c r="A478" s="32"/>
      <c r="B478" s="33"/>
      <c r="C478" s="32"/>
      <c r="D478" s="133" t="s">
        <v>134</v>
      </c>
      <c r="E478" s="32"/>
      <c r="F478" s="134" t="s">
        <v>530</v>
      </c>
      <c r="G478" s="32"/>
      <c r="H478" s="32"/>
      <c r="I478" s="135"/>
      <c r="J478" s="32"/>
      <c r="K478" s="32"/>
      <c r="L478" s="33"/>
      <c r="M478" s="136"/>
      <c r="N478" s="137"/>
      <c r="O478" s="43"/>
      <c r="P478" s="43"/>
      <c r="Q478" s="43"/>
      <c r="R478" s="43"/>
      <c r="S478" s="43"/>
      <c r="T478" s="44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T478" s="17" t="s">
        <v>134</v>
      </c>
      <c r="AU478" s="17" t="s">
        <v>83</v>
      </c>
    </row>
    <row r="479" spans="1:65" s="13" customFormat="1" ht="20">
      <c r="B479" s="138"/>
      <c r="D479" s="139" t="s">
        <v>136</v>
      </c>
      <c r="E479" s="140" t="s">
        <v>3</v>
      </c>
      <c r="F479" s="141" t="s">
        <v>518</v>
      </c>
      <c r="H479" s="140" t="s">
        <v>3</v>
      </c>
      <c r="I479" s="142"/>
      <c r="L479" s="138"/>
      <c r="M479" s="143"/>
      <c r="N479" s="144"/>
      <c r="O479" s="144"/>
      <c r="P479" s="144"/>
      <c r="Q479" s="144"/>
      <c r="R479" s="144"/>
      <c r="S479" s="144"/>
      <c r="T479" s="145"/>
      <c r="AT479" s="140" t="s">
        <v>136</v>
      </c>
      <c r="AU479" s="140" t="s">
        <v>83</v>
      </c>
      <c r="AV479" s="13" t="s">
        <v>81</v>
      </c>
      <c r="AW479" s="13" t="s">
        <v>35</v>
      </c>
      <c r="AX479" s="13" t="s">
        <v>75</v>
      </c>
      <c r="AY479" s="140" t="s">
        <v>126</v>
      </c>
    </row>
    <row r="480" spans="1:65" s="14" customFormat="1" ht="10">
      <c r="B480" s="146"/>
      <c r="D480" s="139" t="s">
        <v>136</v>
      </c>
      <c r="E480" s="147" t="s">
        <v>3</v>
      </c>
      <c r="F480" s="148" t="s">
        <v>531</v>
      </c>
      <c r="H480" s="149">
        <v>1185.8050000000001</v>
      </c>
      <c r="I480" s="150"/>
      <c r="L480" s="146"/>
      <c r="M480" s="151"/>
      <c r="N480" s="152"/>
      <c r="O480" s="152"/>
      <c r="P480" s="152"/>
      <c r="Q480" s="152"/>
      <c r="R480" s="152"/>
      <c r="S480" s="152"/>
      <c r="T480" s="153"/>
      <c r="AT480" s="147" t="s">
        <v>136</v>
      </c>
      <c r="AU480" s="147" t="s">
        <v>83</v>
      </c>
      <c r="AV480" s="14" t="s">
        <v>83</v>
      </c>
      <c r="AW480" s="14" t="s">
        <v>35</v>
      </c>
      <c r="AX480" s="14" t="s">
        <v>81</v>
      </c>
      <c r="AY480" s="147" t="s">
        <v>126</v>
      </c>
    </row>
    <row r="481" spans="1:65" s="2" customFormat="1" ht="44.25" customHeight="1">
      <c r="A481" s="32"/>
      <c r="B481" s="119"/>
      <c r="C481" s="120" t="s">
        <v>532</v>
      </c>
      <c r="D481" s="120" t="s">
        <v>128</v>
      </c>
      <c r="E481" s="121" t="s">
        <v>533</v>
      </c>
      <c r="F481" s="122" t="s">
        <v>534</v>
      </c>
      <c r="G481" s="123" t="s">
        <v>183</v>
      </c>
      <c r="H481" s="124">
        <v>0.13200000000000001</v>
      </c>
      <c r="I481" s="125"/>
      <c r="J481" s="126">
        <f>ROUND(I481*H481,2)</f>
        <v>0</v>
      </c>
      <c r="K481" s="122" t="s">
        <v>132</v>
      </c>
      <c r="L481" s="33"/>
      <c r="M481" s="127" t="s">
        <v>3</v>
      </c>
      <c r="N481" s="128" t="s">
        <v>47</v>
      </c>
      <c r="O481" s="43"/>
      <c r="P481" s="129">
        <f>O481*H481</f>
        <v>0</v>
      </c>
      <c r="Q481" s="129">
        <v>0</v>
      </c>
      <c r="R481" s="129">
        <f>Q481*H481</f>
        <v>0</v>
      </c>
      <c r="S481" s="129">
        <v>0</v>
      </c>
      <c r="T481" s="130">
        <f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31" t="s">
        <v>94</v>
      </c>
      <c r="AT481" s="131" t="s">
        <v>128</v>
      </c>
      <c r="AU481" s="131" t="s">
        <v>83</v>
      </c>
      <c r="AY481" s="17" t="s">
        <v>126</v>
      </c>
      <c r="BE481" s="132">
        <f>IF(N481="základní",J481,0)</f>
        <v>0</v>
      </c>
      <c r="BF481" s="132">
        <f>IF(N481="snížená",J481,0)</f>
        <v>0</v>
      </c>
      <c r="BG481" s="132">
        <f>IF(N481="zákl. přenesená",J481,0)</f>
        <v>0</v>
      </c>
      <c r="BH481" s="132">
        <f>IF(N481="sníž. přenesená",J481,0)</f>
        <v>0</v>
      </c>
      <c r="BI481" s="132">
        <f>IF(N481="nulová",J481,0)</f>
        <v>0</v>
      </c>
      <c r="BJ481" s="17" t="s">
        <v>81</v>
      </c>
      <c r="BK481" s="132">
        <f>ROUND(I481*H481,2)</f>
        <v>0</v>
      </c>
      <c r="BL481" s="17" t="s">
        <v>94</v>
      </c>
      <c r="BM481" s="131" t="s">
        <v>535</v>
      </c>
    </row>
    <row r="482" spans="1:65" s="2" customFormat="1" ht="10">
      <c r="A482" s="32"/>
      <c r="B482" s="33"/>
      <c r="C482" s="32"/>
      <c r="D482" s="133" t="s">
        <v>134</v>
      </c>
      <c r="E482" s="32"/>
      <c r="F482" s="134" t="s">
        <v>536</v>
      </c>
      <c r="G482" s="32"/>
      <c r="H482" s="32"/>
      <c r="I482" s="135"/>
      <c r="J482" s="32"/>
      <c r="K482" s="32"/>
      <c r="L482" s="33"/>
      <c r="M482" s="136"/>
      <c r="N482" s="137"/>
      <c r="O482" s="43"/>
      <c r="P482" s="43"/>
      <c r="Q482" s="43"/>
      <c r="R482" s="43"/>
      <c r="S482" s="43"/>
      <c r="T482" s="44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T482" s="17" t="s">
        <v>134</v>
      </c>
      <c r="AU482" s="17" t="s">
        <v>83</v>
      </c>
    </row>
    <row r="483" spans="1:65" s="13" customFormat="1" ht="20">
      <c r="B483" s="138"/>
      <c r="D483" s="139" t="s">
        <v>136</v>
      </c>
      <c r="E483" s="140" t="s">
        <v>3</v>
      </c>
      <c r="F483" s="141" t="s">
        <v>518</v>
      </c>
      <c r="H483" s="140" t="s">
        <v>3</v>
      </c>
      <c r="I483" s="142"/>
      <c r="L483" s="138"/>
      <c r="M483" s="143"/>
      <c r="N483" s="144"/>
      <c r="O483" s="144"/>
      <c r="P483" s="144"/>
      <c r="Q483" s="144"/>
      <c r="R483" s="144"/>
      <c r="S483" s="144"/>
      <c r="T483" s="145"/>
      <c r="AT483" s="140" t="s">
        <v>136</v>
      </c>
      <c r="AU483" s="140" t="s">
        <v>83</v>
      </c>
      <c r="AV483" s="13" t="s">
        <v>81</v>
      </c>
      <c r="AW483" s="13" t="s">
        <v>35</v>
      </c>
      <c r="AX483" s="13" t="s">
        <v>75</v>
      </c>
      <c r="AY483" s="140" t="s">
        <v>126</v>
      </c>
    </row>
    <row r="484" spans="1:65" s="13" customFormat="1" ht="10">
      <c r="B484" s="138"/>
      <c r="D484" s="139" t="s">
        <v>136</v>
      </c>
      <c r="E484" s="140" t="s">
        <v>3</v>
      </c>
      <c r="F484" s="141" t="s">
        <v>537</v>
      </c>
      <c r="H484" s="140" t="s">
        <v>3</v>
      </c>
      <c r="I484" s="142"/>
      <c r="L484" s="138"/>
      <c r="M484" s="143"/>
      <c r="N484" s="144"/>
      <c r="O484" s="144"/>
      <c r="P484" s="144"/>
      <c r="Q484" s="144"/>
      <c r="R484" s="144"/>
      <c r="S484" s="144"/>
      <c r="T484" s="145"/>
      <c r="AT484" s="140" t="s">
        <v>136</v>
      </c>
      <c r="AU484" s="140" t="s">
        <v>83</v>
      </c>
      <c r="AV484" s="13" t="s">
        <v>81</v>
      </c>
      <c r="AW484" s="13" t="s">
        <v>35</v>
      </c>
      <c r="AX484" s="13" t="s">
        <v>75</v>
      </c>
      <c r="AY484" s="140" t="s">
        <v>126</v>
      </c>
    </row>
    <row r="485" spans="1:65" s="14" customFormat="1" ht="10">
      <c r="B485" s="146"/>
      <c r="D485" s="139" t="s">
        <v>136</v>
      </c>
      <c r="E485" s="147" t="s">
        <v>3</v>
      </c>
      <c r="F485" s="148" t="s">
        <v>538</v>
      </c>
      <c r="H485" s="149">
        <v>0.13200000000000001</v>
      </c>
      <c r="I485" s="150"/>
      <c r="L485" s="146"/>
      <c r="M485" s="151"/>
      <c r="N485" s="152"/>
      <c r="O485" s="152"/>
      <c r="P485" s="152"/>
      <c r="Q485" s="152"/>
      <c r="R485" s="152"/>
      <c r="S485" s="152"/>
      <c r="T485" s="153"/>
      <c r="AT485" s="147" t="s">
        <v>136</v>
      </c>
      <c r="AU485" s="147" t="s">
        <v>83</v>
      </c>
      <c r="AV485" s="14" t="s">
        <v>83</v>
      </c>
      <c r="AW485" s="14" t="s">
        <v>35</v>
      </c>
      <c r="AX485" s="14" t="s">
        <v>81</v>
      </c>
      <c r="AY485" s="147" t="s">
        <v>126</v>
      </c>
    </row>
    <row r="486" spans="1:65" s="2" customFormat="1" ht="44.25" customHeight="1">
      <c r="A486" s="32"/>
      <c r="B486" s="119"/>
      <c r="C486" s="120" t="s">
        <v>539</v>
      </c>
      <c r="D486" s="120" t="s">
        <v>128</v>
      </c>
      <c r="E486" s="121" t="s">
        <v>540</v>
      </c>
      <c r="F486" s="122" t="s">
        <v>541</v>
      </c>
      <c r="G486" s="123" t="s">
        <v>183</v>
      </c>
      <c r="H486" s="124">
        <v>39.527000000000001</v>
      </c>
      <c r="I486" s="125"/>
      <c r="J486" s="126">
        <f>ROUND(I486*H486,2)</f>
        <v>0</v>
      </c>
      <c r="K486" s="122" t="s">
        <v>132</v>
      </c>
      <c r="L486" s="33"/>
      <c r="M486" s="127" t="s">
        <v>3</v>
      </c>
      <c r="N486" s="128" t="s">
        <v>47</v>
      </c>
      <c r="O486" s="43"/>
      <c r="P486" s="129">
        <f>O486*H486</f>
        <v>0</v>
      </c>
      <c r="Q486" s="129">
        <v>0</v>
      </c>
      <c r="R486" s="129">
        <f>Q486*H486</f>
        <v>0</v>
      </c>
      <c r="S486" s="129">
        <v>0</v>
      </c>
      <c r="T486" s="130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31" t="s">
        <v>94</v>
      </c>
      <c r="AT486" s="131" t="s">
        <v>128</v>
      </c>
      <c r="AU486" s="131" t="s">
        <v>83</v>
      </c>
      <c r="AY486" s="17" t="s">
        <v>126</v>
      </c>
      <c r="BE486" s="132">
        <f>IF(N486="základní",J486,0)</f>
        <v>0</v>
      </c>
      <c r="BF486" s="132">
        <f>IF(N486="snížená",J486,0)</f>
        <v>0</v>
      </c>
      <c r="BG486" s="132">
        <f>IF(N486="zákl. přenesená",J486,0)</f>
        <v>0</v>
      </c>
      <c r="BH486" s="132">
        <f>IF(N486="sníž. přenesená",J486,0)</f>
        <v>0</v>
      </c>
      <c r="BI486" s="132">
        <f>IF(N486="nulová",J486,0)</f>
        <v>0</v>
      </c>
      <c r="BJ486" s="17" t="s">
        <v>81</v>
      </c>
      <c r="BK486" s="132">
        <f>ROUND(I486*H486,2)</f>
        <v>0</v>
      </c>
      <c r="BL486" s="17" t="s">
        <v>94</v>
      </c>
      <c r="BM486" s="131" t="s">
        <v>542</v>
      </c>
    </row>
    <row r="487" spans="1:65" s="2" customFormat="1" ht="10">
      <c r="A487" s="32"/>
      <c r="B487" s="33"/>
      <c r="C487" s="32"/>
      <c r="D487" s="133" t="s">
        <v>134</v>
      </c>
      <c r="E487" s="32"/>
      <c r="F487" s="134" t="s">
        <v>543</v>
      </c>
      <c r="G487" s="32"/>
      <c r="H487" s="32"/>
      <c r="I487" s="135"/>
      <c r="J487" s="32"/>
      <c r="K487" s="32"/>
      <c r="L487" s="33"/>
      <c r="M487" s="136"/>
      <c r="N487" s="137"/>
      <c r="O487" s="43"/>
      <c r="P487" s="43"/>
      <c r="Q487" s="43"/>
      <c r="R487" s="43"/>
      <c r="S487" s="43"/>
      <c r="T487" s="44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T487" s="17" t="s">
        <v>134</v>
      </c>
      <c r="AU487" s="17" t="s">
        <v>83</v>
      </c>
    </row>
    <row r="488" spans="1:65" s="13" customFormat="1" ht="20">
      <c r="B488" s="138"/>
      <c r="D488" s="139" t="s">
        <v>136</v>
      </c>
      <c r="E488" s="140" t="s">
        <v>3</v>
      </c>
      <c r="F488" s="141" t="s">
        <v>518</v>
      </c>
      <c r="H488" s="140" t="s">
        <v>3</v>
      </c>
      <c r="I488" s="142"/>
      <c r="L488" s="138"/>
      <c r="M488" s="143"/>
      <c r="N488" s="144"/>
      <c r="O488" s="144"/>
      <c r="P488" s="144"/>
      <c r="Q488" s="144"/>
      <c r="R488" s="144"/>
      <c r="S488" s="144"/>
      <c r="T488" s="145"/>
      <c r="AT488" s="140" t="s">
        <v>136</v>
      </c>
      <c r="AU488" s="140" t="s">
        <v>83</v>
      </c>
      <c r="AV488" s="13" t="s">
        <v>81</v>
      </c>
      <c r="AW488" s="13" t="s">
        <v>35</v>
      </c>
      <c r="AX488" s="13" t="s">
        <v>75</v>
      </c>
      <c r="AY488" s="140" t="s">
        <v>126</v>
      </c>
    </row>
    <row r="489" spans="1:65" s="13" customFormat="1" ht="10">
      <c r="B489" s="138"/>
      <c r="D489" s="139" t="s">
        <v>136</v>
      </c>
      <c r="E489" s="140" t="s">
        <v>3</v>
      </c>
      <c r="F489" s="141" t="s">
        <v>544</v>
      </c>
      <c r="H489" s="140" t="s">
        <v>3</v>
      </c>
      <c r="I489" s="142"/>
      <c r="L489" s="138"/>
      <c r="M489" s="143"/>
      <c r="N489" s="144"/>
      <c r="O489" s="144"/>
      <c r="P489" s="144"/>
      <c r="Q489" s="144"/>
      <c r="R489" s="144"/>
      <c r="S489" s="144"/>
      <c r="T489" s="145"/>
      <c r="AT489" s="140" t="s">
        <v>136</v>
      </c>
      <c r="AU489" s="140" t="s">
        <v>83</v>
      </c>
      <c r="AV489" s="13" t="s">
        <v>81</v>
      </c>
      <c r="AW489" s="13" t="s">
        <v>35</v>
      </c>
      <c r="AX489" s="13" t="s">
        <v>75</v>
      </c>
      <c r="AY489" s="140" t="s">
        <v>126</v>
      </c>
    </row>
    <row r="490" spans="1:65" s="14" customFormat="1" ht="10">
      <c r="B490" s="146"/>
      <c r="D490" s="139" t="s">
        <v>136</v>
      </c>
      <c r="E490" s="147" t="s">
        <v>3</v>
      </c>
      <c r="F490" s="148" t="s">
        <v>545</v>
      </c>
      <c r="H490" s="149">
        <v>39.527000000000001</v>
      </c>
      <c r="I490" s="150"/>
      <c r="L490" s="146"/>
      <c r="M490" s="151"/>
      <c r="N490" s="152"/>
      <c r="O490" s="152"/>
      <c r="P490" s="152"/>
      <c r="Q490" s="152"/>
      <c r="R490" s="152"/>
      <c r="S490" s="152"/>
      <c r="T490" s="153"/>
      <c r="AT490" s="147" t="s">
        <v>136</v>
      </c>
      <c r="AU490" s="147" t="s">
        <v>83</v>
      </c>
      <c r="AV490" s="14" t="s">
        <v>83</v>
      </c>
      <c r="AW490" s="14" t="s">
        <v>35</v>
      </c>
      <c r="AX490" s="14" t="s">
        <v>81</v>
      </c>
      <c r="AY490" s="147" t="s">
        <v>126</v>
      </c>
    </row>
    <row r="491" spans="1:65" s="2" customFormat="1" ht="49" customHeight="1">
      <c r="A491" s="32"/>
      <c r="B491" s="119"/>
      <c r="C491" s="120" t="s">
        <v>546</v>
      </c>
      <c r="D491" s="120" t="s">
        <v>128</v>
      </c>
      <c r="E491" s="121" t="s">
        <v>547</v>
      </c>
      <c r="F491" s="122" t="s">
        <v>548</v>
      </c>
      <c r="G491" s="123" t="s">
        <v>183</v>
      </c>
      <c r="H491" s="124">
        <v>35</v>
      </c>
      <c r="I491" s="125"/>
      <c r="J491" s="126">
        <f>ROUND(I491*H491,2)</f>
        <v>0</v>
      </c>
      <c r="K491" s="122" t="s">
        <v>132</v>
      </c>
      <c r="L491" s="33"/>
      <c r="M491" s="127" t="s">
        <v>3</v>
      </c>
      <c r="N491" s="128" t="s">
        <v>47</v>
      </c>
      <c r="O491" s="43"/>
      <c r="P491" s="129">
        <f>O491*H491</f>
        <v>0</v>
      </c>
      <c r="Q491" s="129">
        <v>0</v>
      </c>
      <c r="R491" s="129">
        <f>Q491*H491</f>
        <v>0</v>
      </c>
      <c r="S491" s="129">
        <v>0</v>
      </c>
      <c r="T491" s="130">
        <f>S491*H491</f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131" t="s">
        <v>94</v>
      </c>
      <c r="AT491" s="131" t="s">
        <v>128</v>
      </c>
      <c r="AU491" s="131" t="s">
        <v>83</v>
      </c>
      <c r="AY491" s="17" t="s">
        <v>126</v>
      </c>
      <c r="BE491" s="132">
        <f>IF(N491="základní",J491,0)</f>
        <v>0</v>
      </c>
      <c r="BF491" s="132">
        <f>IF(N491="snížená",J491,0)</f>
        <v>0</v>
      </c>
      <c r="BG491" s="132">
        <f>IF(N491="zákl. přenesená",J491,0)</f>
        <v>0</v>
      </c>
      <c r="BH491" s="132">
        <f>IF(N491="sníž. přenesená",J491,0)</f>
        <v>0</v>
      </c>
      <c r="BI491" s="132">
        <f>IF(N491="nulová",J491,0)</f>
        <v>0</v>
      </c>
      <c r="BJ491" s="17" t="s">
        <v>81</v>
      </c>
      <c r="BK491" s="132">
        <f>ROUND(I491*H491,2)</f>
        <v>0</v>
      </c>
      <c r="BL491" s="17" t="s">
        <v>94</v>
      </c>
      <c r="BM491" s="131" t="s">
        <v>549</v>
      </c>
    </row>
    <row r="492" spans="1:65" s="2" customFormat="1" ht="10">
      <c r="A492" s="32"/>
      <c r="B492" s="33"/>
      <c r="C492" s="32"/>
      <c r="D492" s="133" t="s">
        <v>134</v>
      </c>
      <c r="E492" s="32"/>
      <c r="F492" s="134" t="s">
        <v>550</v>
      </c>
      <c r="G492" s="32"/>
      <c r="H492" s="32"/>
      <c r="I492" s="135"/>
      <c r="J492" s="32"/>
      <c r="K492" s="32"/>
      <c r="L492" s="33"/>
      <c r="M492" s="136"/>
      <c r="N492" s="137"/>
      <c r="O492" s="43"/>
      <c r="P492" s="43"/>
      <c r="Q492" s="43"/>
      <c r="R492" s="43"/>
      <c r="S492" s="43"/>
      <c r="T492" s="44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T492" s="17" t="s">
        <v>134</v>
      </c>
      <c r="AU492" s="17" t="s">
        <v>83</v>
      </c>
    </row>
    <row r="493" spans="1:65" s="13" customFormat="1" ht="20">
      <c r="B493" s="138"/>
      <c r="D493" s="139" t="s">
        <v>136</v>
      </c>
      <c r="E493" s="140" t="s">
        <v>3</v>
      </c>
      <c r="F493" s="141" t="s">
        <v>518</v>
      </c>
      <c r="H493" s="140" t="s">
        <v>3</v>
      </c>
      <c r="I493" s="142"/>
      <c r="L493" s="138"/>
      <c r="M493" s="143"/>
      <c r="N493" s="144"/>
      <c r="O493" s="144"/>
      <c r="P493" s="144"/>
      <c r="Q493" s="144"/>
      <c r="R493" s="144"/>
      <c r="S493" s="144"/>
      <c r="T493" s="145"/>
      <c r="AT493" s="140" t="s">
        <v>136</v>
      </c>
      <c r="AU493" s="140" t="s">
        <v>83</v>
      </c>
      <c r="AV493" s="13" t="s">
        <v>81</v>
      </c>
      <c r="AW493" s="13" t="s">
        <v>35</v>
      </c>
      <c r="AX493" s="13" t="s">
        <v>75</v>
      </c>
      <c r="AY493" s="140" t="s">
        <v>126</v>
      </c>
    </row>
    <row r="494" spans="1:65" s="14" customFormat="1" ht="10">
      <c r="B494" s="146"/>
      <c r="D494" s="139" t="s">
        <v>136</v>
      </c>
      <c r="E494" s="147" t="s">
        <v>3</v>
      </c>
      <c r="F494" s="148" t="s">
        <v>539</v>
      </c>
      <c r="H494" s="149">
        <v>35</v>
      </c>
      <c r="I494" s="150"/>
      <c r="L494" s="146"/>
      <c r="M494" s="151"/>
      <c r="N494" s="152"/>
      <c r="O494" s="152"/>
      <c r="P494" s="152"/>
      <c r="Q494" s="152"/>
      <c r="R494" s="152"/>
      <c r="S494" s="152"/>
      <c r="T494" s="153"/>
      <c r="AT494" s="147" t="s">
        <v>136</v>
      </c>
      <c r="AU494" s="147" t="s">
        <v>83</v>
      </c>
      <c r="AV494" s="14" t="s">
        <v>83</v>
      </c>
      <c r="AW494" s="14" t="s">
        <v>35</v>
      </c>
      <c r="AX494" s="14" t="s">
        <v>81</v>
      </c>
      <c r="AY494" s="147" t="s">
        <v>126</v>
      </c>
    </row>
    <row r="495" spans="1:65" s="2" customFormat="1" ht="44.25" customHeight="1">
      <c r="A495" s="32"/>
      <c r="B495" s="119"/>
      <c r="C495" s="120" t="s">
        <v>551</v>
      </c>
      <c r="D495" s="120" t="s">
        <v>128</v>
      </c>
      <c r="E495" s="121" t="s">
        <v>552</v>
      </c>
      <c r="F495" s="122" t="s">
        <v>553</v>
      </c>
      <c r="G495" s="123" t="s">
        <v>183</v>
      </c>
      <c r="H495" s="124">
        <v>1317.5609999999999</v>
      </c>
      <c r="I495" s="125"/>
      <c r="J495" s="126">
        <f>ROUND(I495*H495,2)</f>
        <v>0</v>
      </c>
      <c r="K495" s="122" t="s">
        <v>132</v>
      </c>
      <c r="L495" s="33"/>
      <c r="M495" s="127" t="s">
        <v>3</v>
      </c>
      <c r="N495" s="128" t="s">
        <v>47</v>
      </c>
      <c r="O495" s="43"/>
      <c r="P495" s="129">
        <f>O495*H495</f>
        <v>0</v>
      </c>
      <c r="Q495" s="129">
        <v>0</v>
      </c>
      <c r="R495" s="129">
        <f>Q495*H495</f>
        <v>0</v>
      </c>
      <c r="S495" s="129">
        <v>0</v>
      </c>
      <c r="T495" s="130">
        <f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131" t="s">
        <v>94</v>
      </c>
      <c r="AT495" s="131" t="s">
        <v>128</v>
      </c>
      <c r="AU495" s="131" t="s">
        <v>83</v>
      </c>
      <c r="AY495" s="17" t="s">
        <v>126</v>
      </c>
      <c r="BE495" s="132">
        <f>IF(N495="základní",J495,0)</f>
        <v>0</v>
      </c>
      <c r="BF495" s="132">
        <f>IF(N495="snížená",J495,0)</f>
        <v>0</v>
      </c>
      <c r="BG495" s="132">
        <f>IF(N495="zákl. přenesená",J495,0)</f>
        <v>0</v>
      </c>
      <c r="BH495" s="132">
        <f>IF(N495="sníž. přenesená",J495,0)</f>
        <v>0</v>
      </c>
      <c r="BI495" s="132">
        <f>IF(N495="nulová",J495,0)</f>
        <v>0</v>
      </c>
      <c r="BJ495" s="17" t="s">
        <v>81</v>
      </c>
      <c r="BK495" s="132">
        <f>ROUND(I495*H495,2)</f>
        <v>0</v>
      </c>
      <c r="BL495" s="17" t="s">
        <v>94</v>
      </c>
      <c r="BM495" s="131" t="s">
        <v>554</v>
      </c>
    </row>
    <row r="496" spans="1:65" s="2" customFormat="1" ht="10">
      <c r="A496" s="32"/>
      <c r="B496" s="33"/>
      <c r="C496" s="32"/>
      <c r="D496" s="133" t="s">
        <v>134</v>
      </c>
      <c r="E496" s="32"/>
      <c r="F496" s="134" t="s">
        <v>555</v>
      </c>
      <c r="G496" s="32"/>
      <c r="H496" s="32"/>
      <c r="I496" s="135"/>
      <c r="J496" s="32"/>
      <c r="K496" s="32"/>
      <c r="L496" s="33"/>
      <c r="M496" s="136"/>
      <c r="N496" s="137"/>
      <c r="O496" s="43"/>
      <c r="P496" s="43"/>
      <c r="Q496" s="43"/>
      <c r="R496" s="43"/>
      <c r="S496" s="43"/>
      <c r="T496" s="44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T496" s="17" t="s">
        <v>134</v>
      </c>
      <c r="AU496" s="17" t="s">
        <v>83</v>
      </c>
    </row>
    <row r="497" spans="1:65" s="13" customFormat="1" ht="20">
      <c r="B497" s="138"/>
      <c r="D497" s="139" t="s">
        <v>136</v>
      </c>
      <c r="E497" s="140" t="s">
        <v>3</v>
      </c>
      <c r="F497" s="141" t="s">
        <v>518</v>
      </c>
      <c r="H497" s="140" t="s">
        <v>3</v>
      </c>
      <c r="I497" s="142"/>
      <c r="L497" s="138"/>
      <c r="M497" s="143"/>
      <c r="N497" s="144"/>
      <c r="O497" s="144"/>
      <c r="P497" s="144"/>
      <c r="Q497" s="144"/>
      <c r="R497" s="144"/>
      <c r="S497" s="144"/>
      <c r="T497" s="145"/>
      <c r="AT497" s="140" t="s">
        <v>136</v>
      </c>
      <c r="AU497" s="140" t="s">
        <v>83</v>
      </c>
      <c r="AV497" s="13" t="s">
        <v>81</v>
      </c>
      <c r="AW497" s="13" t="s">
        <v>35</v>
      </c>
      <c r="AX497" s="13" t="s">
        <v>75</v>
      </c>
      <c r="AY497" s="140" t="s">
        <v>126</v>
      </c>
    </row>
    <row r="498" spans="1:65" s="14" customFormat="1" ht="10">
      <c r="B498" s="146"/>
      <c r="D498" s="139" t="s">
        <v>136</v>
      </c>
      <c r="E498" s="147" t="s">
        <v>3</v>
      </c>
      <c r="F498" s="148" t="s">
        <v>556</v>
      </c>
      <c r="H498" s="149">
        <v>1317.5609999999999</v>
      </c>
      <c r="I498" s="150"/>
      <c r="L498" s="146"/>
      <c r="M498" s="151"/>
      <c r="N498" s="152"/>
      <c r="O498" s="152"/>
      <c r="P498" s="152"/>
      <c r="Q498" s="152"/>
      <c r="R498" s="152"/>
      <c r="S498" s="152"/>
      <c r="T498" s="153"/>
      <c r="AT498" s="147" t="s">
        <v>136</v>
      </c>
      <c r="AU498" s="147" t="s">
        <v>83</v>
      </c>
      <c r="AV498" s="14" t="s">
        <v>83</v>
      </c>
      <c r="AW498" s="14" t="s">
        <v>35</v>
      </c>
      <c r="AX498" s="14" t="s">
        <v>81</v>
      </c>
      <c r="AY498" s="147" t="s">
        <v>126</v>
      </c>
    </row>
    <row r="499" spans="1:65" s="2" customFormat="1" ht="44.25" customHeight="1">
      <c r="A499" s="32"/>
      <c r="B499" s="119"/>
      <c r="C499" s="120" t="s">
        <v>557</v>
      </c>
      <c r="D499" s="120" t="s">
        <v>128</v>
      </c>
      <c r="E499" s="121" t="s">
        <v>558</v>
      </c>
      <c r="F499" s="122" t="s">
        <v>559</v>
      </c>
      <c r="G499" s="123" t="s">
        <v>183</v>
      </c>
      <c r="H499" s="124">
        <v>263.512</v>
      </c>
      <c r="I499" s="125"/>
      <c r="J499" s="126">
        <f>ROUND(I499*H499,2)</f>
        <v>0</v>
      </c>
      <c r="K499" s="122" t="s">
        <v>132</v>
      </c>
      <c r="L499" s="33"/>
      <c r="M499" s="127" t="s">
        <v>3</v>
      </c>
      <c r="N499" s="128" t="s">
        <v>47</v>
      </c>
      <c r="O499" s="43"/>
      <c r="P499" s="129">
        <f>O499*H499</f>
        <v>0</v>
      </c>
      <c r="Q499" s="129">
        <v>0</v>
      </c>
      <c r="R499" s="129">
        <f>Q499*H499</f>
        <v>0</v>
      </c>
      <c r="S499" s="129">
        <v>0</v>
      </c>
      <c r="T499" s="130">
        <f>S499*H499</f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131" t="s">
        <v>94</v>
      </c>
      <c r="AT499" s="131" t="s">
        <v>128</v>
      </c>
      <c r="AU499" s="131" t="s">
        <v>83</v>
      </c>
      <c r="AY499" s="17" t="s">
        <v>126</v>
      </c>
      <c r="BE499" s="132">
        <f>IF(N499="základní",J499,0)</f>
        <v>0</v>
      </c>
      <c r="BF499" s="132">
        <f>IF(N499="snížená",J499,0)</f>
        <v>0</v>
      </c>
      <c r="BG499" s="132">
        <f>IF(N499="zákl. přenesená",J499,0)</f>
        <v>0</v>
      </c>
      <c r="BH499" s="132">
        <f>IF(N499="sníž. přenesená",J499,0)</f>
        <v>0</v>
      </c>
      <c r="BI499" s="132">
        <f>IF(N499="nulová",J499,0)</f>
        <v>0</v>
      </c>
      <c r="BJ499" s="17" t="s">
        <v>81</v>
      </c>
      <c r="BK499" s="132">
        <f>ROUND(I499*H499,2)</f>
        <v>0</v>
      </c>
      <c r="BL499" s="17" t="s">
        <v>94</v>
      </c>
      <c r="BM499" s="131" t="s">
        <v>560</v>
      </c>
    </row>
    <row r="500" spans="1:65" s="2" customFormat="1" ht="10">
      <c r="A500" s="32"/>
      <c r="B500" s="33"/>
      <c r="C500" s="32"/>
      <c r="D500" s="133" t="s">
        <v>134</v>
      </c>
      <c r="E500" s="32"/>
      <c r="F500" s="134" t="s">
        <v>561</v>
      </c>
      <c r="G500" s="32"/>
      <c r="H500" s="32"/>
      <c r="I500" s="135"/>
      <c r="J500" s="32"/>
      <c r="K500" s="32"/>
      <c r="L500" s="33"/>
      <c r="M500" s="136"/>
      <c r="N500" s="137"/>
      <c r="O500" s="43"/>
      <c r="P500" s="43"/>
      <c r="Q500" s="43"/>
      <c r="R500" s="43"/>
      <c r="S500" s="43"/>
      <c r="T500" s="44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T500" s="17" t="s">
        <v>134</v>
      </c>
      <c r="AU500" s="17" t="s">
        <v>83</v>
      </c>
    </row>
    <row r="501" spans="1:65" s="13" customFormat="1" ht="20">
      <c r="B501" s="138"/>
      <c r="D501" s="139" t="s">
        <v>136</v>
      </c>
      <c r="E501" s="140" t="s">
        <v>3</v>
      </c>
      <c r="F501" s="141" t="s">
        <v>518</v>
      </c>
      <c r="H501" s="140" t="s">
        <v>3</v>
      </c>
      <c r="I501" s="142"/>
      <c r="L501" s="138"/>
      <c r="M501" s="143"/>
      <c r="N501" s="144"/>
      <c r="O501" s="144"/>
      <c r="P501" s="144"/>
      <c r="Q501" s="144"/>
      <c r="R501" s="144"/>
      <c r="S501" s="144"/>
      <c r="T501" s="145"/>
      <c r="AT501" s="140" t="s">
        <v>136</v>
      </c>
      <c r="AU501" s="140" t="s">
        <v>83</v>
      </c>
      <c r="AV501" s="13" t="s">
        <v>81</v>
      </c>
      <c r="AW501" s="13" t="s">
        <v>35</v>
      </c>
      <c r="AX501" s="13" t="s">
        <v>75</v>
      </c>
      <c r="AY501" s="140" t="s">
        <v>126</v>
      </c>
    </row>
    <row r="502" spans="1:65" s="14" customFormat="1" ht="10">
      <c r="B502" s="146"/>
      <c r="D502" s="139" t="s">
        <v>136</v>
      </c>
      <c r="E502" s="147" t="s">
        <v>3</v>
      </c>
      <c r="F502" s="148" t="s">
        <v>562</v>
      </c>
      <c r="H502" s="149">
        <v>263.512</v>
      </c>
      <c r="I502" s="150"/>
      <c r="L502" s="146"/>
      <c r="M502" s="151"/>
      <c r="N502" s="152"/>
      <c r="O502" s="152"/>
      <c r="P502" s="152"/>
      <c r="Q502" s="152"/>
      <c r="R502" s="152"/>
      <c r="S502" s="152"/>
      <c r="T502" s="153"/>
      <c r="AT502" s="147" t="s">
        <v>136</v>
      </c>
      <c r="AU502" s="147" t="s">
        <v>83</v>
      </c>
      <c r="AV502" s="14" t="s">
        <v>83</v>
      </c>
      <c r="AW502" s="14" t="s">
        <v>35</v>
      </c>
      <c r="AX502" s="14" t="s">
        <v>81</v>
      </c>
      <c r="AY502" s="147" t="s">
        <v>126</v>
      </c>
    </row>
    <row r="503" spans="1:65" s="2" customFormat="1" ht="44.25" customHeight="1">
      <c r="A503" s="32"/>
      <c r="B503" s="119"/>
      <c r="C503" s="120" t="s">
        <v>563</v>
      </c>
      <c r="D503" s="120" t="s">
        <v>128</v>
      </c>
      <c r="E503" s="121" t="s">
        <v>564</v>
      </c>
      <c r="F503" s="122" t="s">
        <v>565</v>
      </c>
      <c r="G503" s="123" t="s">
        <v>183</v>
      </c>
      <c r="H503" s="124">
        <v>13.176</v>
      </c>
      <c r="I503" s="125"/>
      <c r="J503" s="126">
        <f>ROUND(I503*H503,2)</f>
        <v>0</v>
      </c>
      <c r="K503" s="122" t="s">
        <v>132</v>
      </c>
      <c r="L503" s="33"/>
      <c r="M503" s="127" t="s">
        <v>3</v>
      </c>
      <c r="N503" s="128" t="s">
        <v>47</v>
      </c>
      <c r="O503" s="43"/>
      <c r="P503" s="129">
        <f>O503*H503</f>
        <v>0</v>
      </c>
      <c r="Q503" s="129">
        <v>0</v>
      </c>
      <c r="R503" s="129">
        <f>Q503*H503</f>
        <v>0</v>
      </c>
      <c r="S503" s="129">
        <v>0</v>
      </c>
      <c r="T503" s="130">
        <f>S503*H503</f>
        <v>0</v>
      </c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R503" s="131" t="s">
        <v>94</v>
      </c>
      <c r="AT503" s="131" t="s">
        <v>128</v>
      </c>
      <c r="AU503" s="131" t="s">
        <v>83</v>
      </c>
      <c r="AY503" s="17" t="s">
        <v>126</v>
      </c>
      <c r="BE503" s="132">
        <f>IF(N503="základní",J503,0)</f>
        <v>0</v>
      </c>
      <c r="BF503" s="132">
        <f>IF(N503="snížená",J503,0)</f>
        <v>0</v>
      </c>
      <c r="BG503" s="132">
        <f>IF(N503="zákl. přenesená",J503,0)</f>
        <v>0</v>
      </c>
      <c r="BH503" s="132">
        <f>IF(N503="sníž. přenesená",J503,0)</f>
        <v>0</v>
      </c>
      <c r="BI503" s="132">
        <f>IF(N503="nulová",J503,0)</f>
        <v>0</v>
      </c>
      <c r="BJ503" s="17" t="s">
        <v>81</v>
      </c>
      <c r="BK503" s="132">
        <f>ROUND(I503*H503,2)</f>
        <v>0</v>
      </c>
      <c r="BL503" s="17" t="s">
        <v>94</v>
      </c>
      <c r="BM503" s="131" t="s">
        <v>566</v>
      </c>
    </row>
    <row r="504" spans="1:65" s="2" customFormat="1" ht="10">
      <c r="A504" s="32"/>
      <c r="B504" s="33"/>
      <c r="C504" s="32"/>
      <c r="D504" s="133" t="s">
        <v>134</v>
      </c>
      <c r="E504" s="32"/>
      <c r="F504" s="134" t="s">
        <v>567</v>
      </c>
      <c r="G504" s="32"/>
      <c r="H504" s="32"/>
      <c r="I504" s="135"/>
      <c r="J504" s="32"/>
      <c r="K504" s="32"/>
      <c r="L504" s="33"/>
      <c r="M504" s="136"/>
      <c r="N504" s="137"/>
      <c r="O504" s="43"/>
      <c r="P504" s="43"/>
      <c r="Q504" s="43"/>
      <c r="R504" s="43"/>
      <c r="S504" s="43"/>
      <c r="T504" s="44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T504" s="17" t="s">
        <v>134</v>
      </c>
      <c r="AU504" s="17" t="s">
        <v>83</v>
      </c>
    </row>
    <row r="505" spans="1:65" s="13" customFormat="1" ht="20">
      <c r="B505" s="138"/>
      <c r="D505" s="139" t="s">
        <v>136</v>
      </c>
      <c r="E505" s="140" t="s">
        <v>3</v>
      </c>
      <c r="F505" s="141" t="s">
        <v>518</v>
      </c>
      <c r="H505" s="140" t="s">
        <v>3</v>
      </c>
      <c r="I505" s="142"/>
      <c r="L505" s="138"/>
      <c r="M505" s="143"/>
      <c r="N505" s="144"/>
      <c r="O505" s="144"/>
      <c r="P505" s="144"/>
      <c r="Q505" s="144"/>
      <c r="R505" s="144"/>
      <c r="S505" s="144"/>
      <c r="T505" s="145"/>
      <c r="AT505" s="140" t="s">
        <v>136</v>
      </c>
      <c r="AU505" s="140" t="s">
        <v>83</v>
      </c>
      <c r="AV505" s="13" t="s">
        <v>81</v>
      </c>
      <c r="AW505" s="13" t="s">
        <v>35</v>
      </c>
      <c r="AX505" s="13" t="s">
        <v>75</v>
      </c>
      <c r="AY505" s="140" t="s">
        <v>126</v>
      </c>
    </row>
    <row r="506" spans="1:65" s="14" customFormat="1" ht="10">
      <c r="B506" s="146"/>
      <c r="D506" s="139" t="s">
        <v>136</v>
      </c>
      <c r="E506" s="147" t="s">
        <v>3</v>
      </c>
      <c r="F506" s="148" t="s">
        <v>568</v>
      </c>
      <c r="H506" s="149">
        <v>13.176</v>
      </c>
      <c r="I506" s="150"/>
      <c r="L506" s="146"/>
      <c r="M506" s="151"/>
      <c r="N506" s="152"/>
      <c r="O506" s="152"/>
      <c r="P506" s="152"/>
      <c r="Q506" s="152"/>
      <c r="R506" s="152"/>
      <c r="S506" s="152"/>
      <c r="T506" s="153"/>
      <c r="AT506" s="147" t="s">
        <v>136</v>
      </c>
      <c r="AU506" s="147" t="s">
        <v>83</v>
      </c>
      <c r="AV506" s="14" t="s">
        <v>83</v>
      </c>
      <c r="AW506" s="14" t="s">
        <v>35</v>
      </c>
      <c r="AX506" s="14" t="s">
        <v>81</v>
      </c>
      <c r="AY506" s="147" t="s">
        <v>126</v>
      </c>
    </row>
    <row r="507" spans="1:65" s="12" customFormat="1" ht="25.9" customHeight="1">
      <c r="B507" s="106"/>
      <c r="D507" s="107" t="s">
        <v>74</v>
      </c>
      <c r="E507" s="108" t="s">
        <v>569</v>
      </c>
      <c r="F507" s="108" t="s">
        <v>570</v>
      </c>
      <c r="I507" s="109"/>
      <c r="J507" s="110">
        <f>BK507</f>
        <v>0</v>
      </c>
      <c r="L507" s="106"/>
      <c r="M507" s="111"/>
      <c r="N507" s="112"/>
      <c r="O507" s="112"/>
      <c r="P507" s="113">
        <f>P508+P512</f>
        <v>0</v>
      </c>
      <c r="Q507" s="112"/>
      <c r="R507" s="113">
        <f>R508+R512</f>
        <v>0</v>
      </c>
      <c r="S507" s="112"/>
      <c r="T507" s="114">
        <f>T508+T512</f>
        <v>1.8620000000000001</v>
      </c>
      <c r="AR507" s="107" t="s">
        <v>83</v>
      </c>
      <c r="AT507" s="115" t="s">
        <v>74</v>
      </c>
      <c r="AU507" s="115" t="s">
        <v>75</v>
      </c>
      <c r="AY507" s="107" t="s">
        <v>126</v>
      </c>
      <c r="BK507" s="116">
        <f>BK508+BK512</f>
        <v>0</v>
      </c>
    </row>
    <row r="508" spans="1:65" s="12" customFormat="1" ht="22.75" customHeight="1">
      <c r="B508" s="106"/>
      <c r="D508" s="107" t="s">
        <v>74</v>
      </c>
      <c r="E508" s="117" t="s">
        <v>571</v>
      </c>
      <c r="F508" s="117" t="s">
        <v>572</v>
      </c>
      <c r="I508" s="109"/>
      <c r="J508" s="118">
        <f>BK508</f>
        <v>0</v>
      </c>
      <c r="L508" s="106"/>
      <c r="M508" s="111"/>
      <c r="N508" s="112"/>
      <c r="O508" s="112"/>
      <c r="P508" s="113">
        <f>SUM(P509:P511)</f>
        <v>0</v>
      </c>
      <c r="Q508" s="112"/>
      <c r="R508" s="113">
        <f>SUM(R509:R511)</f>
        <v>0</v>
      </c>
      <c r="S508" s="112"/>
      <c r="T508" s="114">
        <f>SUM(T509:T511)</f>
        <v>0</v>
      </c>
      <c r="AR508" s="107" t="s">
        <v>83</v>
      </c>
      <c r="AT508" s="115" t="s">
        <v>74</v>
      </c>
      <c r="AU508" s="115" t="s">
        <v>81</v>
      </c>
      <c r="AY508" s="107" t="s">
        <v>126</v>
      </c>
      <c r="BK508" s="116">
        <f>SUM(BK509:BK511)</f>
        <v>0</v>
      </c>
    </row>
    <row r="509" spans="1:65" s="2" customFormat="1" ht="24.15" customHeight="1">
      <c r="A509" s="32"/>
      <c r="B509" s="119"/>
      <c r="C509" s="120" t="s">
        <v>573</v>
      </c>
      <c r="D509" s="120" t="s">
        <v>128</v>
      </c>
      <c r="E509" s="121" t="s">
        <v>574</v>
      </c>
      <c r="F509" s="122" t="s">
        <v>575</v>
      </c>
      <c r="G509" s="123" t="s">
        <v>231</v>
      </c>
      <c r="H509" s="124">
        <v>1</v>
      </c>
      <c r="I509" s="125"/>
      <c r="J509" s="126">
        <f>ROUND(I509*H509,2)</f>
        <v>0</v>
      </c>
      <c r="K509" s="122" t="s">
        <v>3</v>
      </c>
      <c r="L509" s="33"/>
      <c r="M509" s="127" t="s">
        <v>3</v>
      </c>
      <c r="N509" s="128" t="s">
        <v>47</v>
      </c>
      <c r="O509" s="43"/>
      <c r="P509" s="129">
        <f>O509*H509</f>
        <v>0</v>
      </c>
      <c r="Q509" s="129">
        <v>0</v>
      </c>
      <c r="R509" s="129">
        <f>Q509*H509</f>
        <v>0</v>
      </c>
      <c r="S509" s="129">
        <v>0</v>
      </c>
      <c r="T509" s="130">
        <f>S509*H509</f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31" t="s">
        <v>400</v>
      </c>
      <c r="AT509" s="131" t="s">
        <v>128</v>
      </c>
      <c r="AU509" s="131" t="s">
        <v>83</v>
      </c>
      <c r="AY509" s="17" t="s">
        <v>126</v>
      </c>
      <c r="BE509" s="132">
        <f>IF(N509="základní",J509,0)</f>
        <v>0</v>
      </c>
      <c r="BF509" s="132">
        <f>IF(N509="snížená",J509,0)</f>
        <v>0</v>
      </c>
      <c r="BG509" s="132">
        <f>IF(N509="zákl. přenesená",J509,0)</f>
        <v>0</v>
      </c>
      <c r="BH509" s="132">
        <f>IF(N509="sníž. přenesená",J509,0)</f>
        <v>0</v>
      </c>
      <c r="BI509" s="132">
        <f>IF(N509="nulová",J509,0)</f>
        <v>0</v>
      </c>
      <c r="BJ509" s="17" t="s">
        <v>81</v>
      </c>
      <c r="BK509" s="132">
        <f>ROUND(I509*H509,2)</f>
        <v>0</v>
      </c>
      <c r="BL509" s="17" t="s">
        <v>400</v>
      </c>
      <c r="BM509" s="131" t="s">
        <v>576</v>
      </c>
    </row>
    <row r="510" spans="1:65" s="13" customFormat="1" ht="10">
      <c r="B510" s="138"/>
      <c r="D510" s="139" t="s">
        <v>136</v>
      </c>
      <c r="E510" s="140" t="s">
        <v>3</v>
      </c>
      <c r="F510" s="141" t="s">
        <v>320</v>
      </c>
      <c r="H510" s="140" t="s">
        <v>3</v>
      </c>
      <c r="I510" s="142"/>
      <c r="L510" s="138"/>
      <c r="M510" s="143"/>
      <c r="N510" s="144"/>
      <c r="O510" s="144"/>
      <c r="P510" s="144"/>
      <c r="Q510" s="144"/>
      <c r="R510" s="144"/>
      <c r="S510" s="144"/>
      <c r="T510" s="145"/>
      <c r="AT510" s="140" t="s">
        <v>136</v>
      </c>
      <c r="AU510" s="140" t="s">
        <v>83</v>
      </c>
      <c r="AV510" s="13" t="s">
        <v>81</v>
      </c>
      <c r="AW510" s="13" t="s">
        <v>35</v>
      </c>
      <c r="AX510" s="13" t="s">
        <v>75</v>
      </c>
      <c r="AY510" s="140" t="s">
        <v>126</v>
      </c>
    </row>
    <row r="511" spans="1:65" s="14" customFormat="1" ht="10">
      <c r="B511" s="146"/>
      <c r="D511" s="139" t="s">
        <v>136</v>
      </c>
      <c r="E511" s="147" t="s">
        <v>3</v>
      </c>
      <c r="F511" s="148" t="s">
        <v>81</v>
      </c>
      <c r="H511" s="149">
        <v>1</v>
      </c>
      <c r="I511" s="150"/>
      <c r="L511" s="146"/>
      <c r="M511" s="151"/>
      <c r="N511" s="152"/>
      <c r="O511" s="152"/>
      <c r="P511" s="152"/>
      <c r="Q511" s="152"/>
      <c r="R511" s="152"/>
      <c r="S511" s="152"/>
      <c r="T511" s="153"/>
      <c r="AT511" s="147" t="s">
        <v>136</v>
      </c>
      <c r="AU511" s="147" t="s">
        <v>83</v>
      </c>
      <c r="AV511" s="14" t="s">
        <v>83</v>
      </c>
      <c r="AW511" s="14" t="s">
        <v>35</v>
      </c>
      <c r="AX511" s="14" t="s">
        <v>81</v>
      </c>
      <c r="AY511" s="147" t="s">
        <v>126</v>
      </c>
    </row>
    <row r="512" spans="1:65" s="12" customFormat="1" ht="22.75" customHeight="1">
      <c r="B512" s="106"/>
      <c r="D512" s="107" t="s">
        <v>74</v>
      </c>
      <c r="E512" s="117" t="s">
        <v>577</v>
      </c>
      <c r="F512" s="117" t="s">
        <v>578</v>
      </c>
      <c r="I512" s="109"/>
      <c r="J512" s="118">
        <f>BK512</f>
        <v>0</v>
      </c>
      <c r="L512" s="106"/>
      <c r="M512" s="111"/>
      <c r="N512" s="112"/>
      <c r="O512" s="112"/>
      <c r="P512" s="113">
        <f>SUM(P513:P516)</f>
        <v>0</v>
      </c>
      <c r="Q512" s="112"/>
      <c r="R512" s="113">
        <f>SUM(R513:R516)</f>
        <v>0</v>
      </c>
      <c r="S512" s="112"/>
      <c r="T512" s="114">
        <f>SUM(T513:T516)</f>
        <v>1.8620000000000001</v>
      </c>
      <c r="AR512" s="107" t="s">
        <v>83</v>
      </c>
      <c r="AT512" s="115" t="s">
        <v>74</v>
      </c>
      <c r="AU512" s="115" t="s">
        <v>81</v>
      </c>
      <c r="AY512" s="107" t="s">
        <v>126</v>
      </c>
      <c r="BK512" s="116">
        <f>SUM(BK513:BK516)</f>
        <v>0</v>
      </c>
    </row>
    <row r="513" spans="1:65" s="2" customFormat="1" ht="21.75" customHeight="1">
      <c r="A513" s="32"/>
      <c r="B513" s="119"/>
      <c r="C513" s="120" t="s">
        <v>579</v>
      </c>
      <c r="D513" s="120" t="s">
        <v>128</v>
      </c>
      <c r="E513" s="121" t="s">
        <v>580</v>
      </c>
      <c r="F513" s="122" t="s">
        <v>581</v>
      </c>
      <c r="G513" s="123" t="s">
        <v>131</v>
      </c>
      <c r="H513" s="124">
        <v>266</v>
      </c>
      <c r="I513" s="125"/>
      <c r="J513" s="126">
        <f>ROUND(I513*H513,2)</f>
        <v>0</v>
      </c>
      <c r="K513" s="122" t="s">
        <v>236</v>
      </c>
      <c r="L513" s="33"/>
      <c r="M513" s="127" t="s">
        <v>3</v>
      </c>
      <c r="N513" s="128" t="s">
        <v>47</v>
      </c>
      <c r="O513" s="43"/>
      <c r="P513" s="129">
        <f>O513*H513</f>
        <v>0</v>
      </c>
      <c r="Q513" s="129">
        <v>0</v>
      </c>
      <c r="R513" s="129">
        <f>Q513*H513</f>
        <v>0</v>
      </c>
      <c r="S513" s="129">
        <v>7.0000000000000001E-3</v>
      </c>
      <c r="T513" s="130">
        <f>S513*H513</f>
        <v>1.8620000000000001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31" t="s">
        <v>400</v>
      </c>
      <c r="AT513" s="131" t="s">
        <v>128</v>
      </c>
      <c r="AU513" s="131" t="s">
        <v>83</v>
      </c>
      <c r="AY513" s="17" t="s">
        <v>126</v>
      </c>
      <c r="BE513" s="132">
        <f>IF(N513="základní",J513,0)</f>
        <v>0</v>
      </c>
      <c r="BF513" s="132">
        <f>IF(N513="snížená",J513,0)</f>
        <v>0</v>
      </c>
      <c r="BG513" s="132">
        <f>IF(N513="zákl. přenesená",J513,0)</f>
        <v>0</v>
      </c>
      <c r="BH513" s="132">
        <f>IF(N513="sníž. přenesená",J513,0)</f>
        <v>0</v>
      </c>
      <c r="BI513" s="132">
        <f>IF(N513="nulová",J513,0)</f>
        <v>0</v>
      </c>
      <c r="BJ513" s="17" t="s">
        <v>81</v>
      </c>
      <c r="BK513" s="132">
        <f>ROUND(I513*H513,2)</f>
        <v>0</v>
      </c>
      <c r="BL513" s="17" t="s">
        <v>400</v>
      </c>
      <c r="BM513" s="131" t="s">
        <v>582</v>
      </c>
    </row>
    <row r="514" spans="1:65" s="2" customFormat="1" ht="10">
      <c r="A514" s="32"/>
      <c r="B514" s="33"/>
      <c r="C514" s="32"/>
      <c r="D514" s="133" t="s">
        <v>134</v>
      </c>
      <c r="E514" s="32"/>
      <c r="F514" s="134" t="s">
        <v>583</v>
      </c>
      <c r="G514" s="32"/>
      <c r="H514" s="32"/>
      <c r="I514" s="135"/>
      <c r="J514" s="32"/>
      <c r="K514" s="32"/>
      <c r="L514" s="33"/>
      <c r="M514" s="136"/>
      <c r="N514" s="137"/>
      <c r="O514" s="43"/>
      <c r="P514" s="43"/>
      <c r="Q514" s="43"/>
      <c r="R514" s="43"/>
      <c r="S514" s="43"/>
      <c r="T514" s="44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T514" s="17" t="s">
        <v>134</v>
      </c>
      <c r="AU514" s="17" t="s">
        <v>83</v>
      </c>
    </row>
    <row r="515" spans="1:65" s="13" customFormat="1" ht="10">
      <c r="B515" s="138"/>
      <c r="D515" s="139" t="s">
        <v>136</v>
      </c>
      <c r="E515" s="140" t="s">
        <v>3</v>
      </c>
      <c r="F515" s="141" t="s">
        <v>584</v>
      </c>
      <c r="H515" s="140" t="s">
        <v>3</v>
      </c>
      <c r="I515" s="142"/>
      <c r="L515" s="138"/>
      <c r="M515" s="143"/>
      <c r="N515" s="144"/>
      <c r="O515" s="144"/>
      <c r="P515" s="144"/>
      <c r="Q515" s="144"/>
      <c r="R515" s="144"/>
      <c r="S515" s="144"/>
      <c r="T515" s="145"/>
      <c r="AT515" s="140" t="s">
        <v>136</v>
      </c>
      <c r="AU515" s="140" t="s">
        <v>83</v>
      </c>
      <c r="AV515" s="13" t="s">
        <v>81</v>
      </c>
      <c r="AW515" s="13" t="s">
        <v>35</v>
      </c>
      <c r="AX515" s="13" t="s">
        <v>75</v>
      </c>
      <c r="AY515" s="140" t="s">
        <v>126</v>
      </c>
    </row>
    <row r="516" spans="1:65" s="14" customFormat="1" ht="10">
      <c r="B516" s="146"/>
      <c r="D516" s="139" t="s">
        <v>136</v>
      </c>
      <c r="E516" s="147" t="s">
        <v>3</v>
      </c>
      <c r="F516" s="148" t="s">
        <v>585</v>
      </c>
      <c r="H516" s="149">
        <v>266</v>
      </c>
      <c r="I516" s="150"/>
      <c r="L516" s="146"/>
      <c r="M516" s="151"/>
      <c r="N516" s="152"/>
      <c r="O516" s="152"/>
      <c r="P516" s="152"/>
      <c r="Q516" s="152"/>
      <c r="R516" s="152"/>
      <c r="S516" s="152"/>
      <c r="T516" s="153"/>
      <c r="AT516" s="147" t="s">
        <v>136</v>
      </c>
      <c r="AU516" s="147" t="s">
        <v>83</v>
      </c>
      <c r="AV516" s="14" t="s">
        <v>83</v>
      </c>
      <c r="AW516" s="14" t="s">
        <v>35</v>
      </c>
      <c r="AX516" s="14" t="s">
        <v>81</v>
      </c>
      <c r="AY516" s="147" t="s">
        <v>126</v>
      </c>
    </row>
    <row r="517" spans="1:65" s="12" customFormat="1" ht="25.9" customHeight="1">
      <c r="B517" s="106"/>
      <c r="D517" s="107" t="s">
        <v>74</v>
      </c>
      <c r="E517" s="108" t="s">
        <v>586</v>
      </c>
      <c r="F517" s="108" t="s">
        <v>587</v>
      </c>
      <c r="I517" s="109"/>
      <c r="J517" s="110">
        <f>BK517</f>
        <v>0</v>
      </c>
      <c r="L517" s="106"/>
      <c r="M517" s="111"/>
      <c r="N517" s="112"/>
      <c r="O517" s="112"/>
      <c r="P517" s="113">
        <f>P518</f>
        <v>0</v>
      </c>
      <c r="Q517" s="112"/>
      <c r="R517" s="113">
        <f>R518</f>
        <v>0</v>
      </c>
      <c r="S517" s="112"/>
      <c r="T517" s="114">
        <f>T518</f>
        <v>0</v>
      </c>
      <c r="AR517" s="107" t="s">
        <v>90</v>
      </c>
      <c r="AT517" s="115" t="s">
        <v>74</v>
      </c>
      <c r="AU517" s="115" t="s">
        <v>75</v>
      </c>
      <c r="AY517" s="107" t="s">
        <v>126</v>
      </c>
      <c r="BK517" s="116">
        <f>BK518</f>
        <v>0</v>
      </c>
    </row>
    <row r="518" spans="1:65" s="12" customFormat="1" ht="22.75" customHeight="1">
      <c r="B518" s="106"/>
      <c r="D518" s="107" t="s">
        <v>74</v>
      </c>
      <c r="E518" s="117" t="s">
        <v>588</v>
      </c>
      <c r="F518" s="117" t="s">
        <v>589</v>
      </c>
      <c r="I518" s="109"/>
      <c r="J518" s="118">
        <f>BK518</f>
        <v>0</v>
      </c>
      <c r="L518" s="106"/>
      <c r="M518" s="111"/>
      <c r="N518" s="112"/>
      <c r="O518" s="112"/>
      <c r="P518" s="113">
        <f>SUM(P519:P527)</f>
        <v>0</v>
      </c>
      <c r="Q518" s="112"/>
      <c r="R518" s="113">
        <f>SUM(R519:R527)</f>
        <v>0</v>
      </c>
      <c r="S518" s="112"/>
      <c r="T518" s="114">
        <f>SUM(T519:T527)</f>
        <v>0</v>
      </c>
      <c r="AR518" s="107" t="s">
        <v>90</v>
      </c>
      <c r="AT518" s="115" t="s">
        <v>74</v>
      </c>
      <c r="AU518" s="115" t="s">
        <v>81</v>
      </c>
      <c r="AY518" s="107" t="s">
        <v>126</v>
      </c>
      <c r="BK518" s="116">
        <f>SUM(BK519:BK527)</f>
        <v>0</v>
      </c>
    </row>
    <row r="519" spans="1:65" s="2" customFormat="1" ht="24.15" customHeight="1">
      <c r="A519" s="32"/>
      <c r="B519" s="119"/>
      <c r="C519" s="120" t="s">
        <v>590</v>
      </c>
      <c r="D519" s="120" t="s">
        <v>128</v>
      </c>
      <c r="E519" s="121" t="s">
        <v>591</v>
      </c>
      <c r="F519" s="122" t="s">
        <v>592</v>
      </c>
      <c r="G519" s="123" t="s">
        <v>231</v>
      </c>
      <c r="H519" s="124">
        <v>16</v>
      </c>
      <c r="I519" s="125"/>
      <c r="J519" s="126">
        <f>ROUND(I519*H519,2)</f>
        <v>0</v>
      </c>
      <c r="K519" s="122" t="s">
        <v>3</v>
      </c>
      <c r="L519" s="33"/>
      <c r="M519" s="127" t="s">
        <v>3</v>
      </c>
      <c r="N519" s="128" t="s">
        <v>47</v>
      </c>
      <c r="O519" s="43"/>
      <c r="P519" s="129">
        <f>O519*H519</f>
        <v>0</v>
      </c>
      <c r="Q519" s="129">
        <v>0</v>
      </c>
      <c r="R519" s="129">
        <f>Q519*H519</f>
        <v>0</v>
      </c>
      <c r="S519" s="129">
        <v>0</v>
      </c>
      <c r="T519" s="130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31" t="s">
        <v>593</v>
      </c>
      <c r="AT519" s="131" t="s">
        <v>128</v>
      </c>
      <c r="AU519" s="131" t="s">
        <v>83</v>
      </c>
      <c r="AY519" s="17" t="s">
        <v>126</v>
      </c>
      <c r="BE519" s="132">
        <f>IF(N519="základní",J519,0)</f>
        <v>0</v>
      </c>
      <c r="BF519" s="132">
        <f>IF(N519="snížená",J519,0)</f>
        <v>0</v>
      </c>
      <c r="BG519" s="132">
        <f>IF(N519="zákl. přenesená",J519,0)</f>
        <v>0</v>
      </c>
      <c r="BH519" s="132">
        <f>IF(N519="sníž. přenesená",J519,0)</f>
        <v>0</v>
      </c>
      <c r="BI519" s="132">
        <f>IF(N519="nulová",J519,0)</f>
        <v>0</v>
      </c>
      <c r="BJ519" s="17" t="s">
        <v>81</v>
      </c>
      <c r="BK519" s="132">
        <f>ROUND(I519*H519,2)</f>
        <v>0</v>
      </c>
      <c r="BL519" s="17" t="s">
        <v>593</v>
      </c>
      <c r="BM519" s="131" t="s">
        <v>594</v>
      </c>
    </row>
    <row r="520" spans="1:65" s="13" customFormat="1" ht="10">
      <c r="B520" s="138"/>
      <c r="D520" s="139" t="s">
        <v>136</v>
      </c>
      <c r="E520" s="140" t="s">
        <v>3</v>
      </c>
      <c r="F520" s="141" t="s">
        <v>316</v>
      </c>
      <c r="H520" s="140" t="s">
        <v>3</v>
      </c>
      <c r="I520" s="142"/>
      <c r="L520" s="138"/>
      <c r="M520" s="143"/>
      <c r="N520" s="144"/>
      <c r="O520" s="144"/>
      <c r="P520" s="144"/>
      <c r="Q520" s="144"/>
      <c r="R520" s="144"/>
      <c r="S520" s="144"/>
      <c r="T520" s="145"/>
      <c r="AT520" s="140" t="s">
        <v>136</v>
      </c>
      <c r="AU520" s="140" t="s">
        <v>83</v>
      </c>
      <c r="AV520" s="13" t="s">
        <v>81</v>
      </c>
      <c r="AW520" s="13" t="s">
        <v>35</v>
      </c>
      <c r="AX520" s="13" t="s">
        <v>75</v>
      </c>
      <c r="AY520" s="140" t="s">
        <v>126</v>
      </c>
    </row>
    <row r="521" spans="1:65" s="14" customFormat="1" ht="10">
      <c r="B521" s="146"/>
      <c r="D521" s="139" t="s">
        <v>136</v>
      </c>
      <c r="E521" s="147" t="s">
        <v>3</v>
      </c>
      <c r="F521" s="148" t="s">
        <v>400</v>
      </c>
      <c r="H521" s="149">
        <v>16</v>
      </c>
      <c r="I521" s="150"/>
      <c r="L521" s="146"/>
      <c r="M521" s="151"/>
      <c r="N521" s="152"/>
      <c r="O521" s="152"/>
      <c r="P521" s="152"/>
      <c r="Q521" s="152"/>
      <c r="R521" s="152"/>
      <c r="S521" s="152"/>
      <c r="T521" s="153"/>
      <c r="AT521" s="147" t="s">
        <v>136</v>
      </c>
      <c r="AU521" s="147" t="s">
        <v>83</v>
      </c>
      <c r="AV521" s="14" t="s">
        <v>83</v>
      </c>
      <c r="AW521" s="14" t="s">
        <v>35</v>
      </c>
      <c r="AX521" s="14" t="s">
        <v>81</v>
      </c>
      <c r="AY521" s="147" t="s">
        <v>126</v>
      </c>
    </row>
    <row r="522" spans="1:65" s="2" customFormat="1" ht="24.15" customHeight="1">
      <c r="A522" s="32"/>
      <c r="B522" s="119"/>
      <c r="C522" s="120" t="s">
        <v>595</v>
      </c>
      <c r="D522" s="120" t="s">
        <v>128</v>
      </c>
      <c r="E522" s="121" t="s">
        <v>596</v>
      </c>
      <c r="F522" s="122" t="s">
        <v>597</v>
      </c>
      <c r="G522" s="123" t="s">
        <v>231</v>
      </c>
      <c r="H522" s="124">
        <v>4</v>
      </c>
      <c r="I522" s="125"/>
      <c r="J522" s="126">
        <f>ROUND(I522*H522,2)</f>
        <v>0</v>
      </c>
      <c r="K522" s="122" t="s">
        <v>3</v>
      </c>
      <c r="L522" s="33"/>
      <c r="M522" s="127" t="s">
        <v>3</v>
      </c>
      <c r="N522" s="128" t="s">
        <v>47</v>
      </c>
      <c r="O522" s="43"/>
      <c r="P522" s="129">
        <f>O522*H522</f>
        <v>0</v>
      </c>
      <c r="Q522" s="129">
        <v>0</v>
      </c>
      <c r="R522" s="129">
        <f>Q522*H522</f>
        <v>0</v>
      </c>
      <c r="S522" s="129">
        <v>0</v>
      </c>
      <c r="T522" s="130">
        <f>S522*H522</f>
        <v>0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31" t="s">
        <v>593</v>
      </c>
      <c r="AT522" s="131" t="s">
        <v>128</v>
      </c>
      <c r="AU522" s="131" t="s">
        <v>83</v>
      </c>
      <c r="AY522" s="17" t="s">
        <v>126</v>
      </c>
      <c r="BE522" s="132">
        <f>IF(N522="základní",J522,0)</f>
        <v>0</v>
      </c>
      <c r="BF522" s="132">
        <f>IF(N522="snížená",J522,0)</f>
        <v>0</v>
      </c>
      <c r="BG522" s="132">
        <f>IF(N522="zákl. přenesená",J522,0)</f>
        <v>0</v>
      </c>
      <c r="BH522" s="132">
        <f>IF(N522="sníž. přenesená",J522,0)</f>
        <v>0</v>
      </c>
      <c r="BI522" s="132">
        <f>IF(N522="nulová",J522,0)</f>
        <v>0</v>
      </c>
      <c r="BJ522" s="17" t="s">
        <v>81</v>
      </c>
      <c r="BK522" s="132">
        <f>ROUND(I522*H522,2)</f>
        <v>0</v>
      </c>
      <c r="BL522" s="17" t="s">
        <v>593</v>
      </c>
      <c r="BM522" s="131" t="s">
        <v>598</v>
      </c>
    </row>
    <row r="523" spans="1:65" s="13" customFormat="1" ht="10">
      <c r="B523" s="138"/>
      <c r="D523" s="139" t="s">
        <v>136</v>
      </c>
      <c r="E523" s="140" t="s">
        <v>3</v>
      </c>
      <c r="F523" s="141" t="s">
        <v>318</v>
      </c>
      <c r="H523" s="140" t="s">
        <v>3</v>
      </c>
      <c r="I523" s="142"/>
      <c r="L523" s="138"/>
      <c r="M523" s="143"/>
      <c r="N523" s="144"/>
      <c r="O523" s="144"/>
      <c r="P523" s="144"/>
      <c r="Q523" s="144"/>
      <c r="R523" s="144"/>
      <c r="S523" s="144"/>
      <c r="T523" s="145"/>
      <c r="AT523" s="140" t="s">
        <v>136</v>
      </c>
      <c r="AU523" s="140" t="s">
        <v>83</v>
      </c>
      <c r="AV523" s="13" t="s">
        <v>81</v>
      </c>
      <c r="AW523" s="13" t="s">
        <v>35</v>
      </c>
      <c r="AX523" s="13" t="s">
        <v>75</v>
      </c>
      <c r="AY523" s="140" t="s">
        <v>126</v>
      </c>
    </row>
    <row r="524" spans="1:65" s="14" customFormat="1" ht="10">
      <c r="B524" s="146"/>
      <c r="D524" s="139" t="s">
        <v>136</v>
      </c>
      <c r="E524" s="147" t="s">
        <v>3</v>
      </c>
      <c r="F524" s="148" t="s">
        <v>94</v>
      </c>
      <c r="H524" s="149">
        <v>4</v>
      </c>
      <c r="I524" s="150"/>
      <c r="L524" s="146"/>
      <c r="M524" s="151"/>
      <c r="N524" s="152"/>
      <c r="O524" s="152"/>
      <c r="P524" s="152"/>
      <c r="Q524" s="152"/>
      <c r="R524" s="152"/>
      <c r="S524" s="152"/>
      <c r="T524" s="153"/>
      <c r="AT524" s="147" t="s">
        <v>136</v>
      </c>
      <c r="AU524" s="147" t="s">
        <v>83</v>
      </c>
      <c r="AV524" s="14" t="s">
        <v>83</v>
      </c>
      <c r="AW524" s="14" t="s">
        <v>35</v>
      </c>
      <c r="AX524" s="14" t="s">
        <v>81</v>
      </c>
      <c r="AY524" s="147" t="s">
        <v>126</v>
      </c>
    </row>
    <row r="525" spans="1:65" s="2" customFormat="1" ht="24.15" customHeight="1">
      <c r="A525" s="32"/>
      <c r="B525" s="119"/>
      <c r="C525" s="120" t="s">
        <v>599</v>
      </c>
      <c r="D525" s="120" t="s">
        <v>128</v>
      </c>
      <c r="E525" s="121" t="s">
        <v>600</v>
      </c>
      <c r="F525" s="122" t="s">
        <v>601</v>
      </c>
      <c r="G525" s="123" t="s">
        <v>231</v>
      </c>
      <c r="H525" s="124">
        <v>1</v>
      </c>
      <c r="I525" s="125"/>
      <c r="J525" s="126">
        <f>ROUND(I525*H525,2)</f>
        <v>0</v>
      </c>
      <c r="K525" s="122" t="s">
        <v>3</v>
      </c>
      <c r="L525" s="33"/>
      <c r="M525" s="127" t="s">
        <v>3</v>
      </c>
      <c r="N525" s="128" t="s">
        <v>47</v>
      </c>
      <c r="O525" s="43"/>
      <c r="P525" s="129">
        <f>O525*H525</f>
        <v>0</v>
      </c>
      <c r="Q525" s="129">
        <v>0</v>
      </c>
      <c r="R525" s="129">
        <f>Q525*H525</f>
        <v>0</v>
      </c>
      <c r="S525" s="129">
        <v>0</v>
      </c>
      <c r="T525" s="130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31" t="s">
        <v>593</v>
      </c>
      <c r="AT525" s="131" t="s">
        <v>128</v>
      </c>
      <c r="AU525" s="131" t="s">
        <v>83</v>
      </c>
      <c r="AY525" s="17" t="s">
        <v>126</v>
      </c>
      <c r="BE525" s="132">
        <f>IF(N525="základní",J525,0)</f>
        <v>0</v>
      </c>
      <c r="BF525" s="132">
        <f>IF(N525="snížená",J525,0)</f>
        <v>0</v>
      </c>
      <c r="BG525" s="132">
        <f>IF(N525="zákl. přenesená",J525,0)</f>
        <v>0</v>
      </c>
      <c r="BH525" s="132">
        <f>IF(N525="sníž. přenesená",J525,0)</f>
        <v>0</v>
      </c>
      <c r="BI525" s="132">
        <f>IF(N525="nulová",J525,0)</f>
        <v>0</v>
      </c>
      <c r="BJ525" s="17" t="s">
        <v>81</v>
      </c>
      <c r="BK525" s="132">
        <f>ROUND(I525*H525,2)</f>
        <v>0</v>
      </c>
      <c r="BL525" s="17" t="s">
        <v>593</v>
      </c>
      <c r="BM525" s="131" t="s">
        <v>602</v>
      </c>
    </row>
    <row r="526" spans="1:65" s="13" customFormat="1" ht="10">
      <c r="B526" s="138"/>
      <c r="D526" s="139" t="s">
        <v>136</v>
      </c>
      <c r="E526" s="140" t="s">
        <v>3</v>
      </c>
      <c r="F526" s="141" t="s">
        <v>320</v>
      </c>
      <c r="H526" s="140" t="s">
        <v>3</v>
      </c>
      <c r="I526" s="142"/>
      <c r="L526" s="138"/>
      <c r="M526" s="143"/>
      <c r="N526" s="144"/>
      <c r="O526" s="144"/>
      <c r="P526" s="144"/>
      <c r="Q526" s="144"/>
      <c r="R526" s="144"/>
      <c r="S526" s="144"/>
      <c r="T526" s="145"/>
      <c r="AT526" s="140" t="s">
        <v>136</v>
      </c>
      <c r="AU526" s="140" t="s">
        <v>83</v>
      </c>
      <c r="AV526" s="13" t="s">
        <v>81</v>
      </c>
      <c r="AW526" s="13" t="s">
        <v>35</v>
      </c>
      <c r="AX526" s="13" t="s">
        <v>75</v>
      </c>
      <c r="AY526" s="140" t="s">
        <v>126</v>
      </c>
    </row>
    <row r="527" spans="1:65" s="14" customFormat="1" ht="10">
      <c r="B527" s="146"/>
      <c r="D527" s="139" t="s">
        <v>136</v>
      </c>
      <c r="E527" s="147" t="s">
        <v>3</v>
      </c>
      <c r="F527" s="148" t="s">
        <v>81</v>
      </c>
      <c r="H527" s="149">
        <v>1</v>
      </c>
      <c r="I527" s="150"/>
      <c r="L527" s="146"/>
      <c r="M527" s="162"/>
      <c r="N527" s="163"/>
      <c r="O527" s="163"/>
      <c r="P527" s="163"/>
      <c r="Q527" s="163"/>
      <c r="R527" s="163"/>
      <c r="S527" s="163"/>
      <c r="T527" s="164"/>
      <c r="AT527" s="147" t="s">
        <v>136</v>
      </c>
      <c r="AU527" s="147" t="s">
        <v>83</v>
      </c>
      <c r="AV527" s="14" t="s">
        <v>83</v>
      </c>
      <c r="AW527" s="14" t="s">
        <v>35</v>
      </c>
      <c r="AX527" s="14" t="s">
        <v>81</v>
      </c>
      <c r="AY527" s="147" t="s">
        <v>126</v>
      </c>
    </row>
    <row r="528" spans="1:65" s="2" customFormat="1" ht="7" customHeight="1">
      <c r="A528" s="32"/>
      <c r="B528" s="36"/>
      <c r="C528" s="37"/>
      <c r="D528" s="37"/>
      <c r="E528" s="37"/>
      <c r="F528" s="37"/>
      <c r="G528" s="37"/>
      <c r="H528" s="37"/>
      <c r="I528" s="37"/>
      <c r="J528" s="37"/>
      <c r="K528" s="37"/>
      <c r="L528" s="33"/>
      <c r="M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</row>
  </sheetData>
  <autoFilter ref="C101:K527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/>
    <hyperlink ref="F112" r:id="rId2"/>
    <hyperlink ref="F114" r:id="rId3"/>
    <hyperlink ref="F116" r:id="rId4"/>
    <hyperlink ref="F199" r:id="rId5"/>
    <hyperlink ref="F274" r:id="rId6"/>
    <hyperlink ref="F283" r:id="rId7"/>
    <hyperlink ref="F287" r:id="rId8"/>
    <hyperlink ref="F292" r:id="rId9"/>
    <hyperlink ref="F296" r:id="rId10"/>
    <hyperlink ref="F329" r:id="rId11"/>
    <hyperlink ref="F338" r:id="rId12"/>
    <hyperlink ref="F347" r:id="rId13"/>
    <hyperlink ref="F356" r:id="rId14"/>
    <hyperlink ref="F360" r:id="rId15"/>
    <hyperlink ref="F371" r:id="rId16"/>
    <hyperlink ref="F382" r:id="rId17"/>
    <hyperlink ref="F407" r:id="rId18"/>
    <hyperlink ref="F411" r:id="rId19"/>
    <hyperlink ref="F418" r:id="rId20"/>
    <hyperlink ref="F433" r:id="rId21"/>
    <hyperlink ref="F438" r:id="rId22"/>
    <hyperlink ref="F443" r:id="rId23"/>
    <hyperlink ref="F454" r:id="rId24"/>
    <hyperlink ref="F458" r:id="rId25"/>
    <hyperlink ref="F465" r:id="rId26"/>
    <hyperlink ref="F467" r:id="rId27"/>
    <hyperlink ref="F470" r:id="rId28"/>
    <hyperlink ref="F474" r:id="rId29"/>
    <hyperlink ref="F478" r:id="rId30"/>
    <hyperlink ref="F482" r:id="rId31"/>
    <hyperlink ref="F487" r:id="rId32"/>
    <hyperlink ref="F492" r:id="rId33"/>
    <hyperlink ref="F496" r:id="rId34"/>
    <hyperlink ref="F500" r:id="rId35"/>
    <hyperlink ref="F504" r:id="rId36"/>
    <hyperlink ref="F514" r:id="rId3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01.1 - Demolice objektů z...</vt:lpstr>
      <vt:lpstr>01.2 - Demolice a bourání...</vt:lpstr>
      <vt:lpstr>'01.1 - Demolice objektů z...'!Názvy_tisku</vt:lpstr>
      <vt:lpstr>'01.2 - Demolice a bourání...'!Názvy_tisku</vt:lpstr>
      <vt:lpstr>'Rekapitulace stavby'!Názvy_tisku</vt:lpstr>
      <vt:lpstr>'01.1 - Demolice objektů z...'!Oblast_tisku</vt:lpstr>
      <vt:lpstr>'01.2 - Demolice a bourání...'!Oblast_tisku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Daniela Konečná</cp:lastModifiedBy>
  <dcterms:created xsi:type="dcterms:W3CDTF">2024-07-12T08:30:10Z</dcterms:created>
  <dcterms:modified xsi:type="dcterms:W3CDTF">2024-07-16T09:08:13Z</dcterms:modified>
</cp:coreProperties>
</file>