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ecna\Desktop\"/>
    </mc:Choice>
  </mc:AlternateContent>
  <bookViews>
    <workbookView xWindow="0" yWindow="0" windowWidth="19360" windowHeight="13220" tabRatio="914"/>
  </bookViews>
  <sheets>
    <sheet name="Rekapitulace stavby" sheetId="1" r:id="rId1"/>
    <sheet name="01.1 - Demolice objektů z..." sheetId="2" r:id="rId2"/>
    <sheet name="01.2 - Demolice a bourání..." sheetId="3" r:id="rId3"/>
  </sheets>
  <definedNames>
    <definedName name="_xlnm._FilterDatabase" localSheetId="1" hidden="1">'01.1 - Demolice objektů z...'!$C$93:$K$154</definedName>
    <definedName name="_xlnm._FilterDatabase" localSheetId="2" hidden="1">'01.2 - Demolice a bourání...'!$C$99:$K$341</definedName>
    <definedName name="_xlnm.Print_Titles" localSheetId="1">'01.1 - Demolice objektů z...'!$93:$93</definedName>
    <definedName name="_xlnm.Print_Titles" localSheetId="2">'01.2 - Demolice a bourání...'!$99:$99</definedName>
    <definedName name="_xlnm.Print_Titles" localSheetId="0">'Rekapitulace stavby'!$43:$43</definedName>
    <definedName name="_xlnm.Print_Area" localSheetId="1">'01.1 - Demolice objektů z...'!$C$4:$J$43,'01.1 - Demolice objektů z...'!$C$49:$J$71,'01.1 - Demolice objektů z...'!$C$77:$K$154</definedName>
    <definedName name="_xlnm.Print_Area" localSheetId="2">'01.2 - Demolice a bourání...'!$C$4:$J$43,'01.2 - Demolice a bourání...'!$C$49:$J$77,'01.2 - Demolice a bourání...'!$C$83:$K$341</definedName>
    <definedName name="_xlnm.Print_Area" localSheetId="0">'Rekapitulace stavby'!$D$4:$AO$27,'Rekapitulace stavby'!$C$33:$AQ$49</definedName>
  </definedNames>
  <calcPr calcId="162913"/>
</workbook>
</file>

<file path=xl/calcChain.xml><?xml version="1.0" encoding="utf-8"?>
<calcChain xmlns="http://schemas.openxmlformats.org/spreadsheetml/2006/main">
  <c r="J41" i="3" l="1"/>
  <c r="J40" i="3"/>
  <c r="AY49" i="1"/>
  <c r="J39" i="3"/>
  <c r="AX49" i="1"/>
  <c r="BI335" i="3"/>
  <c r="BH335" i="3"/>
  <c r="BG335" i="3"/>
  <c r="BF335" i="3"/>
  <c r="T335" i="3"/>
  <c r="R335" i="3"/>
  <c r="R327" i="3"/>
  <c r="P335" i="3"/>
  <c r="BI328" i="3"/>
  <c r="BH328" i="3"/>
  <c r="BG328" i="3"/>
  <c r="BF328" i="3"/>
  <c r="T328" i="3"/>
  <c r="T327" i="3" s="1"/>
  <c r="T321" i="3" s="1"/>
  <c r="R328" i="3"/>
  <c r="P328" i="3"/>
  <c r="BI323" i="3"/>
  <c r="BH323" i="3"/>
  <c r="BG323" i="3"/>
  <c r="BF323" i="3"/>
  <c r="T323" i="3"/>
  <c r="T322" i="3"/>
  <c r="R323" i="3"/>
  <c r="R322" i="3" s="1"/>
  <c r="R321" i="3" s="1"/>
  <c r="P323" i="3"/>
  <c r="P322" i="3" s="1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0" i="3"/>
  <c r="BH270" i="3"/>
  <c r="BG270" i="3"/>
  <c r="BF270" i="3"/>
  <c r="T270" i="3"/>
  <c r="R270" i="3"/>
  <c r="P270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79" i="3"/>
  <c r="BH179" i="3"/>
  <c r="BG179" i="3"/>
  <c r="BF179" i="3"/>
  <c r="T179" i="3"/>
  <c r="R179" i="3"/>
  <c r="P179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T102" i="3"/>
  <c r="R103" i="3"/>
  <c r="R102" i="3" s="1"/>
  <c r="P103" i="3"/>
  <c r="P102" i="3"/>
  <c r="F94" i="3"/>
  <c r="E92" i="3"/>
  <c r="F60" i="3"/>
  <c r="E58" i="3"/>
  <c r="J28" i="3"/>
  <c r="E28" i="3"/>
  <c r="J97" i="3" s="1"/>
  <c r="J27" i="3"/>
  <c r="J25" i="3"/>
  <c r="E25" i="3"/>
  <c r="J96" i="3" s="1"/>
  <c r="J24" i="3"/>
  <c r="J22" i="3"/>
  <c r="E22" i="3"/>
  <c r="F97" i="3" s="1"/>
  <c r="J21" i="3"/>
  <c r="J19" i="3"/>
  <c r="E19" i="3"/>
  <c r="F62" i="3" s="1"/>
  <c r="J18" i="3"/>
  <c r="J16" i="3"/>
  <c r="J60" i="3" s="1"/>
  <c r="E7" i="3"/>
  <c r="E86" i="3" s="1"/>
  <c r="J41" i="2"/>
  <c r="J40" i="2"/>
  <c r="AY48" i="1"/>
  <c r="J39" i="2"/>
  <c r="AX48" i="1" s="1"/>
  <c r="BI152" i="2"/>
  <c r="BH152" i="2"/>
  <c r="BG152" i="2"/>
  <c r="BF152" i="2"/>
  <c r="T152" i="2"/>
  <c r="R152" i="2"/>
  <c r="P15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F88" i="2"/>
  <c r="E86" i="2"/>
  <c r="F60" i="2"/>
  <c r="E58" i="2"/>
  <c r="J28" i="2"/>
  <c r="E28" i="2"/>
  <c r="J91" i="2" s="1"/>
  <c r="J27" i="2"/>
  <c r="J25" i="2"/>
  <c r="E25" i="2"/>
  <c r="J90" i="2" s="1"/>
  <c r="J24" i="2"/>
  <c r="J22" i="2"/>
  <c r="E22" i="2"/>
  <c r="F91" i="2" s="1"/>
  <c r="J21" i="2"/>
  <c r="J19" i="2"/>
  <c r="E19" i="2"/>
  <c r="F90" i="2" s="1"/>
  <c r="J18" i="2"/>
  <c r="J16" i="2"/>
  <c r="J88" i="2" s="1"/>
  <c r="E7" i="2"/>
  <c r="E80" i="2" s="1"/>
  <c r="L41" i="1"/>
  <c r="AM41" i="1"/>
  <c r="AM40" i="1"/>
  <c r="L40" i="1"/>
  <c r="AM38" i="1"/>
  <c r="L38" i="1"/>
  <c r="L36" i="1"/>
  <c r="L35" i="1"/>
  <c r="BK117" i="2"/>
  <c r="BK209" i="3"/>
  <c r="J205" i="3"/>
  <c r="BK237" i="3"/>
  <c r="J131" i="2"/>
  <c r="J220" i="3"/>
  <c r="BK216" i="3"/>
  <c r="BK139" i="2"/>
  <c r="BK97" i="2"/>
  <c r="J317" i="3"/>
  <c r="BK205" i="3"/>
  <c r="BK224" i="3"/>
  <c r="BK179" i="3"/>
  <c r="J280" i="3"/>
  <c r="J139" i="2"/>
  <c r="AS47" i="1"/>
  <c r="BK335" i="3"/>
  <c r="BK105" i="3"/>
  <c r="J295" i="3"/>
  <c r="J190" i="3"/>
  <c r="BK101" i="2"/>
  <c r="J313" i="3"/>
  <c r="J228" i="3"/>
  <c r="BK317" i="3"/>
  <c r="BK144" i="3"/>
  <c r="BK103" i="3"/>
  <c r="J107" i="3"/>
  <c r="J136" i="2"/>
  <c r="J97" i="2"/>
  <c r="J232" i="3"/>
  <c r="BK291" i="3"/>
  <c r="BK150" i="3"/>
  <c r="BK147" i="3"/>
  <c r="BK255" i="3"/>
  <c r="BK134" i="2"/>
  <c r="BK141" i="2"/>
  <c r="BK107" i="3"/>
  <c r="BK262" i="3"/>
  <c r="BK220" i="3"/>
  <c r="J291" i="3"/>
  <c r="J144" i="3"/>
  <c r="BK131" i="2"/>
  <c r="BK123" i="2"/>
  <c r="J300" i="3"/>
  <c r="J150" i="3"/>
  <c r="J216" i="3"/>
  <c r="J201" i="3"/>
  <c r="J244" i="3"/>
  <c r="J141" i="2"/>
  <c r="BK270" i="3"/>
  <c r="BK309" i="3"/>
  <c r="J278" i="3"/>
  <c r="J109" i="2"/>
  <c r="BK152" i="2"/>
  <c r="BK305" i="3"/>
  <c r="J194" i="3"/>
  <c r="J237" i="3"/>
  <c r="BK280" i="3"/>
  <c r="BK287" i="3"/>
  <c r="J109" i="3"/>
  <c r="J123" i="2"/>
  <c r="BK127" i="2"/>
  <c r="BK295" i="3"/>
  <c r="J309" i="3"/>
  <c r="BK313" i="3"/>
  <c r="BK248" i="3"/>
  <c r="J101" i="2"/>
  <c r="BK323" i="3"/>
  <c r="J224" i="3"/>
  <c r="J255" i="3"/>
  <c r="J262" i="3"/>
  <c r="BK283" i="3"/>
  <c r="J105" i="3"/>
  <c r="J134" i="2"/>
  <c r="J152" i="2"/>
  <c r="J287" i="3"/>
  <c r="J179" i="3"/>
  <c r="BK228" i="3"/>
  <c r="J248" i="3"/>
  <c r="BK300" i="3"/>
  <c r="BK194" i="3"/>
  <c r="BK136" i="2"/>
  <c r="J127" i="2"/>
  <c r="BK278" i="3"/>
  <c r="J103" i="3"/>
  <c r="BK109" i="3"/>
  <c r="J305" i="3"/>
  <c r="BK232" i="3"/>
  <c r="BK109" i="2"/>
  <c r="BK328" i="3"/>
  <c r="BK244" i="3"/>
  <c r="BK190" i="3"/>
  <c r="J323" i="3"/>
  <c r="J209" i="3"/>
  <c r="J117" i="2"/>
  <c r="J335" i="3"/>
  <c r="J270" i="3"/>
  <c r="J283" i="3"/>
  <c r="J147" i="3"/>
  <c r="J328" i="3"/>
  <c r="BK201" i="3"/>
  <c r="P327" i="3" l="1"/>
  <c r="P321" i="3"/>
  <c r="R96" i="2"/>
  <c r="R133" i="2"/>
  <c r="R95" i="2" s="1"/>
  <c r="R94" i="2" s="1"/>
  <c r="T104" i="3"/>
  <c r="R143" i="3"/>
  <c r="P236" i="3"/>
  <c r="BK269" i="3"/>
  <c r="J269" i="3" s="1"/>
  <c r="J73" i="3" s="1"/>
  <c r="P96" i="2"/>
  <c r="BK133" i="2"/>
  <c r="J133" i="2" s="1"/>
  <c r="J70" i="2" s="1"/>
  <c r="R104" i="3"/>
  <c r="P143" i="3"/>
  <c r="T236" i="3"/>
  <c r="T269" i="3"/>
  <c r="T96" i="2"/>
  <c r="T95" i="2"/>
  <c r="T94" i="2"/>
  <c r="T133" i="2"/>
  <c r="BK104" i="3"/>
  <c r="J104" i="3"/>
  <c r="J70" i="3" s="1"/>
  <c r="T143" i="3"/>
  <c r="BK236" i="3"/>
  <c r="J236" i="3"/>
  <c r="J72" i="3"/>
  <c r="R269" i="3"/>
  <c r="BK96" i="2"/>
  <c r="J96" i="2" s="1"/>
  <c r="J69" i="2" s="1"/>
  <c r="P133" i="2"/>
  <c r="P104" i="3"/>
  <c r="BK143" i="3"/>
  <c r="J143" i="3"/>
  <c r="J71" i="3" s="1"/>
  <c r="R236" i="3"/>
  <c r="P269" i="3"/>
  <c r="BK327" i="3"/>
  <c r="J327" i="3"/>
  <c r="J76" i="3"/>
  <c r="BK322" i="3"/>
  <c r="J322" i="3" s="1"/>
  <c r="J75" i="3" s="1"/>
  <c r="BK102" i="3"/>
  <c r="J102" i="3"/>
  <c r="J69" i="3" s="1"/>
  <c r="F63" i="3"/>
  <c r="J94" i="3"/>
  <c r="BE147" i="3"/>
  <c r="BE205" i="3"/>
  <c r="BE228" i="3"/>
  <c r="BE262" i="3"/>
  <c r="BE305" i="3"/>
  <c r="BE309" i="3"/>
  <c r="E52" i="3"/>
  <c r="J63" i="3"/>
  <c r="BE103" i="3"/>
  <c r="BE105" i="3"/>
  <c r="BE107" i="3"/>
  <c r="BE224" i="3"/>
  <c r="BE232" i="3"/>
  <c r="BE237" i="3"/>
  <c r="BE270" i="3"/>
  <c r="BE287" i="3"/>
  <c r="BE291" i="3"/>
  <c r="BE295" i="3"/>
  <c r="BE300" i="3"/>
  <c r="J62" i="3"/>
  <c r="F96" i="3"/>
  <c r="BE190" i="3"/>
  <c r="BE201" i="3"/>
  <c r="BE220" i="3"/>
  <c r="BE255" i="3"/>
  <c r="BE278" i="3"/>
  <c r="BE283" i="3"/>
  <c r="BE313" i="3"/>
  <c r="BE317" i="3"/>
  <c r="BE323" i="3"/>
  <c r="BE328" i="3"/>
  <c r="BE335" i="3"/>
  <c r="BE109" i="3"/>
  <c r="BE144" i="3"/>
  <c r="BE150" i="3"/>
  <c r="BE179" i="3"/>
  <c r="BE194" i="3"/>
  <c r="BE209" i="3"/>
  <c r="BE216" i="3"/>
  <c r="BE244" i="3"/>
  <c r="BE248" i="3"/>
  <c r="BE280" i="3"/>
  <c r="BE139" i="2"/>
  <c r="BE123" i="2"/>
  <c r="E52" i="2"/>
  <c r="J60" i="2"/>
  <c r="F62" i="2"/>
  <c r="J62" i="2"/>
  <c r="F63" i="2"/>
  <c r="J63" i="2"/>
  <c r="BE97" i="2"/>
  <c r="BE101" i="2"/>
  <c r="BE109" i="2"/>
  <c r="BE117" i="2"/>
  <c r="BE127" i="2"/>
  <c r="BE131" i="2"/>
  <c r="BE134" i="2"/>
  <c r="BE136" i="2"/>
  <c r="BE141" i="2"/>
  <c r="BE152" i="2"/>
  <c r="F40" i="3"/>
  <c r="BC49" i="1" s="1"/>
  <c r="F39" i="2"/>
  <c r="BB48" i="1" s="1"/>
  <c r="J38" i="3"/>
  <c r="AW49" i="1" s="1"/>
  <c r="F38" i="2"/>
  <c r="BA48" i="1"/>
  <c r="F40" i="2"/>
  <c r="BC48" i="1" s="1"/>
  <c r="F41" i="2"/>
  <c r="BD48" i="1" s="1"/>
  <c r="J38" i="2"/>
  <c r="AW48" i="1"/>
  <c r="F39" i="3"/>
  <c r="BB49" i="1"/>
  <c r="F41" i="3"/>
  <c r="BD49" i="1" s="1"/>
  <c r="F38" i="3"/>
  <c r="BA49" i="1" s="1"/>
  <c r="R101" i="3" l="1"/>
  <c r="R100" i="3"/>
  <c r="T101" i="3"/>
  <c r="T100" i="3"/>
  <c r="P101" i="3"/>
  <c r="P100" i="3"/>
  <c r="AU49" i="1" s="1"/>
  <c r="P95" i="2"/>
  <c r="P94" i="2"/>
  <c r="AU48" i="1"/>
  <c r="BK321" i="3"/>
  <c r="J321" i="3"/>
  <c r="J74" i="3" s="1"/>
  <c r="BK95" i="2"/>
  <c r="J95" i="2"/>
  <c r="J68" i="2"/>
  <c r="BK101" i="3"/>
  <c r="J101" i="3"/>
  <c r="J68" i="3" s="1"/>
  <c r="F37" i="2"/>
  <c r="AZ48" i="1" s="1"/>
  <c r="BB47" i="1"/>
  <c r="AX47" i="1" s="1"/>
  <c r="AS46" i="1"/>
  <c r="AS45" i="1" s="1"/>
  <c r="BC47" i="1"/>
  <c r="BA47" i="1"/>
  <c r="BD47" i="1"/>
  <c r="J37" i="2"/>
  <c r="AV48" i="1" s="1"/>
  <c r="AT48" i="1" s="1"/>
  <c r="F37" i="3"/>
  <c r="AZ49" i="1" s="1"/>
  <c r="J37" i="3"/>
  <c r="AV49" i="1" s="1"/>
  <c r="AT49" i="1" s="1"/>
  <c r="AU47" i="1" l="1"/>
  <c r="BK94" i="2"/>
  <c r="J94" i="2" s="1"/>
  <c r="J34" i="2" s="1"/>
  <c r="AG48" i="1" s="1"/>
  <c r="BK100" i="3"/>
  <c r="J100" i="3" s="1"/>
  <c r="J67" i="3" s="1"/>
  <c r="AZ47" i="1"/>
  <c r="AV47" i="1" s="1"/>
  <c r="AW47" i="1"/>
  <c r="AY47" i="1"/>
  <c r="J43" i="2" l="1"/>
  <c r="J67" i="2"/>
  <c r="BD46" i="1"/>
  <c r="BD45" i="1" s="1"/>
  <c r="AU46" i="1"/>
  <c r="AU45" i="1" s="1"/>
  <c r="BA46" i="1"/>
  <c r="AW46" i="1" s="1"/>
  <c r="BB46" i="1"/>
  <c r="BB45" i="1" s="1"/>
  <c r="BC46" i="1"/>
  <c r="AY46" i="1" s="1"/>
  <c r="AT47" i="1"/>
  <c r="J34" i="3"/>
  <c r="AG49" i="1" s="1"/>
  <c r="AG45" i="1" s="1"/>
  <c r="J43" i="3" l="1"/>
  <c r="BC45" i="1"/>
  <c r="AX45" i="1"/>
  <c r="AX46" i="1"/>
  <c r="BA45" i="1"/>
  <c r="AW45" i="1" s="1"/>
  <c r="AZ46" i="1"/>
  <c r="AV46" i="1" s="1"/>
  <c r="AT46" i="1" s="1"/>
  <c r="AY45" i="1" l="1"/>
  <c r="AZ45" i="1"/>
  <c r="AV45" i="1" s="1"/>
  <c r="AK26" i="1" l="1"/>
  <c r="AT45" i="1"/>
</calcChain>
</file>

<file path=xl/sharedStrings.xml><?xml version="1.0" encoding="utf-8"?>
<sst xmlns="http://schemas.openxmlformats.org/spreadsheetml/2006/main" count="3195" uniqueCount="490">
  <si>
    <t>Export Komplet</t>
  </si>
  <si>
    <t>VZ</t>
  </si>
  <si>
    <t>2.0</t>
  </si>
  <si>
    <t/>
  </si>
  <si>
    <t>False</t>
  </si>
  <si>
    <t>{77dc2279-bca2-4cba-8ba9-76a20b871556}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</si>
  <si>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</si>
  <si>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</si>
  <si>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</si>
  <si>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</si>
  <si>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</si>
  <si>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</si>
  <si>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</si>
  <si>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</si>
  <si>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</si>
  <si>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</si>
  <si>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</si>
  <si>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</si>
  <si>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</si>
  <si>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</si>
  <si>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</si>
  <si>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</si>
  <si>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</si>
  <si>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</si>
  <si>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</si>
  <si>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</si>
  <si>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</si>
  <si>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</si>
  <si>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</si>
  <si>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</si>
  <si>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</si>
  <si>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</si>
  <si>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</si>
  <si>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</si>
  <si>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</si>
  <si>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</si>
  <si>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</si>
  <si>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</si>
  <si>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</si>
  <si>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</si>
  <si>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</si>
  <si>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</si>
  <si>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</si>
  <si>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</si>
  <si>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</si>
  <si>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</si>
  <si>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</si>
  <si>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</si>
  <si>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</si>
  <si>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</si>
  <si>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</si>
  <si>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</si>
  <si>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</si>
  <si>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</si>
  <si>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</si>
  <si>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</si>
  <si>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</si>
  <si>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</si>
  <si>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</si>
  <si>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</si>
  <si>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</si>
  <si>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</si>
  <si>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</si>
  <si>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</si>
  <si>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</si>
  <si>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</si>
  <si>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</si>
  <si>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</si>
  <si>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</si>
  <si>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</si>
  <si>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</si>
  <si>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</si>
  <si>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</si>
  <si>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</si>
  <si>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</si>
  <si>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</si>
  <si>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</si>
  <si>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</si>
  <si>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</si>
  <si>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</si>
  <si>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</si>
  <si>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</si>
  <si>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</si>
  <si>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</si>
  <si>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</si>
  <si>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</si>
  <si>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</si>
  <si>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</si>
  <si>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3</t>
  </si>
  <si>
    <t>{614890ff-a96e-4233-94a6-6d859f632992}</t>
  </si>
  <si>
    <t>01.2</t>
  </si>
  <si>
    <t>{0cb6269c-4cf8-4af4-8d0a-ba560a4ed63a}</t>
  </si>
  <si>
    <t>4</t>
  </si>
  <si>
    <t>11</t>
  </si>
  <si>
    <t>22</t>
  </si>
  <si>
    <t>23</t>
  </si>
  <si>
    <t>24</t>
  </si>
  <si>
    <t>KRYCÍ LIST SOUPISU PRACÍ</t>
  </si>
  <si>
    <t>Objekt:</t>
  </si>
  <si>
    <t>01 - Etapa I</t>
  </si>
  <si>
    <t>Soupis:</t>
  </si>
  <si>
    <t>01 - SO01 - Demolice</t>
  </si>
  <si>
    <t>Úroveň 3: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</si>
  <si>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</si>
  <si>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</si>
  <si>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</si>
  <si>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</si>
  <si>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</si>
  <si>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</si>
  <si>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</si>
  <si>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</si>
  <si>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</si>
  <si>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</si>
  <si>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</si>
  <si>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</si>
  <si>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</si>
  <si>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</si>
  <si>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</si>
  <si>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</si>
  <si>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</si>
  <si>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</si>
  <si>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</si>
  <si>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</si>
  <si>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</si>
  <si>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</si>
  <si>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</si>
  <si>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</si>
  <si>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</si>
  <si>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</si>
  <si>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</si>
  <si>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</si>
  <si>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</si>
  <si>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</si>
  <si>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</si>
  <si>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</si>
  <si>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</si>
  <si>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</si>
  <si>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</si>
  <si>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</si>
  <si>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</si>
  <si>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</si>
  <si>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</si>
  <si>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</si>
  <si>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</si>
  <si>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</si>
  <si>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</si>
  <si>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</si>
  <si>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</si>
  <si>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</si>
  <si>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</si>
  <si>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</si>
  <si>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</si>
  <si>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</si>
  <si>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</si>
  <si>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</si>
  <si>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</si>
  <si>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</si>
  <si>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</si>
  <si>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</si>
  <si>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</si>
  <si>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</si>
  <si>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</si>
  <si>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</si>
  <si>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</si>
  <si>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</si>
  <si>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</si>
  <si>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</si>
  <si>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</si>
  <si>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</si>
  <si>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</si>
  <si>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</si>
  <si>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</si>
  <si>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</si>
  <si>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</si>
  <si>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</si>
  <si>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</si>
  <si>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</si>
  <si>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</si>
  <si>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</si>
  <si>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</si>
  <si>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</si>
  <si>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</si>
  <si>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</si>
  <si>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</si>
  <si>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</si>
  <si>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</si>
  <si>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</si>
  <si>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</si>
  <si>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</si>
  <si>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</si>
  <si>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</si>
  <si>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</si>
  <si>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</si>
  <si>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</si>
  <si>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</si>
  <si>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</si>
  <si>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</si>
  <si>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</si>
  <si>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</si>
  <si>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</si>
  <si>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</si>
  <si>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</si>
  <si>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</si>
  <si>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</si>
  <si>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</si>
  <si>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</si>
  <si>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</si>
  <si>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</si>
  <si>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</si>
  <si>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</si>
  <si>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</si>
  <si>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</si>
  <si>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</si>
  <si>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</si>
  <si>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</si>
  <si>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</si>
  <si>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</si>
  <si>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</si>
  <si>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</si>
  <si>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</si>
  <si>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</si>
  <si>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</si>
  <si>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</si>
  <si>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</si>
  <si>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</si>
  <si>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</si>
  <si>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</si>
  <si>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</si>
  <si>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</si>
  <si>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</si>
  <si>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</si>
  <si>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</si>
  <si>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</si>
  <si>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</si>
  <si>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</si>
  <si>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</si>
  <si>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</si>
  <si>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</si>
  <si>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</si>
  <si>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</si>
  <si>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</si>
  <si>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</si>
  <si>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</si>
  <si>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</si>
  <si>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</si>
  <si>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</si>
  <si>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</si>
  <si>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</si>
  <si>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</si>
  <si>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</si>
  <si>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</si>
  <si>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</si>
  <si>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</si>
  <si>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</si>
  <si>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</si>
  <si>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</si>
  <si>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</si>
  <si>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</si>
  <si>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</si>
  <si>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</si>
  <si>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</si>
  <si>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</si>
  <si>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</si>
  <si>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</si>
  <si>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</si>
  <si>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</si>
  <si>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</si>
  <si>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</si>
  <si>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</si>
  <si>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</si>
  <si>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</si>
  <si>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</si>
  <si>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</si>
  <si>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</si>
  <si>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</si>
  <si>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</si>
  <si>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</si>
  <si>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</si>
  <si>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</si>
  <si>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</si>
  <si>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</si>
  <si>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</si>
  <si>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</si>
  <si>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</si>
  <si>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</si>
  <si>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</si>
  <si>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</si>
  <si>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</si>
  <si>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</si>
  <si>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</si>
  <si>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</si>
  <si>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</si>
  <si>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</si>
  <si>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</si>
  <si>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</si>
  <si>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</si>
  <si>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</si>
  <si>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</si>
  <si>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</si>
  <si>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</si>
  <si>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</si>
  <si>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</si>
  <si>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</si>
  <si>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</si>
  <si>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</si>
  <si>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</si>
  <si>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</si>
  <si>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</si>
  <si>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</si>
  <si>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</si>
  <si>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</si>
  <si>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</si>
  <si>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</si>
  <si>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</si>
  <si>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</si>
  <si>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</si>
  <si>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</si>
  <si>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</si>
  <si>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</si>
  <si>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</si>
  <si>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</si>
  <si>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</si>
  <si>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</si>
  <si>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</si>
  <si>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</si>
  <si>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</si>
  <si>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</si>
  <si>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</si>
  <si>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</si>
  <si>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15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</si>
  <si>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</si>
  <si>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</si>
  <si>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</si>
  <si>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</si>
  <si>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</si>
  <si>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</si>
  <si>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</si>
  <si>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</si>
  <si>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</si>
  <si>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</si>
  <si>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</si>
  <si>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</si>
  <si>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</si>
  <si>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</si>
  <si>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</si>
  <si>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</si>
  <si>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</si>
  <si>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</si>
  <si>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</si>
  <si>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</si>
  <si>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</si>
  <si>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</si>
  <si>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</si>
  <si>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</si>
  <si>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</si>
  <si>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</si>
  <si>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</si>
  <si>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</si>
  <si>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</si>
  <si>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</si>
  <si>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</si>
  <si>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</si>
  <si>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</si>
  <si>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</si>
  <si>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</si>
  <si>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</si>
  <si>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</si>
  <si>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</si>
  <si>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</si>
  <si>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</si>
  <si>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</si>
  <si>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</si>
  <si>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</si>
  <si>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</si>
  <si>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</si>
  <si>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</si>
  <si>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</si>
  <si>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</si>
  <si>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</si>
  <si>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</si>
  <si>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</si>
  <si>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</si>
  <si>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</si>
  <si>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</si>
  <si>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</si>
  <si>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</si>
  <si>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</si>
  <si>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</si>
  <si>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</si>
  <si>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</si>
  <si>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</si>
  <si>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</si>
  <si>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</si>
  <si>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</si>
  <si>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</si>
  <si>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</si>
  <si>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</si>
  <si>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</si>
  <si>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</si>
  <si>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</si>
  <si>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</si>
  <si>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</si>
  <si>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</si>
  <si>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</si>
  <si>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</si>
  <si>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</si>
  <si>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</si>
  <si>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</si>
  <si>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</si>
  <si>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</si>
  <si>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</si>
  <si>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</si>
  <si>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</si>
  <si>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</si>
  <si>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</si>
  <si>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</si>
  <si>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</si>
  <si>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</si>
  <si>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</si>
  <si>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</si>
  <si>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</si>
  <si>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</si>
  <si>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</si>
  <si>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</si>
  <si>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</si>
  <si>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</si>
  <si>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</si>
  <si>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</si>
  <si>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</si>
  <si>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</si>
  <si>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</si>
  <si>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</si>
  <si>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</si>
  <si>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</si>
  <si>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</si>
  <si>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</si>
  <si>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</si>
  <si>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</si>
  <si>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</si>
  <si>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</si>
  <si>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</si>
  <si>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</si>
  <si>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</si>
  <si>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</si>
  <si>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</si>
  <si>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</si>
  <si>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</si>
  <si>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</si>
  <si>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</si>
  <si>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</si>
  <si>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</si>
  <si>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</si>
  <si>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</si>
  <si>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</si>
  <si>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</si>
  <si>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</si>
  <si>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</si>
  <si>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</si>
  <si>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</si>
  <si>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</si>
  <si>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</si>
  <si>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</si>
  <si>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</si>
  <si>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</si>
  <si>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</si>
  <si>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</si>
  <si>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</si>
  <si>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</si>
  <si>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</si>
  <si>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</si>
  <si>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</si>
  <si>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</si>
  <si>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</si>
  <si>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</si>
  <si>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</si>
  <si>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</si>
  <si>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</si>
  <si>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</si>
  <si>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</si>
  <si>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</si>
  <si>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</si>
  <si>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</si>
  <si>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</si>
  <si>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</si>
  <si>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Anthropos Sportovní a rekreační areál - I. etapa</t>
  </si>
  <si>
    <t>I. etapa</t>
  </si>
  <si>
    <t>01.1 - Demolice objektů zpevněných ploch - I. etapa</t>
  </si>
  <si>
    <t>01.2 - Demolice a bourání stavebních objektů v areálu - I. etapa</t>
  </si>
  <si>
    <t>Demolice objektů zpevněných ploch - I. etapa</t>
  </si>
  <si>
    <t>Demolice a bourání stavebních objektů -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</si>
</sst>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8"/>
      <name val="Arial CE"/>
    </font>
    <font>
      <sz val="1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vertical="center"/>
    </xf>
    <xf numFmtId="0" fontId="37" fillId="0" borderId="6" xfId="0" applyFont="1" applyBorder="1" applyAlignment="1">
      <alignment horizontal="left" vertical="center"/>
    </xf>
    <xf numFmtId="0" fontId="38" fillId="0" borderId="6" xfId="0" applyFont="1" applyBorder="1" applyAlignment="1">
      <alignment vertical="center"/>
    </xf>
    <xf numFmtId="4" fontId="37" fillId="0" borderId="6" xfId="0" applyNumberFormat="1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0" fillId="4" borderId="29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7" fillId="0" borderId="31" xfId="0" applyFont="1" applyBorder="1" applyAlignment="1">
      <alignment horizontal="left" vertical="center" wrapText="1"/>
    </xf>
    <xf numFmtId="4" fontId="7" fillId="0" borderId="31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0" fillId="0" borderId="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722155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13107221" TargetMode="External"/><Relationship Id="rId7" Type="http://schemas.openxmlformats.org/officeDocument/2006/relationships/hyperlink" Target="https://podminky.urs.cz/item/CS_URS_2022_02/113201111" TargetMode="External"/><Relationship Id="rId12" Type="http://schemas.openxmlformats.org/officeDocument/2006/relationships/hyperlink" Target="https://podminky.urs.cz/item/CS_URS_2022_02/997221873" TargetMode="External"/><Relationship Id="rId2" Type="http://schemas.openxmlformats.org/officeDocument/2006/relationships/hyperlink" Target="https://podminky.urs.cz/item/CS_URS_2022_02/113107211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107231" TargetMode="External"/><Relationship Id="rId11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230" TargetMode="External"/><Relationship Id="rId10" Type="http://schemas.openxmlformats.org/officeDocument/2006/relationships/hyperlink" Target="https://podminky.urs.cz/item/CS_URS_2022_02/997221611" TargetMode="External"/><Relationship Id="rId4" Type="http://schemas.openxmlformats.org/officeDocument/2006/relationships/hyperlink" Target="https://podminky.urs.cz/item/CS_URS_2022_02/113107221" TargetMode="External"/><Relationship Id="rId9" Type="http://schemas.openxmlformats.org/officeDocument/2006/relationships/hyperlink" Target="https://podminky.urs.cz/item/CS_URS_2022_02/99722155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62032254" TargetMode="External"/><Relationship Id="rId13" Type="http://schemas.openxmlformats.org/officeDocument/2006/relationships/hyperlink" Target="https://podminky.urs.cz/item/CS_URS_2022_02/963042819" TargetMode="External"/><Relationship Id="rId18" Type="http://schemas.openxmlformats.org/officeDocument/2006/relationships/hyperlink" Target="https://podminky.urs.cz/item/CS_URS_2022_02/981011414" TargetMode="External"/><Relationship Id="rId26" Type="http://schemas.openxmlformats.org/officeDocument/2006/relationships/hyperlink" Target="https://podminky.urs.cz/item/CS_URS_2022_02/997013813" TargetMode="External"/><Relationship Id="rId3" Type="http://schemas.openxmlformats.org/officeDocument/2006/relationships/hyperlink" Target="https://podminky.urs.cz/item/CS_URS_2022_02/174151101" TargetMode="External"/><Relationship Id="rId21" Type="http://schemas.openxmlformats.org/officeDocument/2006/relationships/hyperlink" Target="https://podminky.urs.cz/item/CS_URS_2022_02/997006512" TargetMode="External"/><Relationship Id="rId34" Type="http://schemas.openxmlformats.org/officeDocument/2006/relationships/hyperlink" Target="https://podminky.urs.cz/item/CS_URS_2022_02/767996805" TargetMode="External"/><Relationship Id="rId7" Type="http://schemas.openxmlformats.org/officeDocument/2006/relationships/hyperlink" Target="https://podminky.urs.cz/item/CS_URS_2022_02/962032231" TargetMode="External"/><Relationship Id="rId12" Type="http://schemas.openxmlformats.org/officeDocument/2006/relationships/hyperlink" Target="https://podminky.urs.cz/item/CS_URS_2022_02/962052211" TargetMode="External"/><Relationship Id="rId17" Type="http://schemas.openxmlformats.org/officeDocument/2006/relationships/hyperlink" Target="https://podminky.urs.cz/item/CS_URS_2022_02/981011413" TargetMode="External"/><Relationship Id="rId25" Type="http://schemas.openxmlformats.org/officeDocument/2006/relationships/hyperlink" Target="https://podminky.urs.cz/item/CS_URS_2022_02/997013811" TargetMode="External"/><Relationship Id="rId33" Type="http://schemas.openxmlformats.org/officeDocument/2006/relationships/hyperlink" Target="https://podminky.urs.cz/item/CS_URS_2022_02/767996804" TargetMode="External"/><Relationship Id="rId2" Type="http://schemas.openxmlformats.org/officeDocument/2006/relationships/hyperlink" Target="https://podminky.urs.cz/item/CS_URS_2022_02/167151111" TargetMode="External"/><Relationship Id="rId16" Type="http://schemas.openxmlformats.org/officeDocument/2006/relationships/hyperlink" Target="https://podminky.urs.cz/item/CS_URS_2022_02/981011112" TargetMode="External"/><Relationship Id="rId20" Type="http://schemas.openxmlformats.org/officeDocument/2006/relationships/hyperlink" Target="https://podminky.urs.cz/item/CS_URS_2022_02/981011712" TargetMode="External"/><Relationship Id="rId29" Type="http://schemas.openxmlformats.org/officeDocument/2006/relationships/hyperlink" Target="https://podminky.urs.cz/item/CS_URS_2022_02/997013863" TargetMode="External"/><Relationship Id="rId1" Type="http://schemas.openxmlformats.org/officeDocument/2006/relationships/hyperlink" Target="https://podminky.urs.cz/item/CS_URS_2022_02/162351103" TargetMode="External"/><Relationship Id="rId6" Type="http://schemas.openxmlformats.org/officeDocument/2006/relationships/hyperlink" Target="https://podminky.urs.cz/item/CS_URS_2022_02/962022491" TargetMode="External"/><Relationship Id="rId11" Type="http://schemas.openxmlformats.org/officeDocument/2006/relationships/hyperlink" Target="https://podminky.urs.cz/item/CS_URS_2022_02/962042321" TargetMode="External"/><Relationship Id="rId24" Type="http://schemas.openxmlformats.org/officeDocument/2006/relationships/hyperlink" Target="https://podminky.urs.cz/item/CS_URS_2022_02/997013804" TargetMode="External"/><Relationship Id="rId32" Type="http://schemas.openxmlformats.org/officeDocument/2006/relationships/hyperlink" Target="https://podminky.urs.cz/item/CS_URS_2022_02/762522812" TargetMode="External"/><Relationship Id="rId5" Type="http://schemas.openxmlformats.org/officeDocument/2006/relationships/hyperlink" Target="https://podminky.urs.cz/item/CS_URS_2022_02/961055111" TargetMode="External"/><Relationship Id="rId15" Type="http://schemas.openxmlformats.org/officeDocument/2006/relationships/hyperlink" Target="https://podminky.urs.cz/item/CS_URS_2022_02/976071111" TargetMode="External"/><Relationship Id="rId23" Type="http://schemas.openxmlformats.org/officeDocument/2006/relationships/hyperlink" Target="https://podminky.urs.cz/item/CS_URS_2022_02/997013631" TargetMode="External"/><Relationship Id="rId28" Type="http://schemas.openxmlformats.org/officeDocument/2006/relationships/hyperlink" Target="https://podminky.urs.cz/item/CS_URS_2022_02/997013821" TargetMode="External"/><Relationship Id="rId10" Type="http://schemas.openxmlformats.org/officeDocument/2006/relationships/hyperlink" Target="https://podminky.urs.cz/item/CS_URS_2022_02/962032641" TargetMode="External"/><Relationship Id="rId19" Type="http://schemas.openxmlformats.org/officeDocument/2006/relationships/hyperlink" Target="https://podminky.urs.cz/item/CS_URS_2022_02/981011415" TargetMode="External"/><Relationship Id="rId31" Type="http://schemas.openxmlformats.org/officeDocument/2006/relationships/hyperlink" Target="https://podminky.urs.cz/item/CS_URS_2022_02/997013875" TargetMode="External"/><Relationship Id="rId4" Type="http://schemas.openxmlformats.org/officeDocument/2006/relationships/hyperlink" Target="https://podminky.urs.cz/item/CS_URS_2022_02/961044111" TargetMode="External"/><Relationship Id="rId9" Type="http://schemas.openxmlformats.org/officeDocument/2006/relationships/hyperlink" Target="https://podminky.urs.cz/item/CS_URS_2022_02/962032314" TargetMode="External"/><Relationship Id="rId14" Type="http://schemas.openxmlformats.org/officeDocument/2006/relationships/hyperlink" Target="https://podminky.urs.cz/item/CS_URS_2022_02/965042241" TargetMode="External"/><Relationship Id="rId22" Type="http://schemas.openxmlformats.org/officeDocument/2006/relationships/hyperlink" Target="https://podminky.urs.cz/item/CS_URS_2022_02/997006519" TargetMode="External"/><Relationship Id="rId27" Type="http://schemas.openxmlformats.org/officeDocument/2006/relationships/hyperlink" Target="https://podminky.urs.cz/item/CS_URS_2022_02/997013814" TargetMode="External"/><Relationship Id="rId30" Type="http://schemas.openxmlformats.org/officeDocument/2006/relationships/hyperlink" Target="https://podminky.urs.cz/item/CS_URS_2022_02/997013867" TargetMode="External"/><Relationship Id="rId35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>
      <selection activeCell="AG49" sqref="AG49:AM49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7" customHeight="1" thickBot="1">
      <c r="AR2" s="168" t="s">
        <v>6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6" t="s">
        <v>7</v>
      </c>
      <c r="BT2" s="16" t="s">
        <v>8</v>
      </c>
    </row>
    <row r="3" spans="1:74" s="1" customFormat="1" ht="7" customHeight="1"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40"/>
      <c r="AR3" s="237"/>
      <c r="BS3" s="16" t="s">
        <v>7</v>
      </c>
      <c r="BT3" s="16" t="s">
        <v>9</v>
      </c>
    </row>
    <row r="4" spans="1:74" s="1" customFormat="1" ht="25" customHeight="1">
      <c r="B4" s="241"/>
      <c r="C4" s="237"/>
      <c r="D4" s="196" t="s">
        <v>10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42"/>
      <c r="AR4" s="237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241"/>
      <c r="C5" s="237"/>
      <c r="D5" s="243" t="s">
        <v>14</v>
      </c>
      <c r="E5" s="237"/>
      <c r="F5" s="237"/>
      <c r="G5" s="237"/>
      <c r="H5" s="237"/>
      <c r="I5" s="237"/>
      <c r="J5" s="237"/>
      <c r="K5" s="244" t="s">
        <v>15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37"/>
      <c r="AQ5" s="242"/>
      <c r="AR5" s="237"/>
      <c r="BE5" s="163" t="s">
        <v>16</v>
      </c>
      <c r="BS5" s="16" t="s">
        <v>7</v>
      </c>
    </row>
    <row r="6" spans="1:74" s="1" customFormat="1" ht="37" customHeight="1">
      <c r="B6" s="241"/>
      <c r="C6" s="237"/>
      <c r="D6" s="246" t="s">
        <v>17</v>
      </c>
      <c r="E6" s="237"/>
      <c r="F6" s="237"/>
      <c r="G6" s="237"/>
      <c r="H6" s="237"/>
      <c r="I6" s="237"/>
      <c r="J6" s="237"/>
      <c r="K6" s="247" t="s">
        <v>484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37"/>
      <c r="AQ6" s="242"/>
      <c r="AR6" s="237"/>
      <c r="BE6" s="164"/>
      <c r="BS6" s="16" t="s">
        <v>7</v>
      </c>
    </row>
    <row r="7" spans="1:74" s="1" customFormat="1" ht="12" customHeight="1">
      <c r="B7" s="241"/>
      <c r="C7" s="237"/>
      <c r="D7" s="199" t="s">
        <v>18</v>
      </c>
      <c r="E7" s="237"/>
      <c r="F7" s="237"/>
      <c r="G7" s="237"/>
      <c r="H7" s="237"/>
      <c r="I7" s="237"/>
      <c r="J7" s="237"/>
      <c r="K7" s="248" t="s">
        <v>3</v>
      </c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199" t="s">
        <v>19</v>
      </c>
      <c r="AL7" s="237"/>
      <c r="AM7" s="237"/>
      <c r="AN7" s="248" t="s">
        <v>3</v>
      </c>
      <c r="AO7" s="237"/>
      <c r="AP7" s="237"/>
      <c r="AQ7" s="242"/>
      <c r="AR7" s="237"/>
      <c r="BE7" s="164"/>
      <c r="BS7" s="16" t="s">
        <v>7</v>
      </c>
    </row>
    <row r="8" spans="1:74" s="1" customFormat="1" ht="12" customHeight="1">
      <c r="B8" s="241"/>
      <c r="C8" s="237"/>
      <c r="D8" s="199" t="s">
        <v>20</v>
      </c>
      <c r="E8" s="237"/>
      <c r="F8" s="237"/>
      <c r="G8" s="237"/>
      <c r="H8" s="237"/>
      <c r="I8" s="237"/>
      <c r="J8" s="237"/>
      <c r="K8" s="248" t="s">
        <v>21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199" t="s">
        <v>22</v>
      </c>
      <c r="AL8" s="237"/>
      <c r="AM8" s="237"/>
      <c r="AN8" s="249" t="s">
        <v>23</v>
      </c>
      <c r="AO8" s="237"/>
      <c r="AP8" s="237"/>
      <c r="AQ8" s="242"/>
      <c r="AR8" s="237"/>
      <c r="BE8" s="164"/>
      <c r="BS8" s="16" t="s">
        <v>7</v>
      </c>
    </row>
    <row r="9" spans="1:74" s="1" customFormat="1" ht="14.4" customHeight="1">
      <c r="B9" s="241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42"/>
      <c r="AR9" s="237"/>
      <c r="BE9" s="164"/>
      <c r="BS9" s="16" t="s">
        <v>7</v>
      </c>
    </row>
    <row r="10" spans="1:74" s="1" customFormat="1" ht="12" customHeight="1">
      <c r="B10" s="241"/>
      <c r="C10" s="237"/>
      <c r="D10" s="199" t="s">
        <v>24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199" t="s">
        <v>25</v>
      </c>
      <c r="AL10" s="237"/>
      <c r="AM10" s="237"/>
      <c r="AN10" s="248" t="s">
        <v>3</v>
      </c>
      <c r="AO10" s="237"/>
      <c r="AP10" s="237"/>
      <c r="AQ10" s="242"/>
      <c r="AR10" s="237"/>
      <c r="BE10" s="164"/>
      <c r="BS10" s="16" t="s">
        <v>7</v>
      </c>
    </row>
    <row r="11" spans="1:74" s="1" customFormat="1" ht="18.5" customHeight="1">
      <c r="B11" s="241"/>
      <c r="C11" s="237"/>
      <c r="D11" s="237"/>
      <c r="E11" s="248" t="s">
        <v>26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199" t="s">
        <v>27</v>
      </c>
      <c r="AL11" s="237"/>
      <c r="AM11" s="237"/>
      <c r="AN11" s="248" t="s">
        <v>3</v>
      </c>
      <c r="AO11" s="237"/>
      <c r="AP11" s="237"/>
      <c r="AQ11" s="242"/>
      <c r="AR11" s="237"/>
      <c r="BE11" s="164"/>
      <c r="BS11" s="16" t="s">
        <v>7</v>
      </c>
    </row>
    <row r="12" spans="1:74" s="1" customFormat="1" ht="7" customHeight="1">
      <c r="B12" s="241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42"/>
      <c r="AR12" s="237"/>
      <c r="BE12" s="164"/>
      <c r="BS12" s="16" t="s">
        <v>7</v>
      </c>
    </row>
    <row r="13" spans="1:74" s="1" customFormat="1" ht="12" customHeight="1">
      <c r="B13" s="241"/>
      <c r="C13" s="237"/>
      <c r="D13" s="199" t="s">
        <v>28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199" t="s">
        <v>25</v>
      </c>
      <c r="AL13" s="237"/>
      <c r="AM13" s="237"/>
      <c r="AN13" s="250" t="s">
        <v>29</v>
      </c>
      <c r="AO13" s="237"/>
      <c r="AP13" s="237"/>
      <c r="AQ13" s="242"/>
      <c r="AR13" s="237"/>
      <c r="BE13" s="164"/>
      <c r="BS13" s="16" t="s">
        <v>7</v>
      </c>
    </row>
    <row r="14" spans="1:74" ht="12.5">
      <c r="B14" s="241"/>
      <c r="C14" s="237"/>
      <c r="D14" s="237"/>
      <c r="E14" s="251" t="s">
        <v>29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199" t="s">
        <v>27</v>
      </c>
      <c r="AL14" s="237"/>
      <c r="AM14" s="237"/>
      <c r="AN14" s="250" t="s">
        <v>29</v>
      </c>
      <c r="AO14" s="237"/>
      <c r="AP14" s="237"/>
      <c r="AQ14" s="242"/>
      <c r="AR14" s="237"/>
      <c r="BE14" s="164"/>
      <c r="BS14" s="16" t="s">
        <v>7</v>
      </c>
    </row>
    <row r="15" spans="1:74" s="1" customFormat="1" ht="7" customHeight="1">
      <c r="B15" s="241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42"/>
      <c r="AR15" s="237"/>
      <c r="BE15" s="164"/>
      <c r="BS15" s="16" t="s">
        <v>4</v>
      </c>
    </row>
    <row r="16" spans="1:74" s="1" customFormat="1" ht="12" customHeight="1">
      <c r="B16" s="241"/>
      <c r="C16" s="237"/>
      <c r="D16" s="199" t="s">
        <v>30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199" t="s">
        <v>25</v>
      </c>
      <c r="AL16" s="237"/>
      <c r="AM16" s="237"/>
      <c r="AN16" s="248" t="s">
        <v>31</v>
      </c>
      <c r="AO16" s="237"/>
      <c r="AP16" s="237"/>
      <c r="AQ16" s="242"/>
      <c r="AR16" s="237"/>
      <c r="BE16" s="164"/>
      <c r="BS16" s="16" t="s">
        <v>4</v>
      </c>
    </row>
    <row r="17" spans="1:71" s="1" customFormat="1" ht="18.5" customHeight="1">
      <c r="B17" s="241"/>
      <c r="C17" s="237"/>
      <c r="D17" s="237"/>
      <c r="E17" s="248" t="s">
        <v>32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199" t="s">
        <v>27</v>
      </c>
      <c r="AL17" s="237"/>
      <c r="AM17" s="237"/>
      <c r="AN17" s="248" t="s">
        <v>33</v>
      </c>
      <c r="AO17" s="237"/>
      <c r="AP17" s="237"/>
      <c r="AQ17" s="242"/>
      <c r="AR17" s="237"/>
      <c r="BE17" s="164"/>
      <c r="BS17" s="16" t="s">
        <v>34</v>
      </c>
    </row>
    <row r="18" spans="1:71" s="1" customFormat="1" ht="7" customHeight="1">
      <c r="B18" s="241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42"/>
      <c r="AR18" s="237"/>
      <c r="BE18" s="164"/>
      <c r="BS18" s="16" t="s">
        <v>7</v>
      </c>
    </row>
    <row r="19" spans="1:71" s="1" customFormat="1" ht="12" customHeight="1">
      <c r="B19" s="241"/>
      <c r="C19" s="237"/>
      <c r="D19" s="199" t="s">
        <v>35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199" t="s">
        <v>25</v>
      </c>
      <c r="AL19" s="237"/>
      <c r="AM19" s="237"/>
      <c r="AN19" s="248" t="s">
        <v>36</v>
      </c>
      <c r="AO19" s="237"/>
      <c r="AP19" s="237"/>
      <c r="AQ19" s="242"/>
      <c r="AR19" s="237"/>
      <c r="BE19" s="164"/>
      <c r="BS19" s="16" t="s">
        <v>7</v>
      </c>
    </row>
    <row r="20" spans="1:71" s="1" customFormat="1" ht="18.5" customHeight="1">
      <c r="B20" s="241"/>
      <c r="C20" s="237"/>
      <c r="D20" s="237"/>
      <c r="E20" s="248" t="s">
        <v>37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199" t="s">
        <v>27</v>
      </c>
      <c r="AL20" s="237"/>
      <c r="AM20" s="237"/>
      <c r="AN20" s="248" t="s">
        <v>38</v>
      </c>
      <c r="AO20" s="237"/>
      <c r="AP20" s="237"/>
      <c r="AQ20" s="242"/>
      <c r="AR20" s="237"/>
      <c r="BE20" s="164"/>
      <c r="BS20" s="16" t="s">
        <v>4</v>
      </c>
    </row>
    <row r="21" spans="1:71" s="1" customFormat="1" ht="7" customHeight="1">
      <c r="B21" s="241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42"/>
      <c r="AR21" s="237"/>
      <c r="BE21" s="164"/>
    </row>
    <row r="22" spans="1:71" s="1" customFormat="1" ht="12" customHeight="1">
      <c r="B22" s="241"/>
      <c r="C22" s="237"/>
      <c r="D22" s="199" t="s">
        <v>39</v>
      </c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42"/>
      <c r="AR22" s="237"/>
      <c r="BE22" s="164"/>
    </row>
    <row r="23" spans="1:71" s="1" customFormat="1" ht="47.25" customHeight="1">
      <c r="B23" s="241"/>
      <c r="C23" s="237"/>
      <c r="D23" s="237"/>
      <c r="E23" s="253" t="s">
        <v>40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37"/>
      <c r="AP23" s="237"/>
      <c r="AQ23" s="242"/>
      <c r="AR23" s="237"/>
      <c r="BE23" s="164"/>
    </row>
    <row r="24" spans="1:71" s="1" customFormat="1" ht="7" customHeight="1">
      <c r="B24" s="241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42"/>
      <c r="AR24" s="237"/>
      <c r="BE24" s="164"/>
    </row>
    <row r="25" spans="1:71" s="1" customFormat="1" ht="7" customHeight="1">
      <c r="B25" s="241"/>
      <c r="C25" s="23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37"/>
      <c r="AQ25" s="242"/>
      <c r="AR25" s="237"/>
      <c r="BE25" s="164"/>
    </row>
    <row r="26" spans="1:71" s="2" customFormat="1" ht="25.9" customHeight="1">
      <c r="A26" s="28"/>
      <c r="B26" s="195"/>
      <c r="C26" s="183"/>
      <c r="D26" s="184" t="s">
        <v>41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6">
        <f>ROUND(AG45,2)</f>
        <v>0</v>
      </c>
      <c r="AL26" s="187"/>
      <c r="AM26" s="187"/>
      <c r="AN26" s="187"/>
      <c r="AO26" s="187"/>
      <c r="AP26" s="183"/>
      <c r="AQ26" s="197"/>
      <c r="AR26" s="183"/>
      <c r="BE26" s="164"/>
    </row>
    <row r="27" spans="1:71" s="2" customFormat="1" ht="7" customHeight="1">
      <c r="A27" s="28"/>
      <c r="B27" s="195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97"/>
      <c r="AR27" s="183"/>
      <c r="BE27" s="28"/>
    </row>
    <row r="28" spans="1:71" s="2" customFormat="1" ht="7" customHeight="1" thickBot="1">
      <c r="A28" s="28"/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6"/>
      <c r="AR28" s="183"/>
      <c r="BE28" s="28"/>
    </row>
    <row r="29" spans="1:71" ht="10"/>
    <row r="31" spans="1:71" ht="10.5" thickBot="1"/>
    <row r="32" spans="1:71" s="2" customFormat="1" ht="7" customHeight="1">
      <c r="A32" s="28"/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4"/>
      <c r="AR32" s="183"/>
      <c r="BE32" s="28"/>
    </row>
    <row r="33" spans="1:91" s="2" customFormat="1" ht="25" customHeight="1">
      <c r="A33" s="28"/>
      <c r="B33" s="195"/>
      <c r="C33" s="196" t="s">
        <v>54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97"/>
      <c r="AR33" s="183"/>
      <c r="BE33" s="28"/>
    </row>
    <row r="34" spans="1:91" s="2" customFormat="1" ht="7" customHeight="1">
      <c r="A34" s="28"/>
      <c r="B34" s="195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97"/>
      <c r="AR34" s="183"/>
      <c r="BE34" s="28"/>
    </row>
    <row r="35" spans="1:91" s="3" customFormat="1" ht="12" customHeight="1">
      <c r="B35" s="198"/>
      <c r="C35" s="199" t="s">
        <v>14</v>
      </c>
      <c r="D35" s="188"/>
      <c r="E35" s="188"/>
      <c r="F35" s="188"/>
      <c r="G35" s="188"/>
      <c r="H35" s="188"/>
      <c r="I35" s="188"/>
      <c r="J35" s="188"/>
      <c r="K35" s="188"/>
      <c r="L35" s="188" t="str">
        <f>K5</f>
        <v>Archdesign10541</v>
      </c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200"/>
      <c r="AR35" s="188"/>
    </row>
    <row r="36" spans="1:91" s="4" customFormat="1" ht="37" customHeight="1">
      <c r="B36" s="201"/>
      <c r="C36" s="202" t="s">
        <v>17</v>
      </c>
      <c r="D36" s="189"/>
      <c r="E36" s="189"/>
      <c r="F36" s="189"/>
      <c r="G36" s="189"/>
      <c r="H36" s="189"/>
      <c r="I36" s="189"/>
      <c r="J36" s="189"/>
      <c r="K36" s="189"/>
      <c r="L36" s="203" t="str">
        <f>K6</f>
        <v>Anthropos Sportovní a rekreační areál - I. etapa</v>
      </c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189"/>
      <c r="AQ36" s="205"/>
      <c r="AR36" s="189"/>
    </row>
    <row r="37" spans="1:91" s="2" customFormat="1" ht="7" customHeight="1">
      <c r="A37" s="28"/>
      <c r="B37" s="195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97"/>
      <c r="AR37" s="183"/>
      <c r="BE37" s="28"/>
    </row>
    <row r="38" spans="1:91" s="2" customFormat="1" ht="12" customHeight="1">
      <c r="A38" s="28"/>
      <c r="B38" s="195"/>
      <c r="C38" s="199" t="s">
        <v>20</v>
      </c>
      <c r="D38" s="183"/>
      <c r="E38" s="183"/>
      <c r="F38" s="183"/>
      <c r="G38" s="183"/>
      <c r="H38" s="183"/>
      <c r="I38" s="183"/>
      <c r="J38" s="183"/>
      <c r="K38" s="183"/>
      <c r="L38" s="206" t="str">
        <f>IF(K8="","",K8)</f>
        <v>Pisárecká 480/11, Brno-Pisárky</v>
      </c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99" t="s">
        <v>22</v>
      </c>
      <c r="AJ38" s="183"/>
      <c r="AK38" s="183"/>
      <c r="AL38" s="183"/>
      <c r="AM38" s="207" t="str">
        <f>IF(AN8= "","",AN8)</f>
        <v>14. 6. 2022</v>
      </c>
      <c r="AN38" s="207"/>
      <c r="AO38" s="183"/>
      <c r="AP38" s="183"/>
      <c r="AQ38" s="197"/>
      <c r="AR38" s="183"/>
      <c r="BE38" s="28"/>
    </row>
    <row r="39" spans="1:91" s="2" customFormat="1" ht="7" customHeight="1">
      <c r="A39" s="28"/>
      <c r="B39" s="195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97"/>
      <c r="AR39" s="183"/>
      <c r="BE39" s="28"/>
    </row>
    <row r="40" spans="1:91" s="2" customFormat="1" ht="15.15" customHeight="1">
      <c r="A40" s="28"/>
      <c r="B40" s="195"/>
      <c r="C40" s="199" t="s">
        <v>24</v>
      </c>
      <c r="D40" s="183"/>
      <c r="E40" s="183"/>
      <c r="F40" s="183"/>
      <c r="G40" s="183"/>
      <c r="H40" s="183"/>
      <c r="I40" s="183"/>
      <c r="J40" s="183"/>
      <c r="K40" s="183"/>
      <c r="L40" s="188" t="str">
        <f>IF(E11= "","",E11)</f>
        <v>Statutární město Brno</v>
      </c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99" t="s">
        <v>30</v>
      </c>
      <c r="AJ40" s="183"/>
      <c r="AK40" s="183"/>
      <c r="AL40" s="183"/>
      <c r="AM40" s="208" t="str">
        <f>IF(E17="","",E17)</f>
        <v>Arch.Design, s.r.o.</v>
      </c>
      <c r="AN40" s="209"/>
      <c r="AO40" s="209"/>
      <c r="AP40" s="209"/>
      <c r="AQ40" s="197"/>
      <c r="AR40" s="183"/>
      <c r="AS40" s="173" t="s">
        <v>55</v>
      </c>
      <c r="AT40" s="174"/>
      <c r="AU40" s="36"/>
      <c r="AV40" s="36"/>
      <c r="AW40" s="36"/>
      <c r="AX40" s="36"/>
      <c r="AY40" s="36"/>
      <c r="AZ40" s="36"/>
      <c r="BA40" s="36"/>
      <c r="BB40" s="36"/>
      <c r="BC40" s="36"/>
      <c r="BD40" s="37"/>
      <c r="BE40" s="28"/>
    </row>
    <row r="41" spans="1:91" s="2" customFormat="1" ht="15.15" customHeight="1">
      <c r="A41" s="28"/>
      <c r="B41" s="195"/>
      <c r="C41" s="199" t="s">
        <v>28</v>
      </c>
      <c r="D41" s="183"/>
      <c r="E41" s="183"/>
      <c r="F41" s="183"/>
      <c r="G41" s="183"/>
      <c r="H41" s="183"/>
      <c r="I41" s="183"/>
      <c r="J41" s="183"/>
      <c r="K41" s="183"/>
      <c r="L41" s="188" t="str">
        <f>IF(E14= "Vyplň údaj","",E14)</f>
        <v/>
      </c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99" t="s">
        <v>35</v>
      </c>
      <c r="AJ41" s="183"/>
      <c r="AK41" s="183"/>
      <c r="AL41" s="183"/>
      <c r="AM41" s="208" t="str">
        <f>IF(E20="","",E20)</f>
        <v>CKN Invest, spol. s r.o.</v>
      </c>
      <c r="AN41" s="209"/>
      <c r="AO41" s="209"/>
      <c r="AP41" s="209"/>
      <c r="AQ41" s="197"/>
      <c r="AR41" s="183"/>
      <c r="AS41" s="175"/>
      <c r="AT41" s="176"/>
      <c r="AU41" s="38"/>
      <c r="AV41" s="38"/>
      <c r="AW41" s="38"/>
      <c r="AX41" s="38"/>
      <c r="AY41" s="38"/>
      <c r="AZ41" s="38"/>
      <c r="BA41" s="38"/>
      <c r="BB41" s="38"/>
      <c r="BC41" s="38"/>
      <c r="BD41" s="39"/>
      <c r="BE41" s="28"/>
    </row>
    <row r="42" spans="1:91" s="2" customFormat="1" ht="10.75" customHeight="1">
      <c r="A42" s="28"/>
      <c r="B42" s="195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97"/>
      <c r="AR42" s="183"/>
      <c r="AS42" s="175"/>
      <c r="AT42" s="176"/>
      <c r="AU42" s="38"/>
      <c r="AV42" s="38"/>
      <c r="AW42" s="38"/>
      <c r="AX42" s="38"/>
      <c r="AY42" s="38"/>
      <c r="AZ42" s="38"/>
      <c r="BA42" s="38"/>
      <c r="BB42" s="38"/>
      <c r="BC42" s="38"/>
      <c r="BD42" s="39"/>
      <c r="BE42" s="28"/>
    </row>
    <row r="43" spans="1:91" s="2" customFormat="1" ht="29.25" customHeight="1">
      <c r="A43" s="28"/>
      <c r="B43" s="195"/>
      <c r="C43" s="170" t="s">
        <v>56</v>
      </c>
      <c r="D43" s="171"/>
      <c r="E43" s="171"/>
      <c r="F43" s="171"/>
      <c r="G43" s="171"/>
      <c r="H43" s="40"/>
      <c r="I43" s="172" t="s">
        <v>57</v>
      </c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7" t="s">
        <v>58</v>
      </c>
      <c r="AH43" s="171"/>
      <c r="AI43" s="171"/>
      <c r="AJ43" s="171"/>
      <c r="AK43" s="171"/>
      <c r="AL43" s="171"/>
      <c r="AM43" s="171"/>
      <c r="AN43" s="172"/>
      <c r="AO43" s="171"/>
      <c r="AP43" s="171"/>
      <c r="AQ43" s="210" t="s">
        <v>59</v>
      </c>
      <c r="AR43" s="183"/>
      <c r="AS43" s="41" t="s">
        <v>60</v>
      </c>
      <c r="AT43" s="42" t="s">
        <v>61</v>
      </c>
      <c r="AU43" s="42" t="s">
        <v>62</v>
      </c>
      <c r="AV43" s="42" t="s">
        <v>63</v>
      </c>
      <c r="AW43" s="42" t="s">
        <v>64</v>
      </c>
      <c r="AX43" s="42" t="s">
        <v>65</v>
      </c>
      <c r="AY43" s="42" t="s">
        <v>66</v>
      </c>
      <c r="AZ43" s="42" t="s">
        <v>67</v>
      </c>
      <c r="BA43" s="42" t="s">
        <v>68</v>
      </c>
      <c r="BB43" s="42" t="s">
        <v>69</v>
      </c>
      <c r="BC43" s="42" t="s">
        <v>70</v>
      </c>
      <c r="BD43" s="43" t="s">
        <v>71</v>
      </c>
      <c r="BE43" s="28"/>
    </row>
    <row r="44" spans="1:91" s="2" customFormat="1" ht="10.75" customHeight="1">
      <c r="A44" s="28"/>
      <c r="B44" s="195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97"/>
      <c r="AR44" s="183"/>
      <c r="AS44" s="44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6"/>
      <c r="BE44" s="28"/>
    </row>
    <row r="45" spans="1:91" s="5" customFormat="1" ht="32.4" customHeight="1">
      <c r="B45" s="211"/>
      <c r="C45" s="212" t="s">
        <v>72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4">
        <f>SUM(AG48+AG49)</f>
        <v>0</v>
      </c>
      <c r="AH45" s="214"/>
      <c r="AI45" s="214"/>
      <c r="AJ45" s="214"/>
      <c r="AK45" s="214"/>
      <c r="AL45" s="214"/>
      <c r="AM45" s="214"/>
      <c r="AN45" s="215"/>
      <c r="AO45" s="215"/>
      <c r="AP45" s="215"/>
      <c r="AQ45" s="216" t="s">
        <v>3</v>
      </c>
      <c r="AR45" s="190"/>
      <c r="AS45" s="49" t="e">
        <f>ROUND(AS46,2)</f>
        <v>#REF!</v>
      </c>
      <c r="AT45" s="50" t="e">
        <f t="shared" ref="AT45:AT49" si="0">ROUND(SUM(AV45:AW45),2)</f>
        <v>#REF!</v>
      </c>
      <c r="AU45" s="51" t="e">
        <f>ROUND(AU46,5)</f>
        <v>#REF!</v>
      </c>
      <c r="AV45" s="50" t="e">
        <f>ROUND(AZ45*#REF!,2)</f>
        <v>#REF!</v>
      </c>
      <c r="AW45" s="50" t="e">
        <f>ROUND(BA45*#REF!,2)</f>
        <v>#REF!</v>
      </c>
      <c r="AX45" s="50" t="e">
        <f>ROUND(BB45*#REF!,2)</f>
        <v>#REF!</v>
      </c>
      <c r="AY45" s="50" t="e">
        <f>ROUND(BC45*#REF!,2)</f>
        <v>#REF!</v>
      </c>
      <c r="AZ45" s="50" t="e">
        <f>ROUND(AZ46,2)</f>
        <v>#REF!</v>
      </c>
      <c r="BA45" s="50" t="e">
        <f>ROUND(BA46,2)</f>
        <v>#REF!</v>
      </c>
      <c r="BB45" s="50" t="e">
        <f>ROUND(BB46,2)</f>
        <v>#REF!</v>
      </c>
      <c r="BC45" s="50" t="e">
        <f>ROUND(BC46,2)</f>
        <v>#REF!</v>
      </c>
      <c r="BD45" s="52" t="e">
        <f>ROUND(BD46,2)</f>
        <v>#REF!</v>
      </c>
      <c r="BS45" s="53" t="s">
        <v>73</v>
      </c>
      <c r="BT45" s="53" t="s">
        <v>74</v>
      </c>
      <c r="BU45" s="54" t="s">
        <v>75</v>
      </c>
      <c r="BV45" s="53" t="s">
        <v>76</v>
      </c>
      <c r="BW45" s="53" t="s">
        <v>5</v>
      </c>
      <c r="BX45" s="53" t="s">
        <v>77</v>
      </c>
      <c r="CL45" s="53" t="s">
        <v>3</v>
      </c>
    </row>
    <row r="46" spans="1:91" s="6" customFormat="1" ht="16.5" customHeight="1">
      <c r="B46" s="217"/>
      <c r="C46" s="218"/>
      <c r="D46" s="219" t="s">
        <v>78</v>
      </c>
      <c r="E46" s="219"/>
      <c r="F46" s="219"/>
      <c r="G46" s="219"/>
      <c r="H46" s="219"/>
      <c r="I46" s="220"/>
      <c r="J46" s="219" t="s">
        <v>485</v>
      </c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21"/>
      <c r="AH46" s="222"/>
      <c r="AI46" s="222"/>
      <c r="AJ46" s="222"/>
      <c r="AK46" s="222"/>
      <c r="AL46" s="222"/>
      <c r="AM46" s="222"/>
      <c r="AN46" s="223"/>
      <c r="AO46" s="222"/>
      <c r="AP46" s="222"/>
      <c r="AQ46" s="224" t="s">
        <v>79</v>
      </c>
      <c r="AR46" s="191"/>
      <c r="AS46" s="55" t="e">
        <f>ROUND(AS47+#REF!+#REF!+SUM(#REF!)+SUM(#REF!)+#REF!,2)</f>
        <v>#REF!</v>
      </c>
      <c r="AT46" s="56" t="e">
        <f t="shared" si="0"/>
        <v>#REF!</v>
      </c>
      <c r="AU46" s="57" t="e">
        <f>ROUND(AU47+#REF!+#REF!+SUM(#REF!)+SUM(#REF!)+#REF!,5)</f>
        <v>#REF!</v>
      </c>
      <c r="AV46" s="56" t="e">
        <f>ROUND(AZ46*#REF!,2)</f>
        <v>#REF!</v>
      </c>
      <c r="AW46" s="56" t="e">
        <f>ROUND(BA46*#REF!,2)</f>
        <v>#REF!</v>
      </c>
      <c r="AX46" s="56" t="e">
        <f>ROUND(BB46*#REF!,2)</f>
        <v>#REF!</v>
      </c>
      <c r="AY46" s="56" t="e">
        <f>ROUND(BC46*#REF!,2)</f>
        <v>#REF!</v>
      </c>
      <c r="AZ46" s="56" t="e">
        <f>ROUND(AZ47+#REF!+#REF!+SUM(#REF!)+SUM(#REF!)+#REF!,2)</f>
        <v>#REF!</v>
      </c>
      <c r="BA46" s="56" t="e">
        <f>ROUND(BA47+#REF!+#REF!+SUM(#REF!)+SUM(#REF!)+#REF!,2)</f>
        <v>#REF!</v>
      </c>
      <c r="BB46" s="56" t="e">
        <f>ROUND(BB47+#REF!+#REF!+SUM(#REF!)+SUM(#REF!)+#REF!,2)</f>
        <v>#REF!</v>
      </c>
      <c r="BC46" s="56" t="e">
        <f>ROUND(BC47+#REF!+#REF!+SUM(#REF!)+SUM(#REF!)+#REF!,2)</f>
        <v>#REF!</v>
      </c>
      <c r="BD46" s="58" t="e">
        <f>ROUND(BD47+#REF!+#REF!+SUM(#REF!)+SUM(#REF!)+#REF!,2)</f>
        <v>#REF!</v>
      </c>
      <c r="BS46" s="59" t="s">
        <v>73</v>
      </c>
      <c r="BT46" s="59" t="s">
        <v>80</v>
      </c>
      <c r="BU46" s="59" t="s">
        <v>75</v>
      </c>
      <c r="BV46" s="59" t="s">
        <v>76</v>
      </c>
      <c r="BW46" s="59" t="s">
        <v>81</v>
      </c>
      <c r="BX46" s="59" t="s">
        <v>5</v>
      </c>
      <c r="CL46" s="59" t="s">
        <v>3</v>
      </c>
      <c r="CM46" s="59" t="s">
        <v>82</v>
      </c>
    </row>
    <row r="47" spans="1:91" s="3" customFormat="1" ht="16.5" customHeight="1">
      <c r="B47" s="198"/>
      <c r="C47" s="225"/>
      <c r="D47" s="225"/>
      <c r="E47" s="226" t="s">
        <v>78</v>
      </c>
      <c r="F47" s="226"/>
      <c r="G47" s="226"/>
      <c r="H47" s="226"/>
      <c r="I47" s="226"/>
      <c r="J47" s="225"/>
      <c r="K47" s="226" t="s">
        <v>83</v>
      </c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7"/>
      <c r="AH47" s="228"/>
      <c r="AI47" s="228"/>
      <c r="AJ47" s="228"/>
      <c r="AK47" s="228"/>
      <c r="AL47" s="228"/>
      <c r="AM47" s="228"/>
      <c r="AN47" s="229"/>
      <c r="AO47" s="228"/>
      <c r="AP47" s="228"/>
      <c r="AQ47" s="230" t="s">
        <v>84</v>
      </c>
      <c r="AR47" s="188"/>
      <c r="AS47" s="60">
        <f>ROUND(SUM(AS48:AS49),2)</f>
        <v>0</v>
      </c>
      <c r="AT47" s="61" t="e">
        <f t="shared" si="0"/>
        <v>#REF!</v>
      </c>
      <c r="AU47" s="62">
        <f>ROUND(SUM(AU48:AU49),5)</f>
        <v>0</v>
      </c>
      <c r="AV47" s="61" t="e">
        <f>ROUND(AZ47*#REF!,2)</f>
        <v>#REF!</v>
      </c>
      <c r="AW47" s="61" t="e">
        <f>ROUND(BA47*#REF!,2)</f>
        <v>#REF!</v>
      </c>
      <c r="AX47" s="61" t="e">
        <f>ROUND(BB47*#REF!,2)</f>
        <v>#REF!</v>
      </c>
      <c r="AY47" s="61" t="e">
        <f>ROUND(BC47*#REF!,2)</f>
        <v>#REF!</v>
      </c>
      <c r="AZ47" s="61">
        <f>ROUND(SUM(AZ48:AZ49),2)</f>
        <v>0</v>
      </c>
      <c r="BA47" s="61">
        <f>ROUND(SUM(BA48:BA49),2)</f>
        <v>0</v>
      </c>
      <c r="BB47" s="61">
        <f>ROUND(SUM(BB48:BB49),2)</f>
        <v>0</v>
      </c>
      <c r="BC47" s="61">
        <f>ROUND(SUM(BC48:BC49),2)</f>
        <v>0</v>
      </c>
      <c r="BD47" s="63">
        <f>ROUND(SUM(BD48:BD49),2)</f>
        <v>0</v>
      </c>
      <c r="BS47" s="23" t="s">
        <v>73</v>
      </c>
      <c r="BT47" s="23" t="s">
        <v>82</v>
      </c>
      <c r="BU47" s="23" t="s">
        <v>75</v>
      </c>
      <c r="BV47" s="23" t="s">
        <v>76</v>
      </c>
      <c r="BW47" s="23" t="s">
        <v>85</v>
      </c>
      <c r="BX47" s="23" t="s">
        <v>81</v>
      </c>
      <c r="CL47" s="23" t="s">
        <v>3</v>
      </c>
    </row>
    <row r="48" spans="1:91" s="3" customFormat="1" ht="16.5" customHeight="1">
      <c r="A48" s="64" t="s">
        <v>86</v>
      </c>
      <c r="B48" s="198"/>
      <c r="C48" s="225"/>
      <c r="D48" s="225"/>
      <c r="E48" s="225"/>
      <c r="F48" s="226" t="s">
        <v>87</v>
      </c>
      <c r="G48" s="226"/>
      <c r="H48" s="226"/>
      <c r="I48" s="226"/>
      <c r="J48" s="226"/>
      <c r="K48" s="225"/>
      <c r="L48" s="226" t="s">
        <v>488</v>
      </c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9">
        <f>'01.1 - Demolice objektů z...'!J34</f>
        <v>0</v>
      </c>
      <c r="AH48" s="228"/>
      <c r="AI48" s="228"/>
      <c r="AJ48" s="228"/>
      <c r="AK48" s="228"/>
      <c r="AL48" s="228"/>
      <c r="AM48" s="228"/>
      <c r="AN48" s="229"/>
      <c r="AO48" s="228"/>
      <c r="AP48" s="228"/>
      <c r="AQ48" s="230" t="s">
        <v>84</v>
      </c>
      <c r="AR48" s="188"/>
      <c r="AS48" s="60">
        <v>0</v>
      </c>
      <c r="AT48" s="61">
        <f t="shared" si="0"/>
        <v>0</v>
      </c>
      <c r="AU48" s="62">
        <f>'01.1 - Demolice objektů z...'!P94</f>
        <v>0</v>
      </c>
      <c r="AV48" s="61">
        <f>'01.1 - Demolice objektů z...'!J37</f>
        <v>0</v>
      </c>
      <c r="AW48" s="61">
        <f>'01.1 - Demolice objektů z...'!J38</f>
        <v>0</v>
      </c>
      <c r="AX48" s="61">
        <f>'01.1 - Demolice objektů z...'!J39</f>
        <v>0</v>
      </c>
      <c r="AY48" s="61">
        <f>'01.1 - Demolice objektů z...'!J40</f>
        <v>0</v>
      </c>
      <c r="AZ48" s="61">
        <f>'01.1 - Demolice objektů z...'!F37</f>
        <v>0</v>
      </c>
      <c r="BA48" s="61">
        <f>'01.1 - Demolice objektů z...'!F38</f>
        <v>0</v>
      </c>
      <c r="BB48" s="61">
        <f>'01.1 - Demolice objektů z...'!F39</f>
        <v>0</v>
      </c>
      <c r="BC48" s="61">
        <f>'01.1 - Demolice objektů z...'!F40</f>
        <v>0</v>
      </c>
      <c r="BD48" s="63">
        <f>'01.1 - Demolice objektů z...'!F41</f>
        <v>0</v>
      </c>
      <c r="BT48" s="23" t="s">
        <v>88</v>
      </c>
      <c r="BV48" s="23" t="s">
        <v>76</v>
      </c>
      <c r="BW48" s="23" t="s">
        <v>89</v>
      </c>
      <c r="BX48" s="23" t="s">
        <v>85</v>
      </c>
      <c r="CL48" s="23" t="s">
        <v>3</v>
      </c>
    </row>
    <row r="49" spans="1:90" s="3" customFormat="1" ht="23.25" customHeight="1" thickBot="1">
      <c r="A49" s="64" t="s">
        <v>86</v>
      </c>
      <c r="B49" s="231"/>
      <c r="C49" s="232"/>
      <c r="D49" s="232"/>
      <c r="E49" s="232"/>
      <c r="F49" s="233" t="s">
        <v>90</v>
      </c>
      <c r="G49" s="233"/>
      <c r="H49" s="233"/>
      <c r="I49" s="233"/>
      <c r="J49" s="233"/>
      <c r="K49" s="232"/>
      <c r="L49" s="233" t="s">
        <v>489</v>
      </c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4">
        <f>'01.2 - Demolice a bourání...'!J34</f>
        <v>0</v>
      </c>
      <c r="AH49" s="235"/>
      <c r="AI49" s="235"/>
      <c r="AJ49" s="235"/>
      <c r="AK49" s="235"/>
      <c r="AL49" s="235"/>
      <c r="AM49" s="235"/>
      <c r="AN49" s="234"/>
      <c r="AO49" s="235"/>
      <c r="AP49" s="235"/>
      <c r="AQ49" s="236" t="s">
        <v>84</v>
      </c>
      <c r="AR49" s="188"/>
      <c r="AS49" s="60">
        <v>0</v>
      </c>
      <c r="AT49" s="61">
        <f t="shared" si="0"/>
        <v>0</v>
      </c>
      <c r="AU49" s="62">
        <f>'01.2 - Demolice a bourání...'!P100</f>
        <v>0</v>
      </c>
      <c r="AV49" s="61">
        <f>'01.2 - Demolice a bourání...'!J37</f>
        <v>0</v>
      </c>
      <c r="AW49" s="61">
        <f>'01.2 - Demolice a bourání...'!J38</f>
        <v>0</v>
      </c>
      <c r="AX49" s="61">
        <f>'01.2 - Demolice a bourání...'!J39</f>
        <v>0</v>
      </c>
      <c r="AY49" s="61">
        <f>'01.2 - Demolice a bourání...'!J40</f>
        <v>0</v>
      </c>
      <c r="AZ49" s="61">
        <f>'01.2 - Demolice a bourání...'!F37</f>
        <v>0</v>
      </c>
      <c r="BA49" s="61">
        <f>'01.2 - Demolice a bourání...'!F38</f>
        <v>0</v>
      </c>
      <c r="BB49" s="61">
        <f>'01.2 - Demolice a bourání...'!F39</f>
        <v>0</v>
      </c>
      <c r="BC49" s="61">
        <f>'01.2 - Demolice a bourání...'!F40</f>
        <v>0</v>
      </c>
      <c r="BD49" s="63">
        <f>'01.2 - Demolice a bourání...'!F41</f>
        <v>0</v>
      </c>
      <c r="BT49" s="23" t="s">
        <v>88</v>
      </c>
      <c r="BV49" s="23" t="s">
        <v>76</v>
      </c>
      <c r="BW49" s="23" t="s">
        <v>91</v>
      </c>
      <c r="BX49" s="23" t="s">
        <v>85</v>
      </c>
      <c r="CL49" s="23" t="s">
        <v>3</v>
      </c>
    </row>
    <row r="50" spans="1:90" ht="10"/>
    <row r="51" spans="1:90" ht="10"/>
    <row r="52" spans="1:90" ht="10"/>
    <row r="53" spans="1:90" ht="10"/>
    <row r="54" spans="1:90" ht="10"/>
    <row r="55" spans="1:90" ht="10"/>
    <row r="56" spans="1:90" ht="10"/>
    <row r="57" spans="1:90" ht="10"/>
    <row r="58" spans="1:90" ht="10"/>
    <row r="59" spans="1:90" ht="10"/>
    <row r="60" spans="1:90" ht="10"/>
    <row r="61" spans="1:90" ht="10"/>
    <row r="62" spans="1:90" ht="10"/>
    <row r="63" spans="1:90" ht="10"/>
    <row r="64" spans="1:90" ht="10"/>
    <row r="65" ht="10"/>
    <row r="66" ht="10"/>
    <row r="67" ht="10"/>
    <row r="68" ht="10"/>
    <row r="69" ht="10"/>
    <row r="70" ht="10"/>
    <row r="71" ht="10"/>
    <row r="72" ht="10"/>
    <row r="73" ht="10"/>
    <row r="74" ht="10"/>
    <row r="75" ht="10"/>
    <row r="76" ht="10"/>
    <row r="77" ht="10"/>
    <row r="78" ht="10"/>
    <row r="79" ht="10"/>
    <row r="80" ht="10"/>
    <row r="81" ht="10"/>
    <row r="82" ht="10"/>
    <row r="83" ht="10"/>
    <row r="84" ht="10"/>
    <row r="85" ht="10"/>
    <row r="86" ht="10"/>
    <row r="87" ht="10"/>
    <row r="88" ht="10"/>
    <row r="89" ht="10"/>
    <row r="90" ht="10"/>
    <row r="91" ht="10"/>
    <row r="92" ht="10"/>
    <row r="93" ht="10"/>
    <row r="94" ht="10"/>
    <row r="95" ht="10"/>
    <row r="96" ht="10"/>
    <row r="97" ht="10"/>
    <row r="98" ht="10"/>
    <row r="99" ht="10"/>
    <row r="100" ht="10"/>
    <row r="101" ht="10"/>
    <row r="102" ht="10"/>
    <row r="103" ht="10"/>
    <row r="104" ht="10"/>
    <row r="105" ht="10"/>
    <row r="106" ht="10"/>
    <row r="107" ht="10"/>
    <row r="108" ht="10"/>
    <row r="109" ht="10"/>
    <row r="110" ht="10"/>
    <row r="111" ht="10"/>
    <row r="112" ht="10"/>
    <row r="113" ht="10"/>
    <row r="114" ht="10"/>
    <row r="115" ht="10"/>
  </sheetData>
  <mergeCells count="34">
    <mergeCell ref="AM38:AN38"/>
    <mergeCell ref="AM40:AP40"/>
    <mergeCell ref="AS40:AT42"/>
    <mergeCell ref="AM41:AP41"/>
    <mergeCell ref="AG43:AM43"/>
    <mergeCell ref="AN43:AP43"/>
    <mergeCell ref="AG46:AM46"/>
    <mergeCell ref="AN46:AP46"/>
    <mergeCell ref="AN47:AP47"/>
    <mergeCell ref="AG47:AM47"/>
    <mergeCell ref="AG48:AM48"/>
    <mergeCell ref="AN48:AP48"/>
    <mergeCell ref="AN49:AP49"/>
    <mergeCell ref="AG49:AM49"/>
    <mergeCell ref="AG45:AM45"/>
    <mergeCell ref="AN45:AP45"/>
    <mergeCell ref="L36:AO36"/>
    <mergeCell ref="C43:G43"/>
    <mergeCell ref="I43:AF43"/>
    <mergeCell ref="J46:AF46"/>
    <mergeCell ref="D46:H46"/>
    <mergeCell ref="E47:I47"/>
    <mergeCell ref="K47:AF47"/>
    <mergeCell ref="L48:AF48"/>
    <mergeCell ref="F48:J48"/>
    <mergeCell ref="L49:AF49"/>
    <mergeCell ref="F49:J49"/>
    <mergeCell ref="AR2:BE2"/>
    <mergeCell ref="BE5:BE26"/>
    <mergeCell ref="K5:AO5"/>
    <mergeCell ref="K6:AO6"/>
    <mergeCell ref="E14:AJ14"/>
    <mergeCell ref="E23:AN23"/>
    <mergeCell ref="AK26:AO26"/>
  </mergeCells>
  <hyperlinks>
    <hyperlink ref="A48" location="'01.1 - Demolice objektů z...'!C2" display="/"/>
    <hyperlink ref="A49" location="'01.2 - Demolice a bourá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>
      <selection activeCell="X29" sqref="X29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168" t="s">
        <v>6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6" t="s">
        <v>89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5" customHeight="1">
      <c r="B4" s="19"/>
      <c r="D4" s="20" t="s">
        <v>97</v>
      </c>
      <c r="L4" s="19"/>
      <c r="M4" s="65" t="s">
        <v>11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" customHeight="1">
      <c r="B6" s="19"/>
      <c r="D6" s="24" t="s">
        <v>17</v>
      </c>
      <c r="L6" s="19"/>
    </row>
    <row r="7" spans="1:46" s="1" customFormat="1" ht="16.5" customHeight="1">
      <c r="B7" s="19"/>
      <c r="E7" s="178" t="str">
        <f>'Rekapitulace stavby'!K6</f>
        <v>Anthropos Sportovní a rekreační areál - I. etapa</v>
      </c>
      <c r="F7" s="179"/>
      <c r="G7" s="179"/>
      <c r="H7" s="179"/>
      <c r="L7" s="19"/>
    </row>
    <row r="8" spans="1:46" ht="12.5">
      <c r="B8" s="19"/>
      <c r="D8" s="24" t="s">
        <v>98</v>
      </c>
      <c r="L8" s="19"/>
    </row>
    <row r="9" spans="1:46" s="1" customFormat="1" ht="16.5" customHeight="1">
      <c r="B9" s="19"/>
      <c r="E9" s="178" t="s">
        <v>99</v>
      </c>
      <c r="F9" s="166"/>
      <c r="G9" s="166"/>
      <c r="H9" s="166"/>
      <c r="L9" s="19"/>
    </row>
    <row r="10" spans="1:46" s="1" customFormat="1" ht="12" customHeight="1">
      <c r="B10" s="19"/>
      <c r="D10" s="24" t="s">
        <v>100</v>
      </c>
      <c r="L10" s="19"/>
    </row>
    <row r="11" spans="1:46" s="2" customFormat="1" ht="16.5" customHeight="1">
      <c r="A11" s="28"/>
      <c r="B11" s="29"/>
      <c r="C11" s="28"/>
      <c r="D11" s="28"/>
      <c r="E11" s="180" t="s">
        <v>101</v>
      </c>
      <c r="F11" s="181"/>
      <c r="G11" s="181"/>
      <c r="H11" s="181"/>
      <c r="I11" s="28"/>
      <c r="J11" s="28"/>
      <c r="K11" s="28"/>
      <c r="L11" s="6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4" t="s">
        <v>102</v>
      </c>
      <c r="E12" s="28"/>
      <c r="F12" s="28"/>
      <c r="G12" s="28"/>
      <c r="H12" s="28"/>
      <c r="I12" s="28"/>
      <c r="J12" s="28"/>
      <c r="K12" s="28"/>
      <c r="L12" s="6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29"/>
      <c r="C13" s="28"/>
      <c r="D13" s="28"/>
      <c r="E13" s="169" t="s">
        <v>486</v>
      </c>
      <c r="F13" s="181"/>
      <c r="G13" s="181"/>
      <c r="H13" s="181"/>
      <c r="I13" s="28"/>
      <c r="J13" s="28"/>
      <c r="K13" s="28"/>
      <c r="L13" s="6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0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6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4" t="s">
        <v>18</v>
      </c>
      <c r="E15" s="28"/>
      <c r="F15" s="23" t="s">
        <v>3</v>
      </c>
      <c r="G15" s="28"/>
      <c r="H15" s="28"/>
      <c r="I15" s="24" t="s">
        <v>19</v>
      </c>
      <c r="J15" s="23" t="s">
        <v>3</v>
      </c>
      <c r="K15" s="28"/>
      <c r="L15" s="6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4" t="s">
        <v>20</v>
      </c>
      <c r="E16" s="28"/>
      <c r="F16" s="23" t="s">
        <v>103</v>
      </c>
      <c r="G16" s="28"/>
      <c r="H16" s="28"/>
      <c r="I16" s="24" t="s">
        <v>22</v>
      </c>
      <c r="J16" s="35" t="str">
        <f>'Rekapitulace stavby'!AN8</f>
        <v>14. 6. 2022</v>
      </c>
      <c r="K16" s="28"/>
      <c r="L16" s="6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7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6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4" t="s">
        <v>24</v>
      </c>
      <c r="E18" s="28"/>
      <c r="F18" s="28"/>
      <c r="G18" s="28"/>
      <c r="H18" s="28"/>
      <c r="I18" s="24" t="s">
        <v>25</v>
      </c>
      <c r="J18" s="23" t="str">
        <f>IF('Rekapitulace stavby'!AN10="","",'Rekapitulace stavby'!AN10)</f>
        <v/>
      </c>
      <c r="K18" s="28"/>
      <c r="L18" s="6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stavby'!E11="","",'Rekapitulace stavby'!E11)</f>
        <v>Statutární město Brno</v>
      </c>
      <c r="F19" s="28"/>
      <c r="G19" s="28"/>
      <c r="H19" s="28"/>
      <c r="I19" s="24" t="s">
        <v>27</v>
      </c>
      <c r="J19" s="23" t="str">
        <f>IF('Rekapitulace stavby'!AN11="","",'Rekapitulace stavby'!AN11)</f>
        <v/>
      </c>
      <c r="K19" s="28"/>
      <c r="L19" s="6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7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6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4" t="s">
        <v>28</v>
      </c>
      <c r="E21" s="28"/>
      <c r="F21" s="28"/>
      <c r="G21" s="28"/>
      <c r="H21" s="28"/>
      <c r="I21" s="24" t="s">
        <v>25</v>
      </c>
      <c r="J21" s="25" t="str">
        <f>'Rekapitulace stavby'!AN13</f>
        <v>Vyplň údaj</v>
      </c>
      <c r="K21" s="28"/>
      <c r="L21" s="6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182" t="str">
        <f>'Rekapitulace stavby'!E14</f>
        <v>Vyplň údaj</v>
      </c>
      <c r="F22" s="165"/>
      <c r="G22" s="165"/>
      <c r="H22" s="165"/>
      <c r="I22" s="24" t="s">
        <v>27</v>
      </c>
      <c r="J22" s="25" t="str">
        <f>'Rekapitulace stavby'!AN14</f>
        <v>Vyplň údaj</v>
      </c>
      <c r="K22" s="28"/>
      <c r="L22" s="6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7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6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4" t="s">
        <v>30</v>
      </c>
      <c r="E24" s="28"/>
      <c r="F24" s="28"/>
      <c r="G24" s="28"/>
      <c r="H24" s="28"/>
      <c r="I24" s="24" t="s">
        <v>25</v>
      </c>
      <c r="J24" s="23" t="str">
        <f>IF('Rekapitulace stavby'!AN16="","",'Rekapitulace stavby'!AN16)</f>
        <v>25764314</v>
      </c>
      <c r="K24" s="28"/>
      <c r="L24" s="6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29"/>
      <c r="C25" s="28"/>
      <c r="D25" s="28"/>
      <c r="E25" s="23" t="str">
        <f>IF('Rekapitulace stavby'!E17="","",'Rekapitulace stavby'!E17)</f>
        <v>Arch.Design, s.r.o.</v>
      </c>
      <c r="F25" s="28"/>
      <c r="G25" s="28"/>
      <c r="H25" s="28"/>
      <c r="I25" s="24" t="s">
        <v>27</v>
      </c>
      <c r="J25" s="23" t="str">
        <f>IF('Rekapitulace stavby'!AN17="","",'Rekapitulace stavby'!AN17)</f>
        <v>cz25764314</v>
      </c>
      <c r="K25" s="28"/>
      <c r="L25" s="6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7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6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29"/>
      <c r="C27" s="28"/>
      <c r="D27" s="24" t="s">
        <v>35</v>
      </c>
      <c r="E27" s="28"/>
      <c r="F27" s="28"/>
      <c r="G27" s="28"/>
      <c r="H27" s="28"/>
      <c r="I27" s="24" t="s">
        <v>25</v>
      </c>
      <c r="J27" s="23" t="str">
        <f>IF('Rekapitulace stavby'!AN19="","",'Rekapitulace stavby'!AN19)</f>
        <v>63472066</v>
      </c>
      <c r="K27" s="28"/>
      <c r="L27" s="6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29"/>
      <c r="C28" s="28"/>
      <c r="D28" s="28"/>
      <c r="E28" s="23" t="str">
        <f>IF('Rekapitulace stavby'!E20="","",'Rekapitulace stavby'!E20)</f>
        <v>CKN Invest, spol. s r.o.</v>
      </c>
      <c r="F28" s="28"/>
      <c r="G28" s="28"/>
      <c r="H28" s="28"/>
      <c r="I28" s="24" t="s">
        <v>27</v>
      </c>
      <c r="J28" s="23" t="str">
        <f>IF('Rekapitulace stavby'!AN20="","",'Rekapitulace stavby'!AN20)</f>
        <v>cz63472066</v>
      </c>
      <c r="K28" s="28"/>
      <c r="L28" s="6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7" customHeight="1">
      <c r="A29" s="28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6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29"/>
      <c r="C30" s="28"/>
      <c r="D30" s="24" t="s">
        <v>39</v>
      </c>
      <c r="E30" s="28"/>
      <c r="F30" s="28"/>
      <c r="G30" s="28"/>
      <c r="H30" s="28"/>
      <c r="I30" s="28"/>
      <c r="J30" s="28"/>
      <c r="K30" s="28"/>
      <c r="L30" s="6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7" customFormat="1" ht="16.5" customHeight="1">
      <c r="A31" s="68"/>
      <c r="B31" s="69"/>
      <c r="C31" s="68"/>
      <c r="D31" s="68"/>
      <c r="E31" s="167" t="s">
        <v>3</v>
      </c>
      <c r="F31" s="167"/>
      <c r="G31" s="167"/>
      <c r="H31" s="167"/>
      <c r="I31" s="68"/>
      <c r="J31" s="68"/>
      <c r="K31" s="68"/>
      <c r="L31" s="70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1" s="2" customFormat="1" ht="7" customHeight="1">
      <c r="A32" s="28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6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7" customHeight="1">
      <c r="A33" s="28"/>
      <c r="B33" s="29"/>
      <c r="C33" s="28"/>
      <c r="D33" s="45"/>
      <c r="E33" s="45"/>
      <c r="F33" s="45"/>
      <c r="G33" s="45"/>
      <c r="H33" s="45"/>
      <c r="I33" s="45"/>
      <c r="J33" s="45"/>
      <c r="K33" s="45"/>
      <c r="L33" s="6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4" customHeight="1">
      <c r="A34" s="28"/>
      <c r="B34" s="29"/>
      <c r="C34" s="28"/>
      <c r="D34" s="71" t="s">
        <v>41</v>
      </c>
      <c r="E34" s="28"/>
      <c r="F34" s="28"/>
      <c r="G34" s="28"/>
      <c r="H34" s="28"/>
      <c r="I34" s="28"/>
      <c r="J34" s="48">
        <f>ROUND(J94, 2)</f>
        <v>0</v>
      </c>
      <c r="K34" s="28"/>
      <c r="L34" s="6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7" customHeight="1">
      <c r="A35" s="28"/>
      <c r="B35" s="29"/>
      <c r="C35" s="28"/>
      <c r="D35" s="45"/>
      <c r="E35" s="45"/>
      <c r="F35" s="45"/>
      <c r="G35" s="45"/>
      <c r="H35" s="45"/>
      <c r="I35" s="45"/>
      <c r="J35" s="45"/>
      <c r="K35" s="45"/>
      <c r="L35" s="6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8"/>
      <c r="F36" s="30" t="s">
        <v>43</v>
      </c>
      <c r="G36" s="28"/>
      <c r="H36" s="28"/>
      <c r="I36" s="30" t="s">
        <v>42</v>
      </c>
      <c r="J36" s="30" t="s">
        <v>44</v>
      </c>
      <c r="K36" s="28"/>
      <c r="L36" s="6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customHeight="1">
      <c r="A37" s="28"/>
      <c r="B37" s="29"/>
      <c r="C37" s="28"/>
      <c r="D37" s="66" t="s">
        <v>45</v>
      </c>
      <c r="E37" s="24" t="s">
        <v>46</v>
      </c>
      <c r="F37" s="72">
        <f>ROUND((SUM(BE94:BE154)),  2)</f>
        <v>0</v>
      </c>
      <c r="G37" s="28"/>
      <c r="H37" s="28"/>
      <c r="I37" s="73">
        <v>0.21</v>
      </c>
      <c r="J37" s="72">
        <f>ROUND(((SUM(BE94:BE154))*I37),  2)</f>
        <v>0</v>
      </c>
      <c r="K37" s="28"/>
      <c r="L37" s="6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4" t="s">
        <v>47</v>
      </c>
      <c r="F38" s="72">
        <f>ROUND((SUM(BF94:BF154)),  2)</f>
        <v>0</v>
      </c>
      <c r="G38" s="28"/>
      <c r="H38" s="28"/>
      <c r="I38" s="73">
        <v>0.12</v>
      </c>
      <c r="J38" s="72">
        <f>ROUND(((SUM(BF94:BF154))*I38),  2)</f>
        <v>0</v>
      </c>
      <c r="K38" s="28"/>
      <c r="L38" s="6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4" t="s">
        <v>48</v>
      </c>
      <c r="F39" s="72">
        <f>ROUND((SUM(BG94:BG154)),  2)</f>
        <v>0</v>
      </c>
      <c r="G39" s="28"/>
      <c r="H39" s="28"/>
      <c r="I39" s="73">
        <v>0.21</v>
      </c>
      <c r="J39" s="72">
        <f>0</f>
        <v>0</v>
      </c>
      <c r="K39" s="28"/>
      <c r="L39" s="6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hidden="1" customHeight="1">
      <c r="A40" s="28"/>
      <c r="B40" s="29"/>
      <c r="C40" s="28"/>
      <c r="D40" s="28"/>
      <c r="E40" s="24" t="s">
        <v>49</v>
      </c>
      <c r="F40" s="72">
        <f>ROUND((SUM(BH94:BH154)),  2)</f>
        <v>0</v>
      </c>
      <c r="G40" s="28"/>
      <c r="H40" s="28"/>
      <c r="I40" s="73">
        <v>0.12</v>
      </c>
      <c r="J40" s="72">
        <f>0</f>
        <v>0</v>
      </c>
      <c r="K40" s="28"/>
      <c r="L40" s="6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" hidden="1" customHeight="1">
      <c r="A41" s="28"/>
      <c r="B41" s="29"/>
      <c r="C41" s="28"/>
      <c r="D41" s="28"/>
      <c r="E41" s="24" t="s">
        <v>50</v>
      </c>
      <c r="F41" s="72">
        <f>ROUND((SUM(BI94:BI154)),  2)</f>
        <v>0</v>
      </c>
      <c r="G41" s="28"/>
      <c r="H41" s="28"/>
      <c r="I41" s="73">
        <v>0</v>
      </c>
      <c r="J41" s="72">
        <f>0</f>
        <v>0</v>
      </c>
      <c r="K41" s="28"/>
      <c r="L41" s="6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7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6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4" customHeight="1">
      <c r="A43" s="28"/>
      <c r="B43" s="29"/>
      <c r="C43" s="74"/>
      <c r="D43" s="75" t="s">
        <v>51</v>
      </c>
      <c r="E43" s="40"/>
      <c r="F43" s="40"/>
      <c r="G43" s="76" t="s">
        <v>52</v>
      </c>
      <c r="H43" s="77" t="s">
        <v>53</v>
      </c>
      <c r="I43" s="40"/>
      <c r="J43" s="78">
        <f>SUM(J34:J41)</f>
        <v>0</v>
      </c>
      <c r="K43" s="79"/>
      <c r="L43" s="6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" customHeight="1">
      <c r="A44" s="28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6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8" spans="1:31" s="2" customFormat="1" ht="7" customHeight="1">
      <c r="A48" s="28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6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s="2" customFormat="1" ht="25" customHeight="1">
      <c r="A49" s="28"/>
      <c r="B49" s="29"/>
      <c r="C49" s="20" t="s">
        <v>104</v>
      </c>
      <c r="D49" s="28"/>
      <c r="E49" s="28"/>
      <c r="F49" s="28"/>
      <c r="G49" s="28"/>
      <c r="H49" s="28"/>
      <c r="I49" s="28"/>
      <c r="J49" s="28"/>
      <c r="K49" s="28"/>
      <c r="L49" s="6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s="2" customFormat="1" ht="7" customHeight="1">
      <c r="A50" s="28"/>
      <c r="B50" s="29"/>
      <c r="C50" s="28"/>
      <c r="D50" s="28"/>
      <c r="E50" s="28"/>
      <c r="F50" s="28"/>
      <c r="G50" s="28"/>
      <c r="H50" s="28"/>
      <c r="I50" s="28"/>
      <c r="J50" s="28"/>
      <c r="K50" s="28"/>
      <c r="L50" s="6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s="2" customFormat="1" ht="12" customHeight="1">
      <c r="A51" s="28"/>
      <c r="B51" s="29"/>
      <c r="C51" s="24" t="s">
        <v>17</v>
      </c>
      <c r="D51" s="28"/>
      <c r="E51" s="28"/>
      <c r="F51" s="28"/>
      <c r="G51" s="28"/>
      <c r="H51" s="28"/>
      <c r="I51" s="28"/>
      <c r="J51" s="28"/>
      <c r="K51" s="28"/>
      <c r="L51" s="6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s="2" customFormat="1" ht="16.5" customHeight="1">
      <c r="A52" s="28"/>
      <c r="B52" s="29"/>
      <c r="C52" s="28"/>
      <c r="D52" s="28"/>
      <c r="E52" s="178" t="str">
        <f>E7</f>
        <v>Anthropos Sportovní a rekreační areál - I. etapa</v>
      </c>
      <c r="F52" s="179"/>
      <c r="G52" s="179"/>
      <c r="H52" s="179"/>
      <c r="I52" s="28"/>
      <c r="J52" s="28"/>
      <c r="K52" s="28"/>
      <c r="L52" s="67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s="1" customFormat="1" ht="12" customHeight="1">
      <c r="B53" s="19"/>
      <c r="C53" s="24" t="s">
        <v>98</v>
      </c>
      <c r="L53" s="19"/>
    </row>
    <row r="54" spans="1:31" s="1" customFormat="1" ht="16.5" customHeight="1">
      <c r="B54" s="19"/>
      <c r="E54" s="178" t="s">
        <v>99</v>
      </c>
      <c r="F54" s="166"/>
      <c r="G54" s="166"/>
      <c r="H54" s="166"/>
      <c r="L54" s="19"/>
    </row>
    <row r="55" spans="1:31" s="1" customFormat="1" ht="12" customHeight="1">
      <c r="B55" s="19"/>
      <c r="C55" s="24" t="s">
        <v>100</v>
      </c>
      <c r="L55" s="19"/>
    </row>
    <row r="56" spans="1:31" s="2" customFormat="1" ht="16.5" customHeight="1">
      <c r="A56" s="28"/>
      <c r="B56" s="29"/>
      <c r="C56" s="28"/>
      <c r="D56" s="28"/>
      <c r="E56" s="180" t="s">
        <v>101</v>
      </c>
      <c r="F56" s="181"/>
      <c r="G56" s="181"/>
      <c r="H56" s="181"/>
      <c r="I56" s="28"/>
      <c r="J56" s="28"/>
      <c r="K56" s="28"/>
      <c r="L56" s="67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s="2" customFormat="1" ht="12" customHeight="1">
      <c r="A57" s="28"/>
      <c r="B57" s="29"/>
      <c r="C57" s="24" t="s">
        <v>102</v>
      </c>
      <c r="D57" s="28"/>
      <c r="E57" s="28"/>
      <c r="F57" s="28"/>
      <c r="G57" s="28"/>
      <c r="H57" s="28"/>
      <c r="I57" s="28"/>
      <c r="J57" s="28"/>
      <c r="K57" s="28"/>
      <c r="L57" s="67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s="2" customFormat="1" ht="16.5" customHeight="1">
      <c r="A58" s="28"/>
      <c r="B58" s="29"/>
      <c r="C58" s="28"/>
      <c r="D58" s="28"/>
      <c r="E58" s="169" t="str">
        <f>E13</f>
        <v>01.1 - Demolice objektů zpevněných ploch - I. etapa</v>
      </c>
      <c r="F58" s="181"/>
      <c r="G58" s="181"/>
      <c r="H58" s="181"/>
      <c r="I58" s="28"/>
      <c r="J58" s="28"/>
      <c r="K58" s="28"/>
      <c r="L58" s="67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s="2" customFormat="1" ht="7" customHeight="1">
      <c r="A59" s="28"/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67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s="2" customFormat="1" ht="12" customHeight="1">
      <c r="A60" s="28"/>
      <c r="B60" s="29"/>
      <c r="C60" s="24" t="s">
        <v>20</v>
      </c>
      <c r="D60" s="28"/>
      <c r="E60" s="28"/>
      <c r="F60" s="23" t="str">
        <f>F16</f>
        <v xml:space="preserve"> </v>
      </c>
      <c r="G60" s="28"/>
      <c r="H60" s="28"/>
      <c r="I60" s="24" t="s">
        <v>22</v>
      </c>
      <c r="J60" s="35" t="str">
        <f>IF(J16="","",J16)</f>
        <v>14. 6. 2022</v>
      </c>
      <c r="K60" s="28"/>
      <c r="L60" s="67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s="2" customFormat="1" ht="7" customHeight="1">
      <c r="A61" s="28"/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6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s="2" customFormat="1" ht="15.15" customHeight="1">
      <c r="A62" s="28"/>
      <c r="B62" s="29"/>
      <c r="C62" s="24" t="s">
        <v>24</v>
      </c>
      <c r="D62" s="28"/>
      <c r="E62" s="28"/>
      <c r="F62" s="23" t="str">
        <f>E19</f>
        <v>Statutární město Brno</v>
      </c>
      <c r="G62" s="28"/>
      <c r="H62" s="28"/>
      <c r="I62" s="24" t="s">
        <v>30</v>
      </c>
      <c r="J62" s="26" t="str">
        <f>E25</f>
        <v>Arch.Design, s.r.o.</v>
      </c>
      <c r="K62" s="28"/>
      <c r="L62" s="6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s="2" customFormat="1" ht="25.65" customHeight="1">
      <c r="A63" s="28"/>
      <c r="B63" s="29"/>
      <c r="C63" s="24" t="s">
        <v>28</v>
      </c>
      <c r="D63" s="28"/>
      <c r="E63" s="28"/>
      <c r="F63" s="23" t="str">
        <f>IF(E22="","",E22)</f>
        <v>Vyplň údaj</v>
      </c>
      <c r="G63" s="28"/>
      <c r="H63" s="28"/>
      <c r="I63" s="24" t="s">
        <v>35</v>
      </c>
      <c r="J63" s="26" t="str">
        <f>E28</f>
        <v>CKN Invest, spol. s r.o.</v>
      </c>
      <c r="K63" s="28"/>
      <c r="L63" s="67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s="2" customFormat="1" ht="10.25" customHeight="1">
      <c r="A64" s="28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6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47" s="2" customFormat="1" ht="29.25" customHeight="1">
      <c r="A65" s="28"/>
      <c r="B65" s="29"/>
      <c r="C65" s="80" t="s">
        <v>105</v>
      </c>
      <c r="D65" s="74"/>
      <c r="E65" s="74"/>
      <c r="F65" s="74"/>
      <c r="G65" s="74"/>
      <c r="H65" s="74"/>
      <c r="I65" s="74"/>
      <c r="J65" s="81" t="s">
        <v>106</v>
      </c>
      <c r="K65" s="74"/>
      <c r="L65" s="6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47" s="2" customFormat="1" ht="10.25" customHeight="1">
      <c r="A66" s="28"/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67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47" s="2" customFormat="1" ht="22.75" customHeight="1">
      <c r="A67" s="28"/>
      <c r="B67" s="29"/>
      <c r="C67" s="82" t="s">
        <v>72</v>
      </c>
      <c r="D67" s="28"/>
      <c r="E67" s="28"/>
      <c r="F67" s="28"/>
      <c r="G67" s="28"/>
      <c r="H67" s="28"/>
      <c r="I67" s="28"/>
      <c r="J67" s="48">
        <f>J94</f>
        <v>0</v>
      </c>
      <c r="K67" s="28"/>
      <c r="L67" s="67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U67" s="16" t="s">
        <v>107</v>
      </c>
    </row>
    <row r="68" spans="1:47" s="8" customFormat="1" ht="25" customHeight="1">
      <c r="B68" s="83"/>
      <c r="D68" s="84" t="s">
        <v>108</v>
      </c>
      <c r="E68" s="85"/>
      <c r="F68" s="85"/>
      <c r="G68" s="85"/>
      <c r="H68" s="85"/>
      <c r="I68" s="85"/>
      <c r="J68" s="86">
        <f>J95</f>
        <v>0</v>
      </c>
      <c r="L68" s="83"/>
    </row>
    <row r="69" spans="1:47" s="9" customFormat="1" ht="19.899999999999999" customHeight="1">
      <c r="B69" s="87"/>
      <c r="D69" s="88" t="s">
        <v>109</v>
      </c>
      <c r="E69" s="89"/>
      <c r="F69" s="89"/>
      <c r="G69" s="89"/>
      <c r="H69" s="89"/>
      <c r="I69" s="89"/>
      <c r="J69" s="90">
        <f>J96</f>
        <v>0</v>
      </c>
      <c r="L69" s="87"/>
    </row>
    <row r="70" spans="1:47" s="9" customFormat="1" ht="19.899999999999999" customHeight="1">
      <c r="B70" s="87"/>
      <c r="D70" s="88" t="s">
        <v>110</v>
      </c>
      <c r="E70" s="89"/>
      <c r="F70" s="89"/>
      <c r="G70" s="89"/>
      <c r="H70" s="89"/>
      <c r="I70" s="89"/>
      <c r="J70" s="90">
        <f>J133</f>
        <v>0</v>
      </c>
      <c r="L70" s="87"/>
    </row>
    <row r="71" spans="1:47" s="2" customFormat="1" ht="21.75" customHeight="1">
      <c r="A71" s="28"/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67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47" s="2" customFormat="1" ht="7" customHeight="1">
      <c r="A72" s="28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67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6" spans="1:47" s="2" customFormat="1" ht="7" customHeight="1">
      <c r="A76" s="28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6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47" s="2" customFormat="1" ht="25" customHeight="1">
      <c r="A77" s="28"/>
      <c r="B77" s="29"/>
      <c r="C77" s="20" t="s">
        <v>111</v>
      </c>
      <c r="D77" s="28"/>
      <c r="E77" s="28"/>
      <c r="F77" s="28"/>
      <c r="G77" s="28"/>
      <c r="H77" s="28"/>
      <c r="I77" s="28"/>
      <c r="J77" s="28"/>
      <c r="K77" s="28"/>
      <c r="L77" s="6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47" s="2" customFormat="1" ht="7" customHeight="1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67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47" s="2" customFormat="1" ht="12" customHeight="1">
      <c r="A79" s="28"/>
      <c r="B79" s="29"/>
      <c r="C79" s="24" t="s">
        <v>17</v>
      </c>
      <c r="D79" s="28"/>
      <c r="E79" s="28"/>
      <c r="F79" s="28"/>
      <c r="G79" s="28"/>
      <c r="H79" s="28"/>
      <c r="I79" s="28"/>
      <c r="J79" s="28"/>
      <c r="K79" s="28"/>
      <c r="L79" s="67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47" s="2" customFormat="1" ht="16.5" customHeight="1">
      <c r="A80" s="28"/>
      <c r="B80" s="29"/>
      <c r="C80" s="28"/>
      <c r="D80" s="28"/>
      <c r="E80" s="178" t="str">
        <f>E7</f>
        <v>Anthropos Sportovní a rekreační areál - I. etapa</v>
      </c>
      <c r="F80" s="179"/>
      <c r="G80" s="179"/>
      <c r="H80" s="179"/>
      <c r="I80" s="28"/>
      <c r="J80" s="28"/>
      <c r="K80" s="28"/>
      <c r="L80" s="67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3" s="1" customFormat="1" ht="12" customHeight="1">
      <c r="B81" s="19"/>
      <c r="C81" s="24" t="s">
        <v>98</v>
      </c>
      <c r="L81" s="19"/>
    </row>
    <row r="82" spans="1:63" s="1" customFormat="1" ht="16.5" customHeight="1">
      <c r="B82" s="19"/>
      <c r="E82" s="178" t="s">
        <v>99</v>
      </c>
      <c r="F82" s="166"/>
      <c r="G82" s="166"/>
      <c r="H82" s="166"/>
      <c r="L82" s="19"/>
    </row>
    <row r="83" spans="1:63" s="1" customFormat="1" ht="12" customHeight="1">
      <c r="B83" s="19"/>
      <c r="C83" s="24" t="s">
        <v>100</v>
      </c>
      <c r="L83" s="19"/>
    </row>
    <row r="84" spans="1:63" s="2" customFormat="1" ht="16.5" customHeight="1">
      <c r="A84" s="28"/>
      <c r="B84" s="29"/>
      <c r="C84" s="28"/>
      <c r="D84" s="28"/>
      <c r="E84" s="180" t="s">
        <v>101</v>
      </c>
      <c r="F84" s="181"/>
      <c r="G84" s="181"/>
      <c r="H84" s="181"/>
      <c r="I84" s="28"/>
      <c r="J84" s="28"/>
      <c r="K84" s="28"/>
      <c r="L84" s="6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3" s="2" customFormat="1" ht="12" customHeight="1">
      <c r="A85" s="28"/>
      <c r="B85" s="29"/>
      <c r="C85" s="24" t="s">
        <v>102</v>
      </c>
      <c r="D85" s="28"/>
      <c r="E85" s="28"/>
      <c r="F85" s="28"/>
      <c r="G85" s="28"/>
      <c r="H85" s="28"/>
      <c r="I85" s="28"/>
      <c r="J85" s="28"/>
      <c r="K85" s="28"/>
      <c r="L85" s="6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3" s="2" customFormat="1" ht="16.5" customHeight="1">
      <c r="A86" s="28"/>
      <c r="B86" s="29"/>
      <c r="C86" s="28"/>
      <c r="D86" s="28"/>
      <c r="E86" s="169" t="str">
        <f>E13</f>
        <v>01.1 - Demolice objektů zpevněných ploch - I. etapa</v>
      </c>
      <c r="F86" s="181"/>
      <c r="G86" s="181"/>
      <c r="H86" s="181"/>
      <c r="I86" s="28"/>
      <c r="J86" s="28"/>
      <c r="K86" s="28"/>
      <c r="L86" s="6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63" s="2" customFormat="1" ht="7" customHeight="1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6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63" s="2" customFormat="1" ht="12" customHeight="1">
      <c r="A88" s="28"/>
      <c r="B88" s="29"/>
      <c r="C88" s="24" t="s">
        <v>20</v>
      </c>
      <c r="D88" s="28"/>
      <c r="E88" s="28"/>
      <c r="F88" s="23" t="str">
        <f>F16</f>
        <v xml:space="preserve"> </v>
      </c>
      <c r="G88" s="28"/>
      <c r="H88" s="28"/>
      <c r="I88" s="24" t="s">
        <v>22</v>
      </c>
      <c r="J88" s="35" t="str">
        <f>IF(J16="","",J16)</f>
        <v>14. 6. 2022</v>
      </c>
      <c r="K88" s="28"/>
      <c r="L88" s="6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63" s="2" customFormat="1" ht="7" customHeight="1">
      <c r="A89" s="28"/>
      <c r="B89" s="29"/>
      <c r="C89" s="28"/>
      <c r="D89" s="28"/>
      <c r="E89" s="28"/>
      <c r="F89" s="28"/>
      <c r="G89" s="28"/>
      <c r="H89" s="28"/>
      <c r="I89" s="28"/>
      <c r="J89" s="28"/>
      <c r="K89" s="28"/>
      <c r="L89" s="6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63" s="2" customFormat="1" ht="15.15" customHeight="1">
      <c r="A90" s="28"/>
      <c r="B90" s="29"/>
      <c r="C90" s="24" t="s">
        <v>24</v>
      </c>
      <c r="D90" s="28"/>
      <c r="E90" s="28"/>
      <c r="F90" s="23" t="str">
        <f>E19</f>
        <v>Statutární město Brno</v>
      </c>
      <c r="G90" s="28"/>
      <c r="H90" s="28"/>
      <c r="I90" s="24" t="s">
        <v>30</v>
      </c>
      <c r="J90" s="26" t="str">
        <f>E25</f>
        <v>Arch.Design, s.r.o.</v>
      </c>
      <c r="K90" s="28"/>
      <c r="L90" s="6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63" s="2" customFormat="1" ht="25.65" customHeight="1">
      <c r="A91" s="28"/>
      <c r="B91" s="29"/>
      <c r="C91" s="24" t="s">
        <v>28</v>
      </c>
      <c r="D91" s="28"/>
      <c r="E91" s="28"/>
      <c r="F91" s="23" t="str">
        <f>IF(E22="","",E22)</f>
        <v>Vyplň údaj</v>
      </c>
      <c r="G91" s="28"/>
      <c r="H91" s="28"/>
      <c r="I91" s="24" t="s">
        <v>35</v>
      </c>
      <c r="J91" s="26" t="str">
        <f>E28</f>
        <v>CKN Invest, spol. s r.o.</v>
      </c>
      <c r="K91" s="28"/>
      <c r="L91" s="6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63" s="2" customFormat="1" ht="10.2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6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63" s="10" customFormat="1" ht="29.25" customHeight="1">
      <c r="A93" s="91"/>
      <c r="B93" s="92"/>
      <c r="C93" s="93" t="s">
        <v>112</v>
      </c>
      <c r="D93" s="94" t="s">
        <v>59</v>
      </c>
      <c r="E93" s="94" t="s">
        <v>56</v>
      </c>
      <c r="F93" s="94" t="s">
        <v>57</v>
      </c>
      <c r="G93" s="94" t="s">
        <v>113</v>
      </c>
      <c r="H93" s="94" t="s">
        <v>114</v>
      </c>
      <c r="I93" s="94" t="s">
        <v>115</v>
      </c>
      <c r="J93" s="94" t="s">
        <v>106</v>
      </c>
      <c r="K93" s="95" t="s">
        <v>116</v>
      </c>
      <c r="L93" s="96"/>
      <c r="M93" s="41" t="s">
        <v>3</v>
      </c>
      <c r="N93" s="42" t="s">
        <v>45</v>
      </c>
      <c r="O93" s="42" t="s">
        <v>117</v>
      </c>
      <c r="P93" s="42" t="s">
        <v>118</v>
      </c>
      <c r="Q93" s="42" t="s">
        <v>119</v>
      </c>
      <c r="R93" s="42" t="s">
        <v>120</v>
      </c>
      <c r="S93" s="42" t="s">
        <v>121</v>
      </c>
      <c r="T93" s="43" t="s">
        <v>122</v>
      </c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1:63" s="2" customFormat="1" ht="22.75" customHeight="1">
      <c r="A94" s="28"/>
      <c r="B94" s="29"/>
      <c r="C94" s="47" t="s">
        <v>123</v>
      </c>
      <c r="D94" s="28"/>
      <c r="E94" s="28"/>
      <c r="F94" s="28"/>
      <c r="G94" s="28"/>
      <c r="H94" s="28"/>
      <c r="I94" s="28"/>
      <c r="J94" s="97">
        <f>BK94</f>
        <v>0</v>
      </c>
      <c r="K94" s="28"/>
      <c r="L94" s="29"/>
      <c r="M94" s="44"/>
      <c r="N94" s="36"/>
      <c r="O94" s="45"/>
      <c r="P94" s="98">
        <f>P95</f>
        <v>0</v>
      </c>
      <c r="Q94" s="45"/>
      <c r="R94" s="98">
        <f>R95</f>
        <v>0</v>
      </c>
      <c r="S94" s="45"/>
      <c r="T94" s="99">
        <f>T95</f>
        <v>2503.9049999999997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T94" s="16" t="s">
        <v>73</v>
      </c>
      <c r="AU94" s="16" t="s">
        <v>107</v>
      </c>
      <c r="BK94" s="100">
        <f>BK95</f>
        <v>0</v>
      </c>
    </row>
    <row r="95" spans="1:63" s="11" customFormat="1" ht="25.9" customHeight="1">
      <c r="B95" s="101"/>
      <c r="D95" s="102" t="s">
        <v>73</v>
      </c>
      <c r="E95" s="103" t="s">
        <v>124</v>
      </c>
      <c r="F95" s="103" t="s">
        <v>125</v>
      </c>
      <c r="I95" s="104"/>
      <c r="J95" s="105">
        <f>BK95</f>
        <v>0</v>
      </c>
      <c r="L95" s="101"/>
      <c r="M95" s="106"/>
      <c r="N95" s="107"/>
      <c r="O95" s="107"/>
      <c r="P95" s="108">
        <f>P96+P133</f>
        <v>0</v>
      </c>
      <c r="Q95" s="107"/>
      <c r="R95" s="108">
        <f>R96+R133</f>
        <v>0</v>
      </c>
      <c r="S95" s="107"/>
      <c r="T95" s="109">
        <f>T96+T133</f>
        <v>2503.9049999999997</v>
      </c>
      <c r="AR95" s="102" t="s">
        <v>80</v>
      </c>
      <c r="AT95" s="110" t="s">
        <v>73</v>
      </c>
      <c r="AU95" s="110" t="s">
        <v>74</v>
      </c>
      <c r="AY95" s="102" t="s">
        <v>126</v>
      </c>
      <c r="BK95" s="111">
        <f>BK96+BK133</f>
        <v>0</v>
      </c>
    </row>
    <row r="96" spans="1:63" s="11" customFormat="1" ht="22.75" customHeight="1">
      <c r="B96" s="101"/>
      <c r="D96" s="102" t="s">
        <v>73</v>
      </c>
      <c r="E96" s="112" t="s">
        <v>80</v>
      </c>
      <c r="F96" s="112" t="s">
        <v>127</v>
      </c>
      <c r="I96" s="104"/>
      <c r="J96" s="113">
        <f>BK96</f>
        <v>0</v>
      </c>
      <c r="L96" s="101"/>
      <c r="M96" s="106"/>
      <c r="N96" s="107"/>
      <c r="O96" s="107"/>
      <c r="P96" s="108">
        <f>SUM(P97:P132)</f>
        <v>0</v>
      </c>
      <c r="Q96" s="107"/>
      <c r="R96" s="108">
        <f>SUM(R97:R132)</f>
        <v>0</v>
      </c>
      <c r="S96" s="107"/>
      <c r="T96" s="109">
        <f>SUM(T97:T132)</f>
        <v>2503.9049999999997</v>
      </c>
      <c r="AR96" s="102" t="s">
        <v>80</v>
      </c>
      <c r="AT96" s="110" t="s">
        <v>73</v>
      </c>
      <c r="AU96" s="110" t="s">
        <v>80</v>
      </c>
      <c r="AY96" s="102" t="s">
        <v>126</v>
      </c>
      <c r="BK96" s="111">
        <f>SUM(BK97:BK132)</f>
        <v>0</v>
      </c>
    </row>
    <row r="97" spans="1:65" s="2" customFormat="1" ht="78" customHeight="1">
      <c r="A97" s="28"/>
      <c r="B97" s="114"/>
      <c r="C97" s="115" t="s">
        <v>80</v>
      </c>
      <c r="D97" s="115" t="s">
        <v>128</v>
      </c>
      <c r="E97" s="116" t="s">
        <v>129</v>
      </c>
      <c r="F97" s="117" t="s">
        <v>130</v>
      </c>
      <c r="G97" s="118" t="s">
        <v>131</v>
      </c>
      <c r="H97" s="119">
        <v>140</v>
      </c>
      <c r="I97" s="120"/>
      <c r="J97" s="121">
        <f>ROUND(I97*H97,2)</f>
        <v>0</v>
      </c>
      <c r="K97" s="117" t="s">
        <v>132</v>
      </c>
      <c r="L97" s="29"/>
      <c r="M97" s="122" t="s">
        <v>3</v>
      </c>
      <c r="N97" s="123" t="s">
        <v>46</v>
      </c>
      <c r="O97" s="38"/>
      <c r="P97" s="124">
        <f>O97*H97</f>
        <v>0</v>
      </c>
      <c r="Q97" s="124">
        <v>0</v>
      </c>
      <c r="R97" s="124">
        <f>Q97*H97</f>
        <v>0</v>
      </c>
      <c r="S97" s="124">
        <v>0.255</v>
      </c>
      <c r="T97" s="125">
        <f>S97*H97</f>
        <v>35.700000000000003</v>
      </c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R97" s="126" t="s">
        <v>92</v>
      </c>
      <c r="AT97" s="126" t="s">
        <v>128</v>
      </c>
      <c r="AU97" s="126" t="s">
        <v>82</v>
      </c>
      <c r="AY97" s="16" t="s">
        <v>126</v>
      </c>
      <c r="BE97" s="127">
        <f>IF(N97="základní",J97,0)</f>
        <v>0</v>
      </c>
      <c r="BF97" s="127">
        <f>IF(N97="snížená",J97,0)</f>
        <v>0</v>
      </c>
      <c r="BG97" s="127">
        <f>IF(N97="zákl. přenesená",J97,0)</f>
        <v>0</v>
      </c>
      <c r="BH97" s="127">
        <f>IF(N97="sníž. přenesená",J97,0)</f>
        <v>0</v>
      </c>
      <c r="BI97" s="127">
        <f>IF(N97="nulová",J97,0)</f>
        <v>0</v>
      </c>
      <c r="BJ97" s="16" t="s">
        <v>80</v>
      </c>
      <c r="BK97" s="127">
        <f>ROUND(I97*H97,2)</f>
        <v>0</v>
      </c>
      <c r="BL97" s="16" t="s">
        <v>92</v>
      </c>
      <c r="BM97" s="126" t="s">
        <v>133</v>
      </c>
    </row>
    <row r="98" spans="1:65" s="2" customFormat="1" ht="10">
      <c r="A98" s="28"/>
      <c r="B98" s="29"/>
      <c r="C98" s="28"/>
      <c r="D98" s="128" t="s">
        <v>134</v>
      </c>
      <c r="E98" s="28"/>
      <c r="F98" s="129" t="s">
        <v>135</v>
      </c>
      <c r="G98" s="28"/>
      <c r="H98" s="28"/>
      <c r="I98" s="130"/>
      <c r="J98" s="28"/>
      <c r="K98" s="28"/>
      <c r="L98" s="29"/>
      <c r="M98" s="131"/>
      <c r="N98" s="132"/>
      <c r="O98" s="38"/>
      <c r="P98" s="38"/>
      <c r="Q98" s="38"/>
      <c r="R98" s="38"/>
      <c r="S98" s="38"/>
      <c r="T98" s="39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T98" s="16" t="s">
        <v>134</v>
      </c>
      <c r="AU98" s="16" t="s">
        <v>82</v>
      </c>
    </row>
    <row r="99" spans="1:65" s="12" customFormat="1" ht="10">
      <c r="B99" s="133"/>
      <c r="D99" s="134" t="s">
        <v>136</v>
      </c>
      <c r="E99" s="135" t="s">
        <v>3</v>
      </c>
      <c r="F99" s="136" t="s">
        <v>137</v>
      </c>
      <c r="H99" s="135" t="s">
        <v>3</v>
      </c>
      <c r="I99" s="137"/>
      <c r="L99" s="133"/>
      <c r="M99" s="138"/>
      <c r="N99" s="139"/>
      <c r="O99" s="139"/>
      <c r="P99" s="139"/>
      <c r="Q99" s="139"/>
      <c r="R99" s="139"/>
      <c r="S99" s="139"/>
      <c r="T99" s="140"/>
      <c r="AT99" s="135" t="s">
        <v>136</v>
      </c>
      <c r="AU99" s="135" t="s">
        <v>82</v>
      </c>
      <c r="AV99" s="12" t="s">
        <v>80</v>
      </c>
      <c r="AW99" s="12" t="s">
        <v>34</v>
      </c>
      <c r="AX99" s="12" t="s">
        <v>74</v>
      </c>
      <c r="AY99" s="135" t="s">
        <v>126</v>
      </c>
    </row>
    <row r="100" spans="1:65" s="13" customFormat="1" ht="10">
      <c r="B100" s="141"/>
      <c r="D100" s="134" t="s">
        <v>136</v>
      </c>
      <c r="E100" s="142" t="s">
        <v>3</v>
      </c>
      <c r="F100" s="143" t="s">
        <v>138</v>
      </c>
      <c r="H100" s="144">
        <v>140</v>
      </c>
      <c r="I100" s="145"/>
      <c r="L100" s="141"/>
      <c r="M100" s="146"/>
      <c r="N100" s="147"/>
      <c r="O100" s="147"/>
      <c r="P100" s="147"/>
      <c r="Q100" s="147"/>
      <c r="R100" s="147"/>
      <c r="S100" s="147"/>
      <c r="T100" s="148"/>
      <c r="AT100" s="142" t="s">
        <v>136</v>
      </c>
      <c r="AU100" s="142" t="s">
        <v>82</v>
      </c>
      <c r="AV100" s="13" t="s">
        <v>82</v>
      </c>
      <c r="AW100" s="13" t="s">
        <v>34</v>
      </c>
      <c r="AX100" s="13" t="s">
        <v>80</v>
      </c>
      <c r="AY100" s="142" t="s">
        <v>126</v>
      </c>
    </row>
    <row r="101" spans="1:65" s="2" customFormat="1" ht="55.5" customHeight="1">
      <c r="A101" s="28"/>
      <c r="B101" s="114"/>
      <c r="C101" s="115" t="s">
        <v>82</v>
      </c>
      <c r="D101" s="115" t="s">
        <v>128</v>
      </c>
      <c r="E101" s="116" t="s">
        <v>139</v>
      </c>
      <c r="F101" s="117" t="s">
        <v>140</v>
      </c>
      <c r="G101" s="118" t="s">
        <v>131</v>
      </c>
      <c r="H101" s="119">
        <v>5409.7</v>
      </c>
      <c r="I101" s="120"/>
      <c r="J101" s="121">
        <f>ROUND(I101*H101,2)</f>
        <v>0</v>
      </c>
      <c r="K101" s="117" t="s">
        <v>132</v>
      </c>
      <c r="L101" s="29"/>
      <c r="M101" s="122" t="s">
        <v>3</v>
      </c>
      <c r="N101" s="123" t="s">
        <v>46</v>
      </c>
      <c r="O101" s="38"/>
      <c r="P101" s="124">
        <f>O101*H101</f>
        <v>0</v>
      </c>
      <c r="Q101" s="124">
        <v>0</v>
      </c>
      <c r="R101" s="124">
        <f>Q101*H101</f>
        <v>0</v>
      </c>
      <c r="S101" s="124">
        <v>0.18</v>
      </c>
      <c r="T101" s="125">
        <f>S101*H101</f>
        <v>973.74599999999998</v>
      </c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R101" s="126" t="s">
        <v>92</v>
      </c>
      <c r="AT101" s="126" t="s">
        <v>128</v>
      </c>
      <c r="AU101" s="126" t="s">
        <v>82</v>
      </c>
      <c r="AY101" s="16" t="s">
        <v>126</v>
      </c>
      <c r="BE101" s="127">
        <f>IF(N101="základní",J101,0)</f>
        <v>0</v>
      </c>
      <c r="BF101" s="127">
        <f>IF(N101="snížená",J101,0)</f>
        <v>0</v>
      </c>
      <c r="BG101" s="127">
        <f>IF(N101="zákl. přenesená",J101,0)</f>
        <v>0</v>
      </c>
      <c r="BH101" s="127">
        <f>IF(N101="sníž. přenesená",J101,0)</f>
        <v>0</v>
      </c>
      <c r="BI101" s="127">
        <f>IF(N101="nulová",J101,0)</f>
        <v>0</v>
      </c>
      <c r="BJ101" s="16" t="s">
        <v>80</v>
      </c>
      <c r="BK101" s="127">
        <f>ROUND(I101*H101,2)</f>
        <v>0</v>
      </c>
      <c r="BL101" s="16" t="s">
        <v>92</v>
      </c>
      <c r="BM101" s="126" t="s">
        <v>141</v>
      </c>
    </row>
    <row r="102" spans="1:65" s="2" customFormat="1" ht="10">
      <c r="A102" s="28"/>
      <c r="B102" s="29"/>
      <c r="C102" s="28"/>
      <c r="D102" s="128" t="s">
        <v>134</v>
      </c>
      <c r="E102" s="28"/>
      <c r="F102" s="129" t="s">
        <v>142</v>
      </c>
      <c r="G102" s="28"/>
      <c r="H102" s="28"/>
      <c r="I102" s="130"/>
      <c r="J102" s="28"/>
      <c r="K102" s="28"/>
      <c r="L102" s="29"/>
      <c r="M102" s="131"/>
      <c r="N102" s="132"/>
      <c r="O102" s="38"/>
      <c r="P102" s="38"/>
      <c r="Q102" s="38"/>
      <c r="R102" s="38"/>
      <c r="S102" s="38"/>
      <c r="T102" s="39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T102" s="16" t="s">
        <v>134</v>
      </c>
      <c r="AU102" s="16" t="s">
        <v>82</v>
      </c>
    </row>
    <row r="103" spans="1:65" s="12" customFormat="1" ht="10">
      <c r="B103" s="133"/>
      <c r="D103" s="134" t="s">
        <v>136</v>
      </c>
      <c r="E103" s="135" t="s">
        <v>3</v>
      </c>
      <c r="F103" s="136" t="s">
        <v>143</v>
      </c>
      <c r="H103" s="135" t="s">
        <v>3</v>
      </c>
      <c r="I103" s="137"/>
      <c r="L103" s="133"/>
      <c r="M103" s="138"/>
      <c r="N103" s="139"/>
      <c r="O103" s="139"/>
      <c r="P103" s="139"/>
      <c r="Q103" s="139"/>
      <c r="R103" s="139"/>
      <c r="S103" s="139"/>
      <c r="T103" s="140"/>
      <c r="AT103" s="135" t="s">
        <v>136</v>
      </c>
      <c r="AU103" s="135" t="s">
        <v>82</v>
      </c>
      <c r="AV103" s="12" t="s">
        <v>80</v>
      </c>
      <c r="AW103" s="12" t="s">
        <v>34</v>
      </c>
      <c r="AX103" s="12" t="s">
        <v>74</v>
      </c>
      <c r="AY103" s="135" t="s">
        <v>126</v>
      </c>
    </row>
    <row r="104" spans="1:65" s="12" customFormat="1" ht="10">
      <c r="B104" s="133"/>
      <c r="D104" s="134" t="s">
        <v>136</v>
      </c>
      <c r="E104" s="135" t="s">
        <v>3</v>
      </c>
      <c r="F104" s="136" t="s">
        <v>144</v>
      </c>
      <c r="H104" s="135" t="s">
        <v>3</v>
      </c>
      <c r="I104" s="137"/>
      <c r="L104" s="133"/>
      <c r="M104" s="138"/>
      <c r="N104" s="139"/>
      <c r="O104" s="139"/>
      <c r="P104" s="139"/>
      <c r="Q104" s="139"/>
      <c r="R104" s="139"/>
      <c r="S104" s="139"/>
      <c r="T104" s="140"/>
      <c r="AT104" s="135" t="s">
        <v>136</v>
      </c>
      <c r="AU104" s="135" t="s">
        <v>82</v>
      </c>
      <c r="AV104" s="12" t="s">
        <v>80</v>
      </c>
      <c r="AW104" s="12" t="s">
        <v>34</v>
      </c>
      <c r="AX104" s="12" t="s">
        <v>74</v>
      </c>
      <c r="AY104" s="135" t="s">
        <v>126</v>
      </c>
    </row>
    <row r="105" spans="1:65" s="13" customFormat="1" ht="10">
      <c r="B105" s="141"/>
      <c r="D105" s="134" t="s">
        <v>136</v>
      </c>
      <c r="E105" s="142" t="s">
        <v>3</v>
      </c>
      <c r="F105" s="143" t="s">
        <v>145</v>
      </c>
      <c r="H105" s="144">
        <v>1696.5</v>
      </c>
      <c r="I105" s="145"/>
      <c r="L105" s="141"/>
      <c r="M105" s="146"/>
      <c r="N105" s="147"/>
      <c r="O105" s="147"/>
      <c r="P105" s="147"/>
      <c r="Q105" s="147"/>
      <c r="R105" s="147"/>
      <c r="S105" s="147"/>
      <c r="T105" s="148"/>
      <c r="AT105" s="142" t="s">
        <v>136</v>
      </c>
      <c r="AU105" s="142" t="s">
        <v>82</v>
      </c>
      <c r="AV105" s="13" t="s">
        <v>82</v>
      </c>
      <c r="AW105" s="13" t="s">
        <v>34</v>
      </c>
      <c r="AX105" s="13" t="s">
        <v>74</v>
      </c>
      <c r="AY105" s="142" t="s">
        <v>126</v>
      </c>
    </row>
    <row r="106" spans="1:65" s="12" customFormat="1" ht="10">
      <c r="B106" s="133"/>
      <c r="D106" s="134" t="s">
        <v>136</v>
      </c>
      <c r="E106" s="135" t="s">
        <v>3</v>
      </c>
      <c r="F106" s="136" t="s">
        <v>146</v>
      </c>
      <c r="H106" s="135" t="s">
        <v>3</v>
      </c>
      <c r="I106" s="137"/>
      <c r="L106" s="133"/>
      <c r="M106" s="138"/>
      <c r="N106" s="139"/>
      <c r="O106" s="139"/>
      <c r="P106" s="139"/>
      <c r="Q106" s="139"/>
      <c r="R106" s="139"/>
      <c r="S106" s="139"/>
      <c r="T106" s="140"/>
      <c r="AT106" s="135" t="s">
        <v>136</v>
      </c>
      <c r="AU106" s="135" t="s">
        <v>82</v>
      </c>
      <c r="AV106" s="12" t="s">
        <v>80</v>
      </c>
      <c r="AW106" s="12" t="s">
        <v>34</v>
      </c>
      <c r="AX106" s="12" t="s">
        <v>74</v>
      </c>
      <c r="AY106" s="135" t="s">
        <v>126</v>
      </c>
    </row>
    <row r="107" spans="1:65" s="13" customFormat="1" ht="10">
      <c r="B107" s="141"/>
      <c r="D107" s="134" t="s">
        <v>136</v>
      </c>
      <c r="E107" s="142" t="s">
        <v>3</v>
      </c>
      <c r="F107" s="143" t="s">
        <v>147</v>
      </c>
      <c r="H107" s="144">
        <v>3713.2</v>
      </c>
      <c r="I107" s="145"/>
      <c r="L107" s="141"/>
      <c r="M107" s="146"/>
      <c r="N107" s="147"/>
      <c r="O107" s="147"/>
      <c r="P107" s="147"/>
      <c r="Q107" s="147"/>
      <c r="R107" s="147"/>
      <c r="S107" s="147"/>
      <c r="T107" s="148"/>
      <c r="AT107" s="142" t="s">
        <v>136</v>
      </c>
      <c r="AU107" s="142" t="s">
        <v>82</v>
      </c>
      <c r="AV107" s="13" t="s">
        <v>82</v>
      </c>
      <c r="AW107" s="13" t="s">
        <v>34</v>
      </c>
      <c r="AX107" s="13" t="s">
        <v>74</v>
      </c>
      <c r="AY107" s="142" t="s">
        <v>126</v>
      </c>
    </row>
    <row r="108" spans="1:65" s="14" customFormat="1" ht="10">
      <c r="B108" s="149"/>
      <c r="D108" s="134" t="s">
        <v>136</v>
      </c>
      <c r="E108" s="150" t="s">
        <v>3</v>
      </c>
      <c r="F108" s="151" t="s">
        <v>148</v>
      </c>
      <c r="H108" s="152">
        <v>5409.7</v>
      </c>
      <c r="I108" s="153"/>
      <c r="L108" s="149"/>
      <c r="M108" s="154"/>
      <c r="N108" s="155"/>
      <c r="O108" s="155"/>
      <c r="P108" s="155"/>
      <c r="Q108" s="155"/>
      <c r="R108" s="155"/>
      <c r="S108" s="155"/>
      <c r="T108" s="156"/>
      <c r="AT108" s="150" t="s">
        <v>136</v>
      </c>
      <c r="AU108" s="150" t="s">
        <v>82</v>
      </c>
      <c r="AV108" s="14" t="s">
        <v>92</v>
      </c>
      <c r="AW108" s="14" t="s">
        <v>34</v>
      </c>
      <c r="AX108" s="14" t="s">
        <v>80</v>
      </c>
      <c r="AY108" s="150" t="s">
        <v>126</v>
      </c>
    </row>
    <row r="109" spans="1:65" s="2" customFormat="1" ht="62.75" customHeight="1">
      <c r="A109" s="28"/>
      <c r="B109" s="114"/>
      <c r="C109" s="115" t="s">
        <v>88</v>
      </c>
      <c r="D109" s="115" t="s">
        <v>128</v>
      </c>
      <c r="E109" s="116" t="s">
        <v>149</v>
      </c>
      <c r="F109" s="117" t="s">
        <v>150</v>
      </c>
      <c r="G109" s="118" t="s">
        <v>131</v>
      </c>
      <c r="H109" s="119">
        <v>5409.7</v>
      </c>
      <c r="I109" s="120"/>
      <c r="J109" s="121">
        <f>ROUND(I109*H109,2)</f>
        <v>0</v>
      </c>
      <c r="K109" s="117" t="s">
        <v>132</v>
      </c>
      <c r="L109" s="29"/>
      <c r="M109" s="122" t="s">
        <v>3</v>
      </c>
      <c r="N109" s="123" t="s">
        <v>46</v>
      </c>
      <c r="O109" s="38"/>
      <c r="P109" s="124">
        <f>O109*H109</f>
        <v>0</v>
      </c>
      <c r="Q109" s="124">
        <v>0</v>
      </c>
      <c r="R109" s="124">
        <f>Q109*H109</f>
        <v>0</v>
      </c>
      <c r="S109" s="124">
        <v>0.17</v>
      </c>
      <c r="T109" s="125">
        <f>S109*H109</f>
        <v>919.649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R109" s="126" t="s">
        <v>92</v>
      </c>
      <c r="AT109" s="126" t="s">
        <v>128</v>
      </c>
      <c r="AU109" s="126" t="s">
        <v>82</v>
      </c>
      <c r="AY109" s="16" t="s">
        <v>126</v>
      </c>
      <c r="BE109" s="127">
        <f>IF(N109="základní",J109,0)</f>
        <v>0</v>
      </c>
      <c r="BF109" s="127">
        <f>IF(N109="snížená",J109,0)</f>
        <v>0</v>
      </c>
      <c r="BG109" s="127">
        <f>IF(N109="zákl. přenesená",J109,0)</f>
        <v>0</v>
      </c>
      <c r="BH109" s="127">
        <f>IF(N109="sníž. přenesená",J109,0)</f>
        <v>0</v>
      </c>
      <c r="BI109" s="127">
        <f>IF(N109="nulová",J109,0)</f>
        <v>0</v>
      </c>
      <c r="BJ109" s="16" t="s">
        <v>80</v>
      </c>
      <c r="BK109" s="127">
        <f>ROUND(I109*H109,2)</f>
        <v>0</v>
      </c>
      <c r="BL109" s="16" t="s">
        <v>92</v>
      </c>
      <c r="BM109" s="126" t="s">
        <v>151</v>
      </c>
    </row>
    <row r="110" spans="1:65" s="2" customFormat="1" ht="10">
      <c r="A110" s="28"/>
      <c r="B110" s="29"/>
      <c r="C110" s="28"/>
      <c r="D110" s="128" t="s">
        <v>134</v>
      </c>
      <c r="E110" s="28"/>
      <c r="F110" s="129" t="s">
        <v>152</v>
      </c>
      <c r="G110" s="28"/>
      <c r="H110" s="28"/>
      <c r="I110" s="130"/>
      <c r="J110" s="28"/>
      <c r="K110" s="28"/>
      <c r="L110" s="29"/>
      <c r="M110" s="131"/>
      <c r="N110" s="132"/>
      <c r="O110" s="38"/>
      <c r="P110" s="38"/>
      <c r="Q110" s="38"/>
      <c r="R110" s="38"/>
      <c r="S110" s="38"/>
      <c r="T110" s="39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T110" s="16" t="s">
        <v>134</v>
      </c>
      <c r="AU110" s="16" t="s">
        <v>82</v>
      </c>
    </row>
    <row r="111" spans="1:65" s="12" customFormat="1" ht="10">
      <c r="B111" s="133"/>
      <c r="D111" s="134" t="s">
        <v>136</v>
      </c>
      <c r="E111" s="135" t="s">
        <v>3</v>
      </c>
      <c r="F111" s="136" t="s">
        <v>153</v>
      </c>
      <c r="H111" s="135" t="s">
        <v>3</v>
      </c>
      <c r="I111" s="137"/>
      <c r="L111" s="133"/>
      <c r="M111" s="138"/>
      <c r="N111" s="139"/>
      <c r="O111" s="139"/>
      <c r="P111" s="139"/>
      <c r="Q111" s="139"/>
      <c r="R111" s="139"/>
      <c r="S111" s="139"/>
      <c r="T111" s="140"/>
      <c r="AT111" s="135" t="s">
        <v>136</v>
      </c>
      <c r="AU111" s="135" t="s">
        <v>82</v>
      </c>
      <c r="AV111" s="12" t="s">
        <v>80</v>
      </c>
      <c r="AW111" s="12" t="s">
        <v>34</v>
      </c>
      <c r="AX111" s="12" t="s">
        <v>74</v>
      </c>
      <c r="AY111" s="135" t="s">
        <v>126</v>
      </c>
    </row>
    <row r="112" spans="1:65" s="12" customFormat="1" ht="10">
      <c r="B112" s="133"/>
      <c r="D112" s="134" t="s">
        <v>136</v>
      </c>
      <c r="E112" s="135" t="s">
        <v>3</v>
      </c>
      <c r="F112" s="136" t="s">
        <v>144</v>
      </c>
      <c r="H112" s="135" t="s">
        <v>3</v>
      </c>
      <c r="I112" s="137"/>
      <c r="L112" s="133"/>
      <c r="M112" s="138"/>
      <c r="N112" s="139"/>
      <c r="O112" s="139"/>
      <c r="P112" s="139"/>
      <c r="Q112" s="139"/>
      <c r="R112" s="139"/>
      <c r="S112" s="139"/>
      <c r="T112" s="140"/>
      <c r="AT112" s="135" t="s">
        <v>136</v>
      </c>
      <c r="AU112" s="135" t="s">
        <v>82</v>
      </c>
      <c r="AV112" s="12" t="s">
        <v>80</v>
      </c>
      <c r="AW112" s="12" t="s">
        <v>34</v>
      </c>
      <c r="AX112" s="12" t="s">
        <v>74</v>
      </c>
      <c r="AY112" s="135" t="s">
        <v>126</v>
      </c>
    </row>
    <row r="113" spans="1:65" s="13" customFormat="1" ht="10">
      <c r="B113" s="141"/>
      <c r="D113" s="134" t="s">
        <v>136</v>
      </c>
      <c r="E113" s="142" t="s">
        <v>3</v>
      </c>
      <c r="F113" s="143" t="s">
        <v>145</v>
      </c>
      <c r="H113" s="144">
        <v>1696.5</v>
      </c>
      <c r="I113" s="145"/>
      <c r="L113" s="141"/>
      <c r="M113" s="146"/>
      <c r="N113" s="147"/>
      <c r="O113" s="147"/>
      <c r="P113" s="147"/>
      <c r="Q113" s="147"/>
      <c r="R113" s="147"/>
      <c r="S113" s="147"/>
      <c r="T113" s="148"/>
      <c r="AT113" s="142" t="s">
        <v>136</v>
      </c>
      <c r="AU113" s="142" t="s">
        <v>82</v>
      </c>
      <c r="AV113" s="13" t="s">
        <v>82</v>
      </c>
      <c r="AW113" s="13" t="s">
        <v>34</v>
      </c>
      <c r="AX113" s="13" t="s">
        <v>74</v>
      </c>
      <c r="AY113" s="142" t="s">
        <v>126</v>
      </c>
    </row>
    <row r="114" spans="1:65" s="12" customFormat="1" ht="10">
      <c r="B114" s="133"/>
      <c r="D114" s="134" t="s">
        <v>136</v>
      </c>
      <c r="E114" s="135" t="s">
        <v>3</v>
      </c>
      <c r="F114" s="136" t="s">
        <v>146</v>
      </c>
      <c r="H114" s="135" t="s">
        <v>3</v>
      </c>
      <c r="I114" s="137"/>
      <c r="L114" s="133"/>
      <c r="M114" s="138"/>
      <c r="N114" s="139"/>
      <c r="O114" s="139"/>
      <c r="P114" s="139"/>
      <c r="Q114" s="139"/>
      <c r="R114" s="139"/>
      <c r="S114" s="139"/>
      <c r="T114" s="140"/>
      <c r="AT114" s="135" t="s">
        <v>136</v>
      </c>
      <c r="AU114" s="135" t="s">
        <v>82</v>
      </c>
      <c r="AV114" s="12" t="s">
        <v>80</v>
      </c>
      <c r="AW114" s="12" t="s">
        <v>34</v>
      </c>
      <c r="AX114" s="12" t="s">
        <v>74</v>
      </c>
      <c r="AY114" s="135" t="s">
        <v>126</v>
      </c>
    </row>
    <row r="115" spans="1:65" s="13" customFormat="1" ht="10">
      <c r="B115" s="141"/>
      <c r="D115" s="134" t="s">
        <v>136</v>
      </c>
      <c r="E115" s="142" t="s">
        <v>3</v>
      </c>
      <c r="F115" s="143" t="s">
        <v>147</v>
      </c>
      <c r="H115" s="144">
        <v>3713.2</v>
      </c>
      <c r="I115" s="145"/>
      <c r="L115" s="141"/>
      <c r="M115" s="146"/>
      <c r="N115" s="147"/>
      <c r="O115" s="147"/>
      <c r="P115" s="147"/>
      <c r="Q115" s="147"/>
      <c r="R115" s="147"/>
      <c r="S115" s="147"/>
      <c r="T115" s="148"/>
      <c r="AT115" s="142" t="s">
        <v>136</v>
      </c>
      <c r="AU115" s="142" t="s">
        <v>82</v>
      </c>
      <c r="AV115" s="13" t="s">
        <v>82</v>
      </c>
      <c r="AW115" s="13" t="s">
        <v>34</v>
      </c>
      <c r="AX115" s="13" t="s">
        <v>74</v>
      </c>
      <c r="AY115" s="142" t="s">
        <v>126</v>
      </c>
    </row>
    <row r="116" spans="1:65" s="14" customFormat="1" ht="10">
      <c r="B116" s="149"/>
      <c r="D116" s="134" t="s">
        <v>136</v>
      </c>
      <c r="E116" s="150" t="s">
        <v>3</v>
      </c>
      <c r="F116" s="151" t="s">
        <v>148</v>
      </c>
      <c r="H116" s="152">
        <v>5409.7</v>
      </c>
      <c r="I116" s="153"/>
      <c r="L116" s="149"/>
      <c r="M116" s="154"/>
      <c r="N116" s="155"/>
      <c r="O116" s="155"/>
      <c r="P116" s="155"/>
      <c r="Q116" s="155"/>
      <c r="R116" s="155"/>
      <c r="S116" s="155"/>
      <c r="T116" s="156"/>
      <c r="AT116" s="150" t="s">
        <v>136</v>
      </c>
      <c r="AU116" s="150" t="s">
        <v>82</v>
      </c>
      <c r="AV116" s="14" t="s">
        <v>92</v>
      </c>
      <c r="AW116" s="14" t="s">
        <v>34</v>
      </c>
      <c r="AX116" s="14" t="s">
        <v>80</v>
      </c>
      <c r="AY116" s="150" t="s">
        <v>126</v>
      </c>
    </row>
    <row r="117" spans="1:65" s="2" customFormat="1" ht="62.75" customHeight="1">
      <c r="A117" s="28"/>
      <c r="B117" s="114"/>
      <c r="C117" s="115" t="s">
        <v>92</v>
      </c>
      <c r="D117" s="115" t="s">
        <v>128</v>
      </c>
      <c r="E117" s="116" t="s">
        <v>149</v>
      </c>
      <c r="F117" s="117" t="s">
        <v>150</v>
      </c>
      <c r="G117" s="118" t="s">
        <v>131</v>
      </c>
      <c r="H117" s="119">
        <v>140</v>
      </c>
      <c r="I117" s="120"/>
      <c r="J117" s="121">
        <f>ROUND(I117*H117,2)</f>
        <v>0</v>
      </c>
      <c r="K117" s="117" t="s">
        <v>132</v>
      </c>
      <c r="L117" s="29"/>
      <c r="M117" s="122" t="s">
        <v>3</v>
      </c>
      <c r="N117" s="123" t="s">
        <v>46</v>
      </c>
      <c r="O117" s="38"/>
      <c r="P117" s="124">
        <f>O117*H117</f>
        <v>0</v>
      </c>
      <c r="Q117" s="124">
        <v>0</v>
      </c>
      <c r="R117" s="124">
        <f>Q117*H117</f>
        <v>0</v>
      </c>
      <c r="S117" s="124">
        <v>0.17</v>
      </c>
      <c r="T117" s="125">
        <f>S117*H117</f>
        <v>23.8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26" t="s">
        <v>92</v>
      </c>
      <c r="AT117" s="126" t="s">
        <v>128</v>
      </c>
      <c r="AU117" s="126" t="s">
        <v>82</v>
      </c>
      <c r="AY117" s="16" t="s">
        <v>126</v>
      </c>
      <c r="BE117" s="127">
        <f>IF(N117="základní",J117,0)</f>
        <v>0</v>
      </c>
      <c r="BF117" s="127">
        <f>IF(N117="snížená",J117,0)</f>
        <v>0</v>
      </c>
      <c r="BG117" s="127">
        <f>IF(N117="zákl. přenesená",J117,0)</f>
        <v>0</v>
      </c>
      <c r="BH117" s="127">
        <f>IF(N117="sníž. přenesená",J117,0)</f>
        <v>0</v>
      </c>
      <c r="BI117" s="127">
        <f>IF(N117="nulová",J117,0)</f>
        <v>0</v>
      </c>
      <c r="BJ117" s="16" t="s">
        <v>80</v>
      </c>
      <c r="BK117" s="127">
        <f>ROUND(I117*H117,2)</f>
        <v>0</v>
      </c>
      <c r="BL117" s="16" t="s">
        <v>92</v>
      </c>
      <c r="BM117" s="126" t="s">
        <v>154</v>
      </c>
    </row>
    <row r="118" spans="1:65" s="2" customFormat="1" ht="10">
      <c r="A118" s="28"/>
      <c r="B118" s="29"/>
      <c r="C118" s="28"/>
      <c r="D118" s="128" t="s">
        <v>134</v>
      </c>
      <c r="E118" s="28"/>
      <c r="F118" s="129" t="s">
        <v>152</v>
      </c>
      <c r="G118" s="28"/>
      <c r="H118" s="28"/>
      <c r="I118" s="130"/>
      <c r="J118" s="28"/>
      <c r="K118" s="28"/>
      <c r="L118" s="29"/>
      <c r="M118" s="131"/>
      <c r="N118" s="132"/>
      <c r="O118" s="38"/>
      <c r="P118" s="38"/>
      <c r="Q118" s="38"/>
      <c r="R118" s="38"/>
      <c r="S118" s="38"/>
      <c r="T118" s="39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134</v>
      </c>
      <c r="AU118" s="16" t="s">
        <v>82</v>
      </c>
    </row>
    <row r="119" spans="1:65" s="12" customFormat="1" ht="10">
      <c r="B119" s="133"/>
      <c r="D119" s="134" t="s">
        <v>136</v>
      </c>
      <c r="E119" s="135" t="s">
        <v>3</v>
      </c>
      <c r="F119" s="136" t="s">
        <v>155</v>
      </c>
      <c r="H119" s="135" t="s">
        <v>3</v>
      </c>
      <c r="I119" s="137"/>
      <c r="L119" s="133"/>
      <c r="M119" s="138"/>
      <c r="N119" s="139"/>
      <c r="O119" s="139"/>
      <c r="P119" s="139"/>
      <c r="Q119" s="139"/>
      <c r="R119" s="139"/>
      <c r="S119" s="139"/>
      <c r="T119" s="140"/>
      <c r="AT119" s="135" t="s">
        <v>136</v>
      </c>
      <c r="AU119" s="135" t="s">
        <v>82</v>
      </c>
      <c r="AV119" s="12" t="s">
        <v>80</v>
      </c>
      <c r="AW119" s="12" t="s">
        <v>34</v>
      </c>
      <c r="AX119" s="12" t="s">
        <v>74</v>
      </c>
      <c r="AY119" s="135" t="s">
        <v>126</v>
      </c>
    </row>
    <row r="120" spans="1:65" s="12" customFormat="1" ht="10">
      <c r="B120" s="133"/>
      <c r="D120" s="134" t="s">
        <v>136</v>
      </c>
      <c r="E120" s="135" t="s">
        <v>3</v>
      </c>
      <c r="F120" s="136" t="s">
        <v>137</v>
      </c>
      <c r="H120" s="135" t="s">
        <v>3</v>
      </c>
      <c r="I120" s="137"/>
      <c r="L120" s="133"/>
      <c r="M120" s="138"/>
      <c r="N120" s="139"/>
      <c r="O120" s="139"/>
      <c r="P120" s="139"/>
      <c r="Q120" s="139"/>
      <c r="R120" s="139"/>
      <c r="S120" s="139"/>
      <c r="T120" s="140"/>
      <c r="AT120" s="135" t="s">
        <v>136</v>
      </c>
      <c r="AU120" s="135" t="s">
        <v>82</v>
      </c>
      <c r="AV120" s="12" t="s">
        <v>80</v>
      </c>
      <c r="AW120" s="12" t="s">
        <v>34</v>
      </c>
      <c r="AX120" s="12" t="s">
        <v>74</v>
      </c>
      <c r="AY120" s="135" t="s">
        <v>126</v>
      </c>
    </row>
    <row r="121" spans="1:65" s="13" customFormat="1" ht="10">
      <c r="B121" s="141"/>
      <c r="D121" s="134" t="s">
        <v>136</v>
      </c>
      <c r="E121" s="142" t="s">
        <v>3</v>
      </c>
      <c r="F121" s="143" t="s">
        <v>138</v>
      </c>
      <c r="H121" s="144">
        <v>140</v>
      </c>
      <c r="I121" s="145"/>
      <c r="L121" s="141"/>
      <c r="M121" s="146"/>
      <c r="N121" s="147"/>
      <c r="O121" s="147"/>
      <c r="P121" s="147"/>
      <c r="Q121" s="147"/>
      <c r="R121" s="147"/>
      <c r="S121" s="147"/>
      <c r="T121" s="148"/>
      <c r="AT121" s="142" t="s">
        <v>136</v>
      </c>
      <c r="AU121" s="142" t="s">
        <v>82</v>
      </c>
      <c r="AV121" s="13" t="s">
        <v>82</v>
      </c>
      <c r="AW121" s="13" t="s">
        <v>34</v>
      </c>
      <c r="AX121" s="13" t="s">
        <v>74</v>
      </c>
      <c r="AY121" s="142" t="s">
        <v>126</v>
      </c>
    </row>
    <row r="122" spans="1:65" s="14" customFormat="1" ht="10">
      <c r="B122" s="149"/>
      <c r="D122" s="134" t="s">
        <v>136</v>
      </c>
      <c r="E122" s="150" t="s">
        <v>3</v>
      </c>
      <c r="F122" s="151" t="s">
        <v>148</v>
      </c>
      <c r="H122" s="152">
        <v>140</v>
      </c>
      <c r="I122" s="153"/>
      <c r="L122" s="149"/>
      <c r="M122" s="154"/>
      <c r="N122" s="155"/>
      <c r="O122" s="155"/>
      <c r="P122" s="155"/>
      <c r="Q122" s="155"/>
      <c r="R122" s="155"/>
      <c r="S122" s="155"/>
      <c r="T122" s="156"/>
      <c r="AT122" s="150" t="s">
        <v>136</v>
      </c>
      <c r="AU122" s="150" t="s">
        <v>82</v>
      </c>
      <c r="AV122" s="14" t="s">
        <v>92</v>
      </c>
      <c r="AW122" s="14" t="s">
        <v>34</v>
      </c>
      <c r="AX122" s="14" t="s">
        <v>80</v>
      </c>
      <c r="AY122" s="150" t="s">
        <v>126</v>
      </c>
    </row>
    <row r="123" spans="1:65" s="2" customFormat="1" ht="55.5" customHeight="1">
      <c r="A123" s="28"/>
      <c r="B123" s="114"/>
      <c r="C123" s="115" t="s">
        <v>156</v>
      </c>
      <c r="D123" s="115" t="s">
        <v>128</v>
      </c>
      <c r="E123" s="116" t="s">
        <v>157</v>
      </c>
      <c r="F123" s="117" t="s">
        <v>158</v>
      </c>
      <c r="G123" s="118" t="s">
        <v>131</v>
      </c>
      <c r="H123" s="119">
        <v>1696.5</v>
      </c>
      <c r="I123" s="120"/>
      <c r="J123" s="121">
        <f>ROUND(I123*H123,2)</f>
        <v>0</v>
      </c>
      <c r="K123" s="117" t="s">
        <v>132</v>
      </c>
      <c r="L123" s="29"/>
      <c r="M123" s="122" t="s">
        <v>3</v>
      </c>
      <c r="N123" s="123" t="s">
        <v>46</v>
      </c>
      <c r="O123" s="38"/>
      <c r="P123" s="124">
        <f>O123*H123</f>
        <v>0</v>
      </c>
      <c r="Q123" s="124">
        <v>0</v>
      </c>
      <c r="R123" s="124">
        <f>Q123*H123</f>
        <v>0</v>
      </c>
      <c r="S123" s="124">
        <v>0.24</v>
      </c>
      <c r="T123" s="125">
        <f>S123*H123</f>
        <v>407.15999999999997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26" t="s">
        <v>92</v>
      </c>
      <c r="AT123" s="126" t="s">
        <v>128</v>
      </c>
      <c r="AU123" s="126" t="s">
        <v>82</v>
      </c>
      <c r="AY123" s="16" t="s">
        <v>126</v>
      </c>
      <c r="BE123" s="127">
        <f>IF(N123="základní",J123,0)</f>
        <v>0</v>
      </c>
      <c r="BF123" s="127">
        <f>IF(N123="snížená",J123,0)</f>
        <v>0</v>
      </c>
      <c r="BG123" s="127">
        <f>IF(N123="zákl. přenesená",J123,0)</f>
        <v>0</v>
      </c>
      <c r="BH123" s="127">
        <f>IF(N123="sníž. přenesená",J123,0)</f>
        <v>0</v>
      </c>
      <c r="BI123" s="127">
        <f>IF(N123="nulová",J123,0)</f>
        <v>0</v>
      </c>
      <c r="BJ123" s="16" t="s">
        <v>80</v>
      </c>
      <c r="BK123" s="127">
        <f>ROUND(I123*H123,2)</f>
        <v>0</v>
      </c>
      <c r="BL123" s="16" t="s">
        <v>92</v>
      </c>
      <c r="BM123" s="126" t="s">
        <v>159</v>
      </c>
    </row>
    <row r="124" spans="1:65" s="2" customFormat="1" ht="10">
      <c r="A124" s="28"/>
      <c r="B124" s="29"/>
      <c r="C124" s="28"/>
      <c r="D124" s="128" t="s">
        <v>134</v>
      </c>
      <c r="E124" s="28"/>
      <c r="F124" s="129" t="s">
        <v>160</v>
      </c>
      <c r="G124" s="28"/>
      <c r="H124" s="28"/>
      <c r="I124" s="130"/>
      <c r="J124" s="28"/>
      <c r="K124" s="28"/>
      <c r="L124" s="29"/>
      <c r="M124" s="131"/>
      <c r="N124" s="132"/>
      <c r="O124" s="38"/>
      <c r="P124" s="38"/>
      <c r="Q124" s="38"/>
      <c r="R124" s="38"/>
      <c r="S124" s="38"/>
      <c r="T124" s="39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134</v>
      </c>
      <c r="AU124" s="16" t="s">
        <v>82</v>
      </c>
    </row>
    <row r="125" spans="1:65" s="12" customFormat="1" ht="10">
      <c r="B125" s="133"/>
      <c r="D125" s="134" t="s">
        <v>136</v>
      </c>
      <c r="E125" s="135" t="s">
        <v>3</v>
      </c>
      <c r="F125" s="136" t="s">
        <v>144</v>
      </c>
      <c r="H125" s="135" t="s">
        <v>3</v>
      </c>
      <c r="I125" s="137"/>
      <c r="L125" s="133"/>
      <c r="M125" s="138"/>
      <c r="N125" s="139"/>
      <c r="O125" s="139"/>
      <c r="P125" s="139"/>
      <c r="Q125" s="139"/>
      <c r="R125" s="139"/>
      <c r="S125" s="139"/>
      <c r="T125" s="140"/>
      <c r="AT125" s="135" t="s">
        <v>136</v>
      </c>
      <c r="AU125" s="135" t="s">
        <v>82</v>
      </c>
      <c r="AV125" s="12" t="s">
        <v>80</v>
      </c>
      <c r="AW125" s="12" t="s">
        <v>34</v>
      </c>
      <c r="AX125" s="12" t="s">
        <v>74</v>
      </c>
      <c r="AY125" s="135" t="s">
        <v>126</v>
      </c>
    </row>
    <row r="126" spans="1:65" s="13" customFormat="1" ht="10">
      <c r="B126" s="141"/>
      <c r="D126" s="134" t="s">
        <v>136</v>
      </c>
      <c r="E126" s="142" t="s">
        <v>3</v>
      </c>
      <c r="F126" s="143" t="s">
        <v>145</v>
      </c>
      <c r="H126" s="144">
        <v>1696.5</v>
      </c>
      <c r="I126" s="145"/>
      <c r="L126" s="141"/>
      <c r="M126" s="146"/>
      <c r="N126" s="147"/>
      <c r="O126" s="147"/>
      <c r="P126" s="147"/>
      <c r="Q126" s="147"/>
      <c r="R126" s="147"/>
      <c r="S126" s="147"/>
      <c r="T126" s="148"/>
      <c r="AT126" s="142" t="s">
        <v>136</v>
      </c>
      <c r="AU126" s="142" t="s">
        <v>82</v>
      </c>
      <c r="AV126" s="13" t="s">
        <v>82</v>
      </c>
      <c r="AW126" s="13" t="s">
        <v>34</v>
      </c>
      <c r="AX126" s="13" t="s">
        <v>80</v>
      </c>
      <c r="AY126" s="142" t="s">
        <v>126</v>
      </c>
    </row>
    <row r="127" spans="1:65" s="2" customFormat="1" ht="62.75" customHeight="1">
      <c r="A127" s="28"/>
      <c r="B127" s="114"/>
      <c r="C127" s="115" t="s">
        <v>161</v>
      </c>
      <c r="D127" s="115" t="s">
        <v>128</v>
      </c>
      <c r="E127" s="116" t="s">
        <v>162</v>
      </c>
      <c r="F127" s="117" t="s">
        <v>163</v>
      </c>
      <c r="G127" s="118" t="s">
        <v>131</v>
      </c>
      <c r="H127" s="119">
        <v>340</v>
      </c>
      <c r="I127" s="120"/>
      <c r="J127" s="121">
        <f>ROUND(I127*H127,2)</f>
        <v>0</v>
      </c>
      <c r="K127" s="117" t="s">
        <v>132</v>
      </c>
      <c r="L127" s="29"/>
      <c r="M127" s="122" t="s">
        <v>3</v>
      </c>
      <c r="N127" s="123" t="s">
        <v>46</v>
      </c>
      <c r="O127" s="38"/>
      <c r="P127" s="124">
        <f>O127*H127</f>
        <v>0</v>
      </c>
      <c r="Q127" s="124">
        <v>0</v>
      </c>
      <c r="R127" s="124">
        <f>Q127*H127</f>
        <v>0</v>
      </c>
      <c r="S127" s="124">
        <v>0.32500000000000001</v>
      </c>
      <c r="T127" s="125">
        <f>S127*H127</f>
        <v>110.5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26" t="s">
        <v>92</v>
      </c>
      <c r="AT127" s="126" t="s">
        <v>128</v>
      </c>
      <c r="AU127" s="126" t="s">
        <v>82</v>
      </c>
      <c r="AY127" s="16" t="s">
        <v>126</v>
      </c>
      <c r="BE127" s="127">
        <f>IF(N127="základní",J127,0)</f>
        <v>0</v>
      </c>
      <c r="BF127" s="127">
        <f>IF(N127="snížená",J127,0)</f>
        <v>0</v>
      </c>
      <c r="BG127" s="127">
        <f>IF(N127="zákl. přenesená",J127,0)</f>
        <v>0</v>
      </c>
      <c r="BH127" s="127">
        <f>IF(N127="sníž. přenesená",J127,0)</f>
        <v>0</v>
      </c>
      <c r="BI127" s="127">
        <f>IF(N127="nulová",J127,0)</f>
        <v>0</v>
      </c>
      <c r="BJ127" s="16" t="s">
        <v>80</v>
      </c>
      <c r="BK127" s="127">
        <f>ROUND(I127*H127,2)</f>
        <v>0</v>
      </c>
      <c r="BL127" s="16" t="s">
        <v>92</v>
      </c>
      <c r="BM127" s="126" t="s">
        <v>164</v>
      </c>
    </row>
    <row r="128" spans="1:65" s="2" customFormat="1" ht="10">
      <c r="A128" s="28"/>
      <c r="B128" s="29"/>
      <c r="C128" s="28"/>
      <c r="D128" s="128" t="s">
        <v>134</v>
      </c>
      <c r="E128" s="28"/>
      <c r="F128" s="129" t="s">
        <v>165</v>
      </c>
      <c r="G128" s="28"/>
      <c r="H128" s="28"/>
      <c r="I128" s="130"/>
      <c r="J128" s="28"/>
      <c r="K128" s="28"/>
      <c r="L128" s="29"/>
      <c r="M128" s="131"/>
      <c r="N128" s="132"/>
      <c r="O128" s="38"/>
      <c r="P128" s="38"/>
      <c r="Q128" s="38"/>
      <c r="R128" s="38"/>
      <c r="S128" s="38"/>
      <c r="T128" s="39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134</v>
      </c>
      <c r="AU128" s="16" t="s">
        <v>82</v>
      </c>
    </row>
    <row r="129" spans="1:65" s="12" customFormat="1" ht="10">
      <c r="B129" s="133"/>
      <c r="D129" s="134" t="s">
        <v>136</v>
      </c>
      <c r="E129" s="135" t="s">
        <v>3</v>
      </c>
      <c r="F129" s="136" t="s">
        <v>166</v>
      </c>
      <c r="H129" s="135" t="s">
        <v>3</v>
      </c>
      <c r="I129" s="137"/>
      <c r="L129" s="133"/>
      <c r="M129" s="138"/>
      <c r="N129" s="139"/>
      <c r="O129" s="139"/>
      <c r="P129" s="139"/>
      <c r="Q129" s="139"/>
      <c r="R129" s="139"/>
      <c r="S129" s="139"/>
      <c r="T129" s="140"/>
      <c r="AT129" s="135" t="s">
        <v>136</v>
      </c>
      <c r="AU129" s="135" t="s">
        <v>82</v>
      </c>
      <c r="AV129" s="12" t="s">
        <v>80</v>
      </c>
      <c r="AW129" s="12" t="s">
        <v>34</v>
      </c>
      <c r="AX129" s="12" t="s">
        <v>74</v>
      </c>
      <c r="AY129" s="135" t="s">
        <v>126</v>
      </c>
    </row>
    <row r="130" spans="1:65" s="13" customFormat="1" ht="10">
      <c r="B130" s="141"/>
      <c r="D130" s="134" t="s">
        <v>136</v>
      </c>
      <c r="E130" s="142" t="s">
        <v>3</v>
      </c>
      <c r="F130" s="143" t="s">
        <v>167</v>
      </c>
      <c r="H130" s="144">
        <v>340</v>
      </c>
      <c r="I130" s="145"/>
      <c r="L130" s="141"/>
      <c r="M130" s="146"/>
      <c r="N130" s="147"/>
      <c r="O130" s="147"/>
      <c r="P130" s="147"/>
      <c r="Q130" s="147"/>
      <c r="R130" s="147"/>
      <c r="S130" s="147"/>
      <c r="T130" s="148"/>
      <c r="AT130" s="142" t="s">
        <v>136</v>
      </c>
      <c r="AU130" s="142" t="s">
        <v>82</v>
      </c>
      <c r="AV130" s="13" t="s">
        <v>82</v>
      </c>
      <c r="AW130" s="13" t="s">
        <v>34</v>
      </c>
      <c r="AX130" s="13" t="s">
        <v>80</v>
      </c>
      <c r="AY130" s="142" t="s">
        <v>126</v>
      </c>
    </row>
    <row r="131" spans="1:65" s="2" customFormat="1" ht="44.25" customHeight="1">
      <c r="A131" s="28"/>
      <c r="B131" s="114"/>
      <c r="C131" s="115" t="s">
        <v>168</v>
      </c>
      <c r="D131" s="115" t="s">
        <v>128</v>
      </c>
      <c r="E131" s="116" t="s">
        <v>169</v>
      </c>
      <c r="F131" s="117" t="s">
        <v>170</v>
      </c>
      <c r="G131" s="118" t="s">
        <v>171</v>
      </c>
      <c r="H131" s="119">
        <v>145</v>
      </c>
      <c r="I131" s="120"/>
      <c r="J131" s="121">
        <f>ROUND(I131*H131,2)</f>
        <v>0</v>
      </c>
      <c r="K131" s="117" t="s">
        <v>132</v>
      </c>
      <c r="L131" s="29"/>
      <c r="M131" s="122" t="s">
        <v>3</v>
      </c>
      <c r="N131" s="123" t="s">
        <v>46</v>
      </c>
      <c r="O131" s="38"/>
      <c r="P131" s="124">
        <f>O131*H131</f>
        <v>0</v>
      </c>
      <c r="Q131" s="124">
        <v>0</v>
      </c>
      <c r="R131" s="124">
        <f>Q131*H131</f>
        <v>0</v>
      </c>
      <c r="S131" s="124">
        <v>0.23</v>
      </c>
      <c r="T131" s="125">
        <f>S131*H131</f>
        <v>33.35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26" t="s">
        <v>92</v>
      </c>
      <c r="AT131" s="126" t="s">
        <v>128</v>
      </c>
      <c r="AU131" s="126" t="s">
        <v>82</v>
      </c>
      <c r="AY131" s="16" t="s">
        <v>126</v>
      </c>
      <c r="BE131" s="127">
        <f>IF(N131="základní",J131,0)</f>
        <v>0</v>
      </c>
      <c r="BF131" s="127">
        <f>IF(N131="snížená",J131,0)</f>
        <v>0</v>
      </c>
      <c r="BG131" s="127">
        <f>IF(N131="zákl. přenesená",J131,0)</f>
        <v>0</v>
      </c>
      <c r="BH131" s="127">
        <f>IF(N131="sníž. přenesená",J131,0)</f>
        <v>0</v>
      </c>
      <c r="BI131" s="127">
        <f>IF(N131="nulová",J131,0)</f>
        <v>0</v>
      </c>
      <c r="BJ131" s="16" t="s">
        <v>80</v>
      </c>
      <c r="BK131" s="127">
        <f>ROUND(I131*H131,2)</f>
        <v>0</v>
      </c>
      <c r="BL131" s="16" t="s">
        <v>92</v>
      </c>
      <c r="BM131" s="126" t="s">
        <v>172</v>
      </c>
    </row>
    <row r="132" spans="1:65" s="2" customFormat="1" ht="10">
      <c r="A132" s="28"/>
      <c r="B132" s="29"/>
      <c r="C132" s="28"/>
      <c r="D132" s="128" t="s">
        <v>134</v>
      </c>
      <c r="E132" s="28"/>
      <c r="F132" s="129" t="s">
        <v>173</v>
      </c>
      <c r="G132" s="28"/>
      <c r="H132" s="28"/>
      <c r="I132" s="130"/>
      <c r="J132" s="28"/>
      <c r="K132" s="28"/>
      <c r="L132" s="29"/>
      <c r="M132" s="131"/>
      <c r="N132" s="132"/>
      <c r="O132" s="38"/>
      <c r="P132" s="38"/>
      <c r="Q132" s="38"/>
      <c r="R132" s="38"/>
      <c r="S132" s="38"/>
      <c r="T132" s="39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134</v>
      </c>
      <c r="AU132" s="16" t="s">
        <v>82</v>
      </c>
    </row>
    <row r="133" spans="1:65" s="11" customFormat="1" ht="22.75" customHeight="1">
      <c r="B133" s="101"/>
      <c r="D133" s="102" t="s">
        <v>73</v>
      </c>
      <c r="E133" s="112" t="s">
        <v>174</v>
      </c>
      <c r="F133" s="112" t="s">
        <v>175</v>
      </c>
      <c r="I133" s="104"/>
      <c r="J133" s="113">
        <f>BK133</f>
        <v>0</v>
      </c>
      <c r="L133" s="101"/>
      <c r="M133" s="106"/>
      <c r="N133" s="107"/>
      <c r="O133" s="107"/>
      <c r="P133" s="108">
        <f>SUM(P134:P154)</f>
        <v>0</v>
      </c>
      <c r="Q133" s="107"/>
      <c r="R133" s="108">
        <f>SUM(R134:R154)</f>
        <v>0</v>
      </c>
      <c r="S133" s="107"/>
      <c r="T133" s="109">
        <f>SUM(T134:T154)</f>
        <v>0</v>
      </c>
      <c r="AR133" s="102" t="s">
        <v>80</v>
      </c>
      <c r="AT133" s="110" t="s">
        <v>73</v>
      </c>
      <c r="AU133" s="110" t="s">
        <v>80</v>
      </c>
      <c r="AY133" s="102" t="s">
        <v>126</v>
      </c>
      <c r="BK133" s="111">
        <f>SUM(BK134:BK154)</f>
        <v>0</v>
      </c>
    </row>
    <row r="134" spans="1:65" s="2" customFormat="1" ht="37.75" customHeight="1">
      <c r="A134" s="28"/>
      <c r="B134" s="114"/>
      <c r="C134" s="115" t="s">
        <v>176</v>
      </c>
      <c r="D134" s="115" t="s">
        <v>128</v>
      </c>
      <c r="E134" s="116" t="s">
        <v>177</v>
      </c>
      <c r="F134" s="117" t="s">
        <v>178</v>
      </c>
      <c r="G134" s="118" t="s">
        <v>179</v>
      </c>
      <c r="H134" s="119">
        <v>2503.9050000000002</v>
      </c>
      <c r="I134" s="120"/>
      <c r="J134" s="121">
        <f>ROUND(I134*H134,2)</f>
        <v>0</v>
      </c>
      <c r="K134" s="117" t="s">
        <v>132</v>
      </c>
      <c r="L134" s="29"/>
      <c r="M134" s="122" t="s">
        <v>3</v>
      </c>
      <c r="N134" s="123" t="s">
        <v>46</v>
      </c>
      <c r="O134" s="38"/>
      <c r="P134" s="124">
        <f>O134*H134</f>
        <v>0</v>
      </c>
      <c r="Q134" s="124">
        <v>0</v>
      </c>
      <c r="R134" s="124">
        <f>Q134*H134</f>
        <v>0</v>
      </c>
      <c r="S134" s="124">
        <v>0</v>
      </c>
      <c r="T134" s="125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26" t="s">
        <v>92</v>
      </c>
      <c r="AT134" s="126" t="s">
        <v>128</v>
      </c>
      <c r="AU134" s="126" t="s">
        <v>82</v>
      </c>
      <c r="AY134" s="16" t="s">
        <v>126</v>
      </c>
      <c r="BE134" s="127">
        <f>IF(N134="základní",J134,0)</f>
        <v>0</v>
      </c>
      <c r="BF134" s="127">
        <f>IF(N134="snížená",J134,0)</f>
        <v>0</v>
      </c>
      <c r="BG134" s="127">
        <f>IF(N134="zákl. přenesená",J134,0)</f>
        <v>0</v>
      </c>
      <c r="BH134" s="127">
        <f>IF(N134="sníž. přenesená",J134,0)</f>
        <v>0</v>
      </c>
      <c r="BI134" s="127">
        <f>IF(N134="nulová",J134,0)</f>
        <v>0</v>
      </c>
      <c r="BJ134" s="16" t="s">
        <v>80</v>
      </c>
      <c r="BK134" s="127">
        <f>ROUND(I134*H134,2)</f>
        <v>0</v>
      </c>
      <c r="BL134" s="16" t="s">
        <v>92</v>
      </c>
      <c r="BM134" s="126" t="s">
        <v>180</v>
      </c>
    </row>
    <row r="135" spans="1:65" s="2" customFormat="1" ht="10">
      <c r="A135" s="28"/>
      <c r="B135" s="29"/>
      <c r="C135" s="28"/>
      <c r="D135" s="128" t="s">
        <v>134</v>
      </c>
      <c r="E135" s="28"/>
      <c r="F135" s="129" t="s">
        <v>181</v>
      </c>
      <c r="G135" s="28"/>
      <c r="H135" s="28"/>
      <c r="I135" s="130"/>
      <c r="J135" s="28"/>
      <c r="K135" s="28"/>
      <c r="L135" s="29"/>
      <c r="M135" s="131"/>
      <c r="N135" s="132"/>
      <c r="O135" s="38"/>
      <c r="P135" s="38"/>
      <c r="Q135" s="38"/>
      <c r="R135" s="38"/>
      <c r="S135" s="38"/>
      <c r="T135" s="39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 t="s">
        <v>134</v>
      </c>
      <c r="AU135" s="16" t="s">
        <v>82</v>
      </c>
    </row>
    <row r="136" spans="1:65" s="2" customFormat="1" ht="37.75" customHeight="1">
      <c r="A136" s="28"/>
      <c r="B136" s="114"/>
      <c r="C136" s="115" t="s">
        <v>182</v>
      </c>
      <c r="D136" s="115" t="s">
        <v>128</v>
      </c>
      <c r="E136" s="116" t="s">
        <v>183</v>
      </c>
      <c r="F136" s="117" t="s">
        <v>184</v>
      </c>
      <c r="G136" s="118" t="s">
        <v>179</v>
      </c>
      <c r="H136" s="119">
        <v>35054.67</v>
      </c>
      <c r="I136" s="120"/>
      <c r="J136" s="121">
        <f>ROUND(I136*H136,2)</f>
        <v>0</v>
      </c>
      <c r="K136" s="117" t="s">
        <v>132</v>
      </c>
      <c r="L136" s="29"/>
      <c r="M136" s="122" t="s">
        <v>3</v>
      </c>
      <c r="N136" s="123" t="s">
        <v>46</v>
      </c>
      <c r="O136" s="38"/>
      <c r="P136" s="124">
        <f>O136*H136</f>
        <v>0</v>
      </c>
      <c r="Q136" s="124">
        <v>0</v>
      </c>
      <c r="R136" s="124">
        <f>Q136*H136</f>
        <v>0</v>
      </c>
      <c r="S136" s="124">
        <v>0</v>
      </c>
      <c r="T136" s="12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26" t="s">
        <v>92</v>
      </c>
      <c r="AT136" s="126" t="s">
        <v>128</v>
      </c>
      <c r="AU136" s="126" t="s">
        <v>82</v>
      </c>
      <c r="AY136" s="16" t="s">
        <v>126</v>
      </c>
      <c r="BE136" s="127">
        <f>IF(N136="základní",J136,0)</f>
        <v>0</v>
      </c>
      <c r="BF136" s="127">
        <f>IF(N136="snížená",J136,0)</f>
        <v>0</v>
      </c>
      <c r="BG136" s="127">
        <f>IF(N136="zákl. přenesená",J136,0)</f>
        <v>0</v>
      </c>
      <c r="BH136" s="127">
        <f>IF(N136="sníž. přenesená",J136,0)</f>
        <v>0</v>
      </c>
      <c r="BI136" s="127">
        <f>IF(N136="nulová",J136,0)</f>
        <v>0</v>
      </c>
      <c r="BJ136" s="16" t="s">
        <v>80</v>
      </c>
      <c r="BK136" s="127">
        <f>ROUND(I136*H136,2)</f>
        <v>0</v>
      </c>
      <c r="BL136" s="16" t="s">
        <v>92</v>
      </c>
      <c r="BM136" s="126" t="s">
        <v>185</v>
      </c>
    </row>
    <row r="137" spans="1:65" s="2" customFormat="1" ht="10">
      <c r="A137" s="28"/>
      <c r="B137" s="29"/>
      <c r="C137" s="28"/>
      <c r="D137" s="128" t="s">
        <v>134</v>
      </c>
      <c r="E137" s="28"/>
      <c r="F137" s="129" t="s">
        <v>186</v>
      </c>
      <c r="G137" s="28"/>
      <c r="H137" s="28"/>
      <c r="I137" s="130"/>
      <c r="J137" s="28"/>
      <c r="K137" s="28"/>
      <c r="L137" s="29"/>
      <c r="M137" s="131"/>
      <c r="N137" s="132"/>
      <c r="O137" s="38"/>
      <c r="P137" s="38"/>
      <c r="Q137" s="38"/>
      <c r="R137" s="38"/>
      <c r="S137" s="38"/>
      <c r="T137" s="39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6" t="s">
        <v>134</v>
      </c>
      <c r="AU137" s="16" t="s">
        <v>82</v>
      </c>
    </row>
    <row r="138" spans="1:65" s="13" customFormat="1" ht="10">
      <c r="B138" s="141"/>
      <c r="D138" s="134" t="s">
        <v>136</v>
      </c>
      <c r="F138" s="143" t="s">
        <v>187</v>
      </c>
      <c r="H138" s="144">
        <v>35054.67</v>
      </c>
      <c r="I138" s="145"/>
      <c r="L138" s="141"/>
      <c r="M138" s="146"/>
      <c r="N138" s="147"/>
      <c r="O138" s="147"/>
      <c r="P138" s="147"/>
      <c r="Q138" s="147"/>
      <c r="R138" s="147"/>
      <c r="S138" s="147"/>
      <c r="T138" s="148"/>
      <c r="AT138" s="142" t="s">
        <v>136</v>
      </c>
      <c r="AU138" s="142" t="s">
        <v>82</v>
      </c>
      <c r="AV138" s="13" t="s">
        <v>82</v>
      </c>
      <c r="AW138" s="13" t="s">
        <v>4</v>
      </c>
      <c r="AX138" s="13" t="s">
        <v>80</v>
      </c>
      <c r="AY138" s="142" t="s">
        <v>126</v>
      </c>
    </row>
    <row r="139" spans="1:65" s="2" customFormat="1" ht="24.15" customHeight="1">
      <c r="A139" s="28"/>
      <c r="B139" s="114"/>
      <c r="C139" s="115" t="s">
        <v>188</v>
      </c>
      <c r="D139" s="115" t="s">
        <v>128</v>
      </c>
      <c r="E139" s="116" t="s">
        <v>189</v>
      </c>
      <c r="F139" s="117" t="s">
        <v>190</v>
      </c>
      <c r="G139" s="118" t="s">
        <v>179</v>
      </c>
      <c r="H139" s="119">
        <v>2503.9050000000002</v>
      </c>
      <c r="I139" s="120"/>
      <c r="J139" s="121">
        <f>ROUND(I139*H139,2)</f>
        <v>0</v>
      </c>
      <c r="K139" s="117" t="s">
        <v>132</v>
      </c>
      <c r="L139" s="29"/>
      <c r="M139" s="122" t="s">
        <v>3</v>
      </c>
      <c r="N139" s="123" t="s">
        <v>46</v>
      </c>
      <c r="O139" s="38"/>
      <c r="P139" s="124">
        <f>O139*H139</f>
        <v>0</v>
      </c>
      <c r="Q139" s="124">
        <v>0</v>
      </c>
      <c r="R139" s="124">
        <f>Q139*H139</f>
        <v>0</v>
      </c>
      <c r="S139" s="124">
        <v>0</v>
      </c>
      <c r="T139" s="12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26" t="s">
        <v>92</v>
      </c>
      <c r="AT139" s="126" t="s">
        <v>128</v>
      </c>
      <c r="AU139" s="126" t="s">
        <v>82</v>
      </c>
      <c r="AY139" s="16" t="s">
        <v>126</v>
      </c>
      <c r="BE139" s="127">
        <f>IF(N139="základní",J139,0)</f>
        <v>0</v>
      </c>
      <c r="BF139" s="127">
        <f>IF(N139="snížená",J139,0)</f>
        <v>0</v>
      </c>
      <c r="BG139" s="127">
        <f>IF(N139="zákl. přenesená",J139,0)</f>
        <v>0</v>
      </c>
      <c r="BH139" s="127">
        <f>IF(N139="sníž. přenesená",J139,0)</f>
        <v>0</v>
      </c>
      <c r="BI139" s="127">
        <f>IF(N139="nulová",J139,0)</f>
        <v>0</v>
      </c>
      <c r="BJ139" s="16" t="s">
        <v>80</v>
      </c>
      <c r="BK139" s="127">
        <f>ROUND(I139*H139,2)</f>
        <v>0</v>
      </c>
      <c r="BL139" s="16" t="s">
        <v>92</v>
      </c>
      <c r="BM139" s="126" t="s">
        <v>191</v>
      </c>
    </row>
    <row r="140" spans="1:65" s="2" customFormat="1" ht="10">
      <c r="A140" s="28"/>
      <c r="B140" s="29"/>
      <c r="C140" s="28"/>
      <c r="D140" s="128" t="s">
        <v>134</v>
      </c>
      <c r="E140" s="28"/>
      <c r="F140" s="129" t="s">
        <v>192</v>
      </c>
      <c r="G140" s="28"/>
      <c r="H140" s="28"/>
      <c r="I140" s="130"/>
      <c r="J140" s="28"/>
      <c r="K140" s="28"/>
      <c r="L140" s="29"/>
      <c r="M140" s="131"/>
      <c r="N140" s="132"/>
      <c r="O140" s="38"/>
      <c r="P140" s="38"/>
      <c r="Q140" s="38"/>
      <c r="R140" s="38"/>
      <c r="S140" s="38"/>
      <c r="T140" s="39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134</v>
      </c>
      <c r="AU140" s="16" t="s">
        <v>82</v>
      </c>
    </row>
    <row r="141" spans="1:65" s="2" customFormat="1" ht="44.25" customHeight="1">
      <c r="A141" s="28"/>
      <c r="B141" s="114"/>
      <c r="C141" s="115" t="s">
        <v>93</v>
      </c>
      <c r="D141" s="115" t="s">
        <v>128</v>
      </c>
      <c r="E141" s="116" t="s">
        <v>193</v>
      </c>
      <c r="F141" s="117" t="s">
        <v>194</v>
      </c>
      <c r="G141" s="118" t="s">
        <v>179</v>
      </c>
      <c r="H141" s="119">
        <v>586.71</v>
      </c>
      <c r="I141" s="120"/>
      <c r="J141" s="121">
        <f>ROUND(I141*H141,2)</f>
        <v>0</v>
      </c>
      <c r="K141" s="117" t="s">
        <v>132</v>
      </c>
      <c r="L141" s="29"/>
      <c r="M141" s="122" t="s">
        <v>3</v>
      </c>
      <c r="N141" s="123" t="s">
        <v>46</v>
      </c>
      <c r="O141" s="38"/>
      <c r="P141" s="124">
        <f>O141*H141</f>
        <v>0</v>
      </c>
      <c r="Q141" s="124">
        <v>0</v>
      </c>
      <c r="R141" s="124">
        <f>Q141*H141</f>
        <v>0</v>
      </c>
      <c r="S141" s="124">
        <v>0</v>
      </c>
      <c r="T141" s="125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26" t="s">
        <v>92</v>
      </c>
      <c r="AT141" s="126" t="s">
        <v>128</v>
      </c>
      <c r="AU141" s="126" t="s">
        <v>82</v>
      </c>
      <c r="AY141" s="16" t="s">
        <v>126</v>
      </c>
      <c r="BE141" s="127">
        <f>IF(N141="základní",J141,0)</f>
        <v>0</v>
      </c>
      <c r="BF141" s="127">
        <f>IF(N141="snížená",J141,0)</f>
        <v>0</v>
      </c>
      <c r="BG141" s="127">
        <f>IF(N141="zákl. přenesená",J141,0)</f>
        <v>0</v>
      </c>
      <c r="BH141" s="127">
        <f>IF(N141="sníž. přenesená",J141,0)</f>
        <v>0</v>
      </c>
      <c r="BI141" s="127">
        <f>IF(N141="nulová",J141,0)</f>
        <v>0</v>
      </c>
      <c r="BJ141" s="16" t="s">
        <v>80</v>
      </c>
      <c r="BK141" s="127">
        <f>ROUND(I141*H141,2)</f>
        <v>0</v>
      </c>
      <c r="BL141" s="16" t="s">
        <v>92</v>
      </c>
      <c r="BM141" s="126" t="s">
        <v>195</v>
      </c>
    </row>
    <row r="142" spans="1:65" s="2" customFormat="1" ht="10">
      <c r="A142" s="28"/>
      <c r="B142" s="29"/>
      <c r="C142" s="28"/>
      <c r="D142" s="128" t="s">
        <v>134</v>
      </c>
      <c r="E142" s="28"/>
      <c r="F142" s="129" t="s">
        <v>196</v>
      </c>
      <c r="G142" s="28"/>
      <c r="H142" s="28"/>
      <c r="I142" s="130"/>
      <c r="J142" s="28"/>
      <c r="K142" s="28"/>
      <c r="L142" s="29"/>
      <c r="M142" s="131"/>
      <c r="N142" s="132"/>
      <c r="O142" s="38"/>
      <c r="P142" s="38"/>
      <c r="Q142" s="38"/>
      <c r="R142" s="38"/>
      <c r="S142" s="38"/>
      <c r="T142" s="39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6" t="s">
        <v>134</v>
      </c>
      <c r="AU142" s="16" t="s">
        <v>82</v>
      </c>
    </row>
    <row r="143" spans="1:65" s="12" customFormat="1" ht="10">
      <c r="B143" s="133"/>
      <c r="D143" s="134" t="s">
        <v>136</v>
      </c>
      <c r="E143" s="135" t="s">
        <v>3</v>
      </c>
      <c r="F143" s="136" t="s">
        <v>197</v>
      </c>
      <c r="H143" s="135" t="s">
        <v>3</v>
      </c>
      <c r="I143" s="137"/>
      <c r="L143" s="133"/>
      <c r="M143" s="138"/>
      <c r="N143" s="139"/>
      <c r="O143" s="139"/>
      <c r="P143" s="139"/>
      <c r="Q143" s="139"/>
      <c r="R143" s="139"/>
      <c r="S143" s="139"/>
      <c r="T143" s="140"/>
      <c r="AT143" s="135" t="s">
        <v>136</v>
      </c>
      <c r="AU143" s="135" t="s">
        <v>82</v>
      </c>
      <c r="AV143" s="12" t="s">
        <v>80</v>
      </c>
      <c r="AW143" s="12" t="s">
        <v>34</v>
      </c>
      <c r="AX143" s="12" t="s">
        <v>74</v>
      </c>
      <c r="AY143" s="135" t="s">
        <v>126</v>
      </c>
    </row>
    <row r="144" spans="1:65" s="13" customFormat="1" ht="10">
      <c r="B144" s="141"/>
      <c r="D144" s="134" t="s">
        <v>136</v>
      </c>
      <c r="E144" s="142" t="s">
        <v>3</v>
      </c>
      <c r="F144" s="143" t="s">
        <v>198</v>
      </c>
      <c r="H144" s="144">
        <v>35.700000000000003</v>
      </c>
      <c r="I144" s="145"/>
      <c r="L144" s="141"/>
      <c r="M144" s="146"/>
      <c r="N144" s="147"/>
      <c r="O144" s="147"/>
      <c r="P144" s="147"/>
      <c r="Q144" s="147"/>
      <c r="R144" s="147"/>
      <c r="S144" s="147"/>
      <c r="T144" s="148"/>
      <c r="AT144" s="142" t="s">
        <v>136</v>
      </c>
      <c r="AU144" s="142" t="s">
        <v>82</v>
      </c>
      <c r="AV144" s="13" t="s">
        <v>82</v>
      </c>
      <c r="AW144" s="13" t="s">
        <v>34</v>
      </c>
      <c r="AX144" s="13" t="s">
        <v>74</v>
      </c>
      <c r="AY144" s="142" t="s">
        <v>126</v>
      </c>
    </row>
    <row r="145" spans="1:65" s="12" customFormat="1" ht="10">
      <c r="B145" s="133"/>
      <c r="D145" s="134" t="s">
        <v>136</v>
      </c>
      <c r="E145" s="135" t="s">
        <v>3</v>
      </c>
      <c r="F145" s="136" t="s">
        <v>199</v>
      </c>
      <c r="H145" s="135" t="s">
        <v>3</v>
      </c>
      <c r="I145" s="137"/>
      <c r="L145" s="133"/>
      <c r="M145" s="138"/>
      <c r="N145" s="139"/>
      <c r="O145" s="139"/>
      <c r="P145" s="139"/>
      <c r="Q145" s="139"/>
      <c r="R145" s="139"/>
      <c r="S145" s="139"/>
      <c r="T145" s="140"/>
      <c r="AT145" s="135" t="s">
        <v>136</v>
      </c>
      <c r="AU145" s="135" t="s">
        <v>82</v>
      </c>
      <c r="AV145" s="12" t="s">
        <v>80</v>
      </c>
      <c r="AW145" s="12" t="s">
        <v>34</v>
      </c>
      <c r="AX145" s="12" t="s">
        <v>74</v>
      </c>
      <c r="AY145" s="135" t="s">
        <v>126</v>
      </c>
    </row>
    <row r="146" spans="1:65" s="13" customFormat="1" ht="10">
      <c r="B146" s="141"/>
      <c r="D146" s="134" t="s">
        <v>136</v>
      </c>
      <c r="E146" s="142" t="s">
        <v>3</v>
      </c>
      <c r="F146" s="143" t="s">
        <v>200</v>
      </c>
      <c r="H146" s="144">
        <v>407.16</v>
      </c>
      <c r="I146" s="145"/>
      <c r="L146" s="141"/>
      <c r="M146" s="146"/>
      <c r="N146" s="147"/>
      <c r="O146" s="147"/>
      <c r="P146" s="147"/>
      <c r="Q146" s="147"/>
      <c r="R146" s="147"/>
      <c r="S146" s="147"/>
      <c r="T146" s="148"/>
      <c r="AT146" s="142" t="s">
        <v>136</v>
      </c>
      <c r="AU146" s="142" t="s">
        <v>82</v>
      </c>
      <c r="AV146" s="13" t="s">
        <v>82</v>
      </c>
      <c r="AW146" s="13" t="s">
        <v>34</v>
      </c>
      <c r="AX146" s="13" t="s">
        <v>74</v>
      </c>
      <c r="AY146" s="142" t="s">
        <v>126</v>
      </c>
    </row>
    <row r="147" spans="1:65" s="12" customFormat="1" ht="10">
      <c r="B147" s="133"/>
      <c r="D147" s="134" t="s">
        <v>136</v>
      </c>
      <c r="E147" s="135" t="s">
        <v>3</v>
      </c>
      <c r="F147" s="136" t="s">
        <v>201</v>
      </c>
      <c r="H147" s="135" t="s">
        <v>3</v>
      </c>
      <c r="I147" s="137"/>
      <c r="L147" s="133"/>
      <c r="M147" s="138"/>
      <c r="N147" s="139"/>
      <c r="O147" s="139"/>
      <c r="P147" s="139"/>
      <c r="Q147" s="139"/>
      <c r="R147" s="139"/>
      <c r="S147" s="139"/>
      <c r="T147" s="140"/>
      <c r="AT147" s="135" t="s">
        <v>136</v>
      </c>
      <c r="AU147" s="135" t="s">
        <v>82</v>
      </c>
      <c r="AV147" s="12" t="s">
        <v>80</v>
      </c>
      <c r="AW147" s="12" t="s">
        <v>34</v>
      </c>
      <c r="AX147" s="12" t="s">
        <v>74</v>
      </c>
      <c r="AY147" s="135" t="s">
        <v>126</v>
      </c>
    </row>
    <row r="148" spans="1:65" s="13" customFormat="1" ht="10">
      <c r="B148" s="141"/>
      <c r="D148" s="134" t="s">
        <v>136</v>
      </c>
      <c r="E148" s="142" t="s">
        <v>3</v>
      </c>
      <c r="F148" s="143" t="s">
        <v>202</v>
      </c>
      <c r="H148" s="144">
        <v>110.5</v>
      </c>
      <c r="I148" s="145"/>
      <c r="L148" s="141"/>
      <c r="M148" s="146"/>
      <c r="N148" s="147"/>
      <c r="O148" s="147"/>
      <c r="P148" s="147"/>
      <c r="Q148" s="147"/>
      <c r="R148" s="147"/>
      <c r="S148" s="147"/>
      <c r="T148" s="148"/>
      <c r="AT148" s="142" t="s">
        <v>136</v>
      </c>
      <c r="AU148" s="142" t="s">
        <v>82</v>
      </c>
      <c r="AV148" s="13" t="s">
        <v>82</v>
      </c>
      <c r="AW148" s="13" t="s">
        <v>34</v>
      </c>
      <c r="AX148" s="13" t="s">
        <v>74</v>
      </c>
      <c r="AY148" s="142" t="s">
        <v>126</v>
      </c>
    </row>
    <row r="149" spans="1:65" s="12" customFormat="1" ht="10">
      <c r="B149" s="133"/>
      <c r="D149" s="134" t="s">
        <v>136</v>
      </c>
      <c r="E149" s="135" t="s">
        <v>3</v>
      </c>
      <c r="F149" s="136" t="s">
        <v>203</v>
      </c>
      <c r="H149" s="135" t="s">
        <v>3</v>
      </c>
      <c r="I149" s="137"/>
      <c r="L149" s="133"/>
      <c r="M149" s="138"/>
      <c r="N149" s="139"/>
      <c r="O149" s="139"/>
      <c r="P149" s="139"/>
      <c r="Q149" s="139"/>
      <c r="R149" s="139"/>
      <c r="S149" s="139"/>
      <c r="T149" s="140"/>
      <c r="AT149" s="135" t="s">
        <v>136</v>
      </c>
      <c r="AU149" s="135" t="s">
        <v>82</v>
      </c>
      <c r="AV149" s="12" t="s">
        <v>80</v>
      </c>
      <c r="AW149" s="12" t="s">
        <v>34</v>
      </c>
      <c r="AX149" s="12" t="s">
        <v>74</v>
      </c>
      <c r="AY149" s="135" t="s">
        <v>126</v>
      </c>
    </row>
    <row r="150" spans="1:65" s="13" customFormat="1" ht="10">
      <c r="B150" s="141"/>
      <c r="D150" s="134" t="s">
        <v>136</v>
      </c>
      <c r="E150" s="142" t="s">
        <v>3</v>
      </c>
      <c r="F150" s="143" t="s">
        <v>204</v>
      </c>
      <c r="H150" s="144">
        <v>33.35</v>
      </c>
      <c r="I150" s="145"/>
      <c r="L150" s="141"/>
      <c r="M150" s="146"/>
      <c r="N150" s="147"/>
      <c r="O150" s="147"/>
      <c r="P150" s="147"/>
      <c r="Q150" s="147"/>
      <c r="R150" s="147"/>
      <c r="S150" s="147"/>
      <c r="T150" s="148"/>
      <c r="AT150" s="142" t="s">
        <v>136</v>
      </c>
      <c r="AU150" s="142" t="s">
        <v>82</v>
      </c>
      <c r="AV150" s="13" t="s">
        <v>82</v>
      </c>
      <c r="AW150" s="13" t="s">
        <v>34</v>
      </c>
      <c r="AX150" s="13" t="s">
        <v>74</v>
      </c>
      <c r="AY150" s="142" t="s">
        <v>126</v>
      </c>
    </row>
    <row r="151" spans="1:65" s="14" customFormat="1" ht="10">
      <c r="B151" s="149"/>
      <c r="D151" s="134" t="s">
        <v>136</v>
      </c>
      <c r="E151" s="150" t="s">
        <v>3</v>
      </c>
      <c r="F151" s="151" t="s">
        <v>148</v>
      </c>
      <c r="H151" s="152">
        <v>586.71</v>
      </c>
      <c r="I151" s="153"/>
      <c r="L151" s="149"/>
      <c r="M151" s="154"/>
      <c r="N151" s="155"/>
      <c r="O151" s="155"/>
      <c r="P151" s="155"/>
      <c r="Q151" s="155"/>
      <c r="R151" s="155"/>
      <c r="S151" s="155"/>
      <c r="T151" s="156"/>
      <c r="AT151" s="150" t="s">
        <v>136</v>
      </c>
      <c r="AU151" s="150" t="s">
        <v>82</v>
      </c>
      <c r="AV151" s="14" t="s">
        <v>92</v>
      </c>
      <c r="AW151" s="14" t="s">
        <v>34</v>
      </c>
      <c r="AX151" s="14" t="s">
        <v>80</v>
      </c>
      <c r="AY151" s="150" t="s">
        <v>126</v>
      </c>
    </row>
    <row r="152" spans="1:65" s="2" customFormat="1" ht="44.25" customHeight="1">
      <c r="A152" s="28"/>
      <c r="B152" s="114"/>
      <c r="C152" s="115" t="s">
        <v>9</v>
      </c>
      <c r="D152" s="115" t="s">
        <v>128</v>
      </c>
      <c r="E152" s="116" t="s">
        <v>205</v>
      </c>
      <c r="F152" s="117" t="s">
        <v>206</v>
      </c>
      <c r="G152" s="118" t="s">
        <v>179</v>
      </c>
      <c r="H152" s="119">
        <v>1917.1949999999999</v>
      </c>
      <c r="I152" s="120"/>
      <c r="J152" s="121">
        <f>ROUND(I152*H152,2)</f>
        <v>0</v>
      </c>
      <c r="K152" s="117" t="s">
        <v>132</v>
      </c>
      <c r="L152" s="29"/>
      <c r="M152" s="122" t="s">
        <v>3</v>
      </c>
      <c r="N152" s="123" t="s">
        <v>46</v>
      </c>
      <c r="O152" s="38"/>
      <c r="P152" s="124">
        <f>O152*H152</f>
        <v>0</v>
      </c>
      <c r="Q152" s="124">
        <v>0</v>
      </c>
      <c r="R152" s="124">
        <f>Q152*H152</f>
        <v>0</v>
      </c>
      <c r="S152" s="124">
        <v>0</v>
      </c>
      <c r="T152" s="125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26" t="s">
        <v>92</v>
      </c>
      <c r="AT152" s="126" t="s">
        <v>128</v>
      </c>
      <c r="AU152" s="126" t="s">
        <v>82</v>
      </c>
      <c r="AY152" s="16" t="s">
        <v>126</v>
      </c>
      <c r="BE152" s="127">
        <f>IF(N152="základní",J152,0)</f>
        <v>0</v>
      </c>
      <c r="BF152" s="127">
        <f>IF(N152="snížená",J152,0)</f>
        <v>0</v>
      </c>
      <c r="BG152" s="127">
        <f>IF(N152="zákl. přenesená",J152,0)</f>
        <v>0</v>
      </c>
      <c r="BH152" s="127">
        <f>IF(N152="sníž. přenesená",J152,0)</f>
        <v>0</v>
      </c>
      <c r="BI152" s="127">
        <f>IF(N152="nulová",J152,0)</f>
        <v>0</v>
      </c>
      <c r="BJ152" s="16" t="s">
        <v>80</v>
      </c>
      <c r="BK152" s="127">
        <f>ROUND(I152*H152,2)</f>
        <v>0</v>
      </c>
      <c r="BL152" s="16" t="s">
        <v>92</v>
      </c>
      <c r="BM152" s="126" t="s">
        <v>207</v>
      </c>
    </row>
    <row r="153" spans="1:65" s="2" customFormat="1" ht="10">
      <c r="A153" s="28"/>
      <c r="B153" s="29"/>
      <c r="C153" s="28"/>
      <c r="D153" s="128" t="s">
        <v>134</v>
      </c>
      <c r="E153" s="28"/>
      <c r="F153" s="129" t="s">
        <v>208</v>
      </c>
      <c r="G153" s="28"/>
      <c r="H153" s="28"/>
      <c r="I153" s="130"/>
      <c r="J153" s="28"/>
      <c r="K153" s="28"/>
      <c r="L153" s="29"/>
      <c r="M153" s="131"/>
      <c r="N153" s="132"/>
      <c r="O153" s="38"/>
      <c r="P153" s="38"/>
      <c r="Q153" s="38"/>
      <c r="R153" s="38"/>
      <c r="S153" s="38"/>
      <c r="T153" s="39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6" t="s">
        <v>134</v>
      </c>
      <c r="AU153" s="16" t="s">
        <v>82</v>
      </c>
    </row>
    <row r="154" spans="1:65" s="13" customFormat="1" ht="10">
      <c r="B154" s="141"/>
      <c r="D154" s="134" t="s">
        <v>136</v>
      </c>
      <c r="E154" s="142" t="s">
        <v>3</v>
      </c>
      <c r="F154" s="143" t="s">
        <v>209</v>
      </c>
      <c r="H154" s="144">
        <v>1917.1949999999999</v>
      </c>
      <c r="I154" s="145"/>
      <c r="L154" s="141"/>
      <c r="M154" s="157"/>
      <c r="N154" s="158"/>
      <c r="O154" s="158"/>
      <c r="P154" s="158"/>
      <c r="Q154" s="158"/>
      <c r="R154" s="158"/>
      <c r="S154" s="158"/>
      <c r="T154" s="159"/>
      <c r="AT154" s="142" t="s">
        <v>136</v>
      </c>
      <c r="AU154" s="142" t="s">
        <v>82</v>
      </c>
      <c r="AV154" s="13" t="s">
        <v>82</v>
      </c>
      <c r="AW154" s="13" t="s">
        <v>34</v>
      </c>
      <c r="AX154" s="13" t="s">
        <v>80</v>
      </c>
      <c r="AY154" s="142" t="s">
        <v>126</v>
      </c>
    </row>
    <row r="155" spans="1:65" s="2" customFormat="1" ht="7" customHeight="1">
      <c r="A155" s="28"/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29"/>
      <c r="M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</sheetData>
  <autoFilter ref="C93:K154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/>
    <hyperlink ref="F102" r:id="rId2"/>
    <hyperlink ref="F110" r:id="rId3"/>
    <hyperlink ref="F118" r:id="rId4"/>
    <hyperlink ref="F124" r:id="rId5"/>
    <hyperlink ref="F128" r:id="rId6"/>
    <hyperlink ref="F132" r:id="rId7"/>
    <hyperlink ref="F135" r:id="rId8"/>
    <hyperlink ref="F137" r:id="rId9"/>
    <hyperlink ref="F140" r:id="rId10"/>
    <hyperlink ref="F142" r:id="rId11"/>
    <hyperlink ref="F153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>
      <selection activeCell="W37" sqref="W37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168" t="s">
        <v>6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6" t="s">
        <v>91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5" customHeight="1">
      <c r="B4" s="19"/>
      <c r="D4" s="20" t="s">
        <v>97</v>
      </c>
      <c r="L4" s="19"/>
      <c r="M4" s="65" t="s">
        <v>11</v>
      </c>
      <c r="AT4" s="16" t="s">
        <v>4</v>
      </c>
    </row>
    <row r="5" spans="1:46" s="1" customFormat="1" ht="7" customHeight="1">
      <c r="B5" s="19"/>
      <c r="L5" s="19"/>
    </row>
    <row r="6" spans="1:46" s="1" customFormat="1" ht="12" customHeight="1">
      <c r="B6" s="19"/>
      <c r="D6" s="24" t="s">
        <v>17</v>
      </c>
      <c r="L6" s="19"/>
    </row>
    <row r="7" spans="1:46" s="1" customFormat="1" ht="16.5" customHeight="1">
      <c r="B7" s="19"/>
      <c r="E7" s="178" t="str">
        <f>'Rekapitulace stavby'!K6</f>
        <v>Anthropos Sportovní a rekreační areál - I. etapa</v>
      </c>
      <c r="F7" s="179"/>
      <c r="G7" s="179"/>
      <c r="H7" s="179"/>
      <c r="L7" s="19"/>
    </row>
    <row r="8" spans="1:46" ht="12.5">
      <c r="B8" s="19"/>
      <c r="D8" s="24" t="s">
        <v>98</v>
      </c>
      <c r="L8" s="19"/>
    </row>
    <row r="9" spans="1:46" s="1" customFormat="1" ht="16.5" customHeight="1">
      <c r="B9" s="19"/>
      <c r="E9" s="178" t="s">
        <v>99</v>
      </c>
      <c r="F9" s="166"/>
      <c r="G9" s="166"/>
      <c r="H9" s="166"/>
      <c r="L9" s="19"/>
    </row>
    <row r="10" spans="1:46" s="1" customFormat="1" ht="12" customHeight="1">
      <c r="B10" s="19"/>
      <c r="D10" s="24" t="s">
        <v>100</v>
      </c>
      <c r="L10" s="19"/>
    </row>
    <row r="11" spans="1:46" s="2" customFormat="1" ht="16.5" customHeight="1">
      <c r="A11" s="28"/>
      <c r="B11" s="29"/>
      <c r="C11" s="28"/>
      <c r="D11" s="28"/>
      <c r="E11" s="180" t="s">
        <v>101</v>
      </c>
      <c r="F11" s="181"/>
      <c r="G11" s="181"/>
      <c r="H11" s="181"/>
      <c r="I11" s="28"/>
      <c r="J11" s="28"/>
      <c r="K11" s="28"/>
      <c r="L11" s="6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4" t="s">
        <v>102</v>
      </c>
      <c r="E12" s="28"/>
      <c r="F12" s="28"/>
      <c r="G12" s="28"/>
      <c r="H12" s="28"/>
      <c r="I12" s="28"/>
      <c r="J12" s="28"/>
      <c r="K12" s="28"/>
      <c r="L12" s="6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29"/>
      <c r="C13" s="28"/>
      <c r="D13" s="28"/>
      <c r="E13" s="169" t="s">
        <v>487</v>
      </c>
      <c r="F13" s="181"/>
      <c r="G13" s="181"/>
      <c r="H13" s="181"/>
      <c r="I13" s="28"/>
      <c r="J13" s="28"/>
      <c r="K13" s="28"/>
      <c r="L13" s="6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0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6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4" t="s">
        <v>18</v>
      </c>
      <c r="E15" s="28"/>
      <c r="F15" s="23" t="s">
        <v>3</v>
      </c>
      <c r="G15" s="28"/>
      <c r="H15" s="28"/>
      <c r="I15" s="24" t="s">
        <v>19</v>
      </c>
      <c r="J15" s="23" t="s">
        <v>3</v>
      </c>
      <c r="K15" s="28"/>
      <c r="L15" s="6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4" t="s">
        <v>20</v>
      </c>
      <c r="E16" s="28"/>
      <c r="F16" s="23" t="s">
        <v>103</v>
      </c>
      <c r="G16" s="28"/>
      <c r="H16" s="28"/>
      <c r="I16" s="24" t="s">
        <v>22</v>
      </c>
      <c r="J16" s="35" t="str">
        <f>'Rekapitulace stavby'!AN8</f>
        <v>14. 6. 2022</v>
      </c>
      <c r="K16" s="28"/>
      <c r="L16" s="6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7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6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4" t="s">
        <v>24</v>
      </c>
      <c r="E18" s="28"/>
      <c r="F18" s="28"/>
      <c r="G18" s="28"/>
      <c r="H18" s="28"/>
      <c r="I18" s="24" t="s">
        <v>25</v>
      </c>
      <c r="J18" s="23" t="str">
        <f>IF('Rekapitulace stavby'!AN10="","",'Rekapitulace stavby'!AN10)</f>
        <v/>
      </c>
      <c r="K18" s="28"/>
      <c r="L18" s="6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stavby'!E11="","",'Rekapitulace stavby'!E11)</f>
        <v>Statutární město Brno</v>
      </c>
      <c r="F19" s="28"/>
      <c r="G19" s="28"/>
      <c r="H19" s="28"/>
      <c r="I19" s="24" t="s">
        <v>27</v>
      </c>
      <c r="J19" s="23" t="str">
        <f>IF('Rekapitulace stavby'!AN11="","",'Rekapitulace stavby'!AN11)</f>
        <v/>
      </c>
      <c r="K19" s="28"/>
      <c r="L19" s="6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7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6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4" t="s">
        <v>28</v>
      </c>
      <c r="E21" s="28"/>
      <c r="F21" s="28"/>
      <c r="G21" s="28"/>
      <c r="H21" s="28"/>
      <c r="I21" s="24" t="s">
        <v>25</v>
      </c>
      <c r="J21" s="25" t="str">
        <f>'Rekapitulace stavby'!AN13</f>
        <v>Vyplň údaj</v>
      </c>
      <c r="K21" s="28"/>
      <c r="L21" s="6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182" t="str">
        <f>'Rekapitulace stavby'!E14</f>
        <v>Vyplň údaj</v>
      </c>
      <c r="F22" s="165"/>
      <c r="G22" s="165"/>
      <c r="H22" s="165"/>
      <c r="I22" s="24" t="s">
        <v>27</v>
      </c>
      <c r="J22" s="25" t="str">
        <f>'Rekapitulace stavby'!AN14</f>
        <v>Vyplň údaj</v>
      </c>
      <c r="K22" s="28"/>
      <c r="L22" s="6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7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6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4" t="s">
        <v>30</v>
      </c>
      <c r="E24" s="28"/>
      <c r="F24" s="28"/>
      <c r="G24" s="28"/>
      <c r="H24" s="28"/>
      <c r="I24" s="24" t="s">
        <v>25</v>
      </c>
      <c r="J24" s="23" t="str">
        <f>IF('Rekapitulace stavby'!AN16="","",'Rekapitulace stavby'!AN16)</f>
        <v>25764314</v>
      </c>
      <c r="K24" s="28"/>
      <c r="L24" s="6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29"/>
      <c r="C25" s="28"/>
      <c r="D25" s="28"/>
      <c r="E25" s="23" t="str">
        <f>IF('Rekapitulace stavby'!E17="","",'Rekapitulace stavby'!E17)</f>
        <v>Arch.Design, s.r.o.</v>
      </c>
      <c r="F25" s="28"/>
      <c r="G25" s="28"/>
      <c r="H25" s="28"/>
      <c r="I25" s="24" t="s">
        <v>27</v>
      </c>
      <c r="J25" s="23" t="str">
        <f>IF('Rekapitulace stavby'!AN17="","",'Rekapitulace stavby'!AN17)</f>
        <v>cz25764314</v>
      </c>
      <c r="K25" s="28"/>
      <c r="L25" s="6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7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6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29"/>
      <c r="C27" s="28"/>
      <c r="D27" s="24" t="s">
        <v>35</v>
      </c>
      <c r="E27" s="28"/>
      <c r="F27" s="28"/>
      <c r="G27" s="28"/>
      <c r="H27" s="28"/>
      <c r="I27" s="24" t="s">
        <v>25</v>
      </c>
      <c r="J27" s="23" t="str">
        <f>IF('Rekapitulace stavby'!AN19="","",'Rekapitulace stavby'!AN19)</f>
        <v>63472066</v>
      </c>
      <c r="K27" s="28"/>
      <c r="L27" s="6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29"/>
      <c r="C28" s="28"/>
      <c r="D28" s="28"/>
      <c r="E28" s="23" t="str">
        <f>IF('Rekapitulace stavby'!E20="","",'Rekapitulace stavby'!E20)</f>
        <v>CKN Invest, spol. s r.o.</v>
      </c>
      <c r="F28" s="28"/>
      <c r="G28" s="28"/>
      <c r="H28" s="28"/>
      <c r="I28" s="24" t="s">
        <v>27</v>
      </c>
      <c r="J28" s="23" t="str">
        <f>IF('Rekapitulace stavby'!AN20="","",'Rekapitulace stavby'!AN20)</f>
        <v>cz63472066</v>
      </c>
      <c r="K28" s="28"/>
      <c r="L28" s="6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7" customHeight="1">
      <c r="A29" s="28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6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29"/>
      <c r="C30" s="28"/>
      <c r="D30" s="24" t="s">
        <v>39</v>
      </c>
      <c r="E30" s="28"/>
      <c r="F30" s="28"/>
      <c r="G30" s="28"/>
      <c r="H30" s="28"/>
      <c r="I30" s="28"/>
      <c r="J30" s="28"/>
      <c r="K30" s="28"/>
      <c r="L30" s="6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7" customFormat="1" ht="16.5" customHeight="1">
      <c r="A31" s="68"/>
      <c r="B31" s="69"/>
      <c r="C31" s="68"/>
      <c r="D31" s="68"/>
      <c r="E31" s="167" t="s">
        <v>3</v>
      </c>
      <c r="F31" s="167"/>
      <c r="G31" s="167"/>
      <c r="H31" s="167"/>
      <c r="I31" s="68"/>
      <c r="J31" s="68"/>
      <c r="K31" s="68"/>
      <c r="L31" s="70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1" s="2" customFormat="1" ht="7" customHeight="1">
      <c r="A32" s="28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6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7" customHeight="1">
      <c r="A33" s="28"/>
      <c r="B33" s="29"/>
      <c r="C33" s="28"/>
      <c r="D33" s="45"/>
      <c r="E33" s="45"/>
      <c r="F33" s="45"/>
      <c r="G33" s="45"/>
      <c r="H33" s="45"/>
      <c r="I33" s="45"/>
      <c r="J33" s="45"/>
      <c r="K33" s="45"/>
      <c r="L33" s="6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4" customHeight="1">
      <c r="A34" s="28"/>
      <c r="B34" s="29"/>
      <c r="C34" s="28"/>
      <c r="D34" s="71" t="s">
        <v>41</v>
      </c>
      <c r="E34" s="28"/>
      <c r="F34" s="28"/>
      <c r="G34" s="28"/>
      <c r="H34" s="28"/>
      <c r="I34" s="28"/>
      <c r="J34" s="48">
        <f>ROUND(J100, 2)</f>
        <v>0</v>
      </c>
      <c r="K34" s="28"/>
      <c r="L34" s="6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7" customHeight="1">
      <c r="A35" s="28"/>
      <c r="B35" s="29"/>
      <c r="C35" s="28"/>
      <c r="D35" s="45"/>
      <c r="E35" s="45"/>
      <c r="F35" s="45"/>
      <c r="G35" s="45"/>
      <c r="H35" s="45"/>
      <c r="I35" s="45"/>
      <c r="J35" s="45"/>
      <c r="K35" s="45"/>
      <c r="L35" s="6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8"/>
      <c r="F36" s="30" t="s">
        <v>43</v>
      </c>
      <c r="G36" s="28"/>
      <c r="H36" s="28"/>
      <c r="I36" s="30" t="s">
        <v>42</v>
      </c>
      <c r="J36" s="30" t="s">
        <v>44</v>
      </c>
      <c r="K36" s="28"/>
      <c r="L36" s="6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customHeight="1">
      <c r="A37" s="28"/>
      <c r="B37" s="29"/>
      <c r="C37" s="28"/>
      <c r="D37" s="66" t="s">
        <v>45</v>
      </c>
      <c r="E37" s="24" t="s">
        <v>46</v>
      </c>
      <c r="F37" s="72">
        <f>ROUND((SUM(BE100:BE341)),  2)</f>
        <v>0</v>
      </c>
      <c r="G37" s="28"/>
      <c r="H37" s="28"/>
      <c r="I37" s="73">
        <v>0.21</v>
      </c>
      <c r="J37" s="72">
        <f>ROUND(((SUM(BE100:BE341))*I37),  2)</f>
        <v>0</v>
      </c>
      <c r="K37" s="28"/>
      <c r="L37" s="6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4" t="s">
        <v>47</v>
      </c>
      <c r="F38" s="72">
        <f>ROUND((SUM(BF100:BF341)),  2)</f>
        <v>0</v>
      </c>
      <c r="G38" s="28"/>
      <c r="H38" s="28"/>
      <c r="I38" s="73">
        <v>0.12</v>
      </c>
      <c r="J38" s="72">
        <f>ROUND(((SUM(BF100:BF341))*I38),  2)</f>
        <v>0</v>
      </c>
      <c r="K38" s="28"/>
      <c r="L38" s="6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4" t="s">
        <v>48</v>
      </c>
      <c r="F39" s="72">
        <f>ROUND((SUM(BG100:BG341)),  2)</f>
        <v>0</v>
      </c>
      <c r="G39" s="28"/>
      <c r="H39" s="28"/>
      <c r="I39" s="73">
        <v>0.21</v>
      </c>
      <c r="J39" s="72">
        <f>0</f>
        <v>0</v>
      </c>
      <c r="K39" s="28"/>
      <c r="L39" s="6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hidden="1" customHeight="1">
      <c r="A40" s="28"/>
      <c r="B40" s="29"/>
      <c r="C40" s="28"/>
      <c r="D40" s="28"/>
      <c r="E40" s="24" t="s">
        <v>49</v>
      </c>
      <c r="F40" s="72">
        <f>ROUND((SUM(BH100:BH341)),  2)</f>
        <v>0</v>
      </c>
      <c r="G40" s="28"/>
      <c r="H40" s="28"/>
      <c r="I40" s="73">
        <v>0.12</v>
      </c>
      <c r="J40" s="72">
        <f>0</f>
        <v>0</v>
      </c>
      <c r="K40" s="28"/>
      <c r="L40" s="6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" hidden="1" customHeight="1">
      <c r="A41" s="28"/>
      <c r="B41" s="29"/>
      <c r="C41" s="28"/>
      <c r="D41" s="28"/>
      <c r="E41" s="24" t="s">
        <v>50</v>
      </c>
      <c r="F41" s="72">
        <f>ROUND((SUM(BI100:BI341)),  2)</f>
        <v>0</v>
      </c>
      <c r="G41" s="28"/>
      <c r="H41" s="28"/>
      <c r="I41" s="73">
        <v>0</v>
      </c>
      <c r="J41" s="72">
        <f>0</f>
        <v>0</v>
      </c>
      <c r="K41" s="28"/>
      <c r="L41" s="6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7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6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4" customHeight="1">
      <c r="A43" s="28"/>
      <c r="B43" s="29"/>
      <c r="C43" s="74"/>
      <c r="D43" s="75" t="s">
        <v>51</v>
      </c>
      <c r="E43" s="40"/>
      <c r="F43" s="40"/>
      <c r="G43" s="76" t="s">
        <v>52</v>
      </c>
      <c r="H43" s="77" t="s">
        <v>53</v>
      </c>
      <c r="I43" s="40"/>
      <c r="J43" s="78">
        <f>SUM(J34:J41)</f>
        <v>0</v>
      </c>
      <c r="K43" s="79"/>
      <c r="L43" s="6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" customHeight="1">
      <c r="A44" s="28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6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8" spans="1:31" s="2" customFormat="1" ht="7" customHeight="1">
      <c r="A48" s="28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6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s="2" customFormat="1" ht="25" customHeight="1">
      <c r="A49" s="28"/>
      <c r="B49" s="29"/>
      <c r="C49" s="20" t="s">
        <v>104</v>
      </c>
      <c r="D49" s="28"/>
      <c r="E49" s="28"/>
      <c r="F49" s="28"/>
      <c r="G49" s="28"/>
      <c r="H49" s="28"/>
      <c r="I49" s="28"/>
      <c r="J49" s="28"/>
      <c r="K49" s="28"/>
      <c r="L49" s="6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s="2" customFormat="1" ht="7" customHeight="1">
      <c r="A50" s="28"/>
      <c r="B50" s="29"/>
      <c r="C50" s="28"/>
      <c r="D50" s="28"/>
      <c r="E50" s="28"/>
      <c r="F50" s="28"/>
      <c r="G50" s="28"/>
      <c r="H50" s="28"/>
      <c r="I50" s="28"/>
      <c r="J50" s="28"/>
      <c r="K50" s="28"/>
      <c r="L50" s="6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s="2" customFormat="1" ht="12" customHeight="1">
      <c r="A51" s="28"/>
      <c r="B51" s="29"/>
      <c r="C51" s="24" t="s">
        <v>17</v>
      </c>
      <c r="D51" s="28"/>
      <c r="E51" s="28"/>
      <c r="F51" s="28"/>
      <c r="G51" s="28"/>
      <c r="H51" s="28"/>
      <c r="I51" s="28"/>
      <c r="J51" s="28"/>
      <c r="K51" s="28"/>
      <c r="L51" s="6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s="2" customFormat="1" ht="16.5" customHeight="1">
      <c r="A52" s="28"/>
      <c r="B52" s="29"/>
      <c r="C52" s="28"/>
      <c r="D52" s="28"/>
      <c r="E52" s="178" t="str">
        <f>E7</f>
        <v>Anthropos Sportovní a rekreační areál - I. etapa</v>
      </c>
      <c r="F52" s="179"/>
      <c r="G52" s="179"/>
      <c r="H52" s="179"/>
      <c r="I52" s="28"/>
      <c r="J52" s="28"/>
      <c r="K52" s="28"/>
      <c r="L52" s="67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s="1" customFormat="1" ht="12" customHeight="1">
      <c r="B53" s="19"/>
      <c r="C53" s="24" t="s">
        <v>98</v>
      </c>
      <c r="L53" s="19"/>
    </row>
    <row r="54" spans="1:31" s="1" customFormat="1" ht="16.5" customHeight="1">
      <c r="B54" s="19"/>
      <c r="E54" s="178" t="s">
        <v>99</v>
      </c>
      <c r="F54" s="166"/>
      <c r="G54" s="166"/>
      <c r="H54" s="166"/>
      <c r="L54" s="19"/>
    </row>
    <row r="55" spans="1:31" s="1" customFormat="1" ht="12" customHeight="1">
      <c r="B55" s="19"/>
      <c r="C55" s="24" t="s">
        <v>100</v>
      </c>
      <c r="L55" s="19"/>
    </row>
    <row r="56" spans="1:31" s="2" customFormat="1" ht="16.5" customHeight="1">
      <c r="A56" s="28"/>
      <c r="B56" s="29"/>
      <c r="C56" s="28"/>
      <c r="D56" s="28"/>
      <c r="E56" s="180" t="s">
        <v>101</v>
      </c>
      <c r="F56" s="181"/>
      <c r="G56" s="181"/>
      <c r="H56" s="181"/>
      <c r="I56" s="28"/>
      <c r="J56" s="28"/>
      <c r="K56" s="28"/>
      <c r="L56" s="67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s="2" customFormat="1" ht="12" customHeight="1">
      <c r="A57" s="28"/>
      <c r="B57" s="29"/>
      <c r="C57" s="24" t="s">
        <v>102</v>
      </c>
      <c r="D57" s="28"/>
      <c r="E57" s="28"/>
      <c r="F57" s="28"/>
      <c r="G57" s="28"/>
      <c r="H57" s="28"/>
      <c r="I57" s="28"/>
      <c r="J57" s="28"/>
      <c r="K57" s="28"/>
      <c r="L57" s="67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s="2" customFormat="1" ht="16.5" customHeight="1">
      <c r="A58" s="28"/>
      <c r="B58" s="29"/>
      <c r="C58" s="28"/>
      <c r="D58" s="28"/>
      <c r="E58" s="169" t="str">
        <f>E13</f>
        <v>01.2 - Demolice a bourání stavebních objektů v areálu - I. etapa</v>
      </c>
      <c r="F58" s="181"/>
      <c r="G58" s="181"/>
      <c r="H58" s="181"/>
      <c r="I58" s="28"/>
      <c r="J58" s="28"/>
      <c r="K58" s="28"/>
      <c r="L58" s="67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s="2" customFormat="1" ht="7" customHeight="1">
      <c r="A59" s="28"/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67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s="2" customFormat="1" ht="12" customHeight="1">
      <c r="A60" s="28"/>
      <c r="B60" s="29"/>
      <c r="C60" s="24" t="s">
        <v>20</v>
      </c>
      <c r="D60" s="28"/>
      <c r="E60" s="28"/>
      <c r="F60" s="23" t="str">
        <f>F16</f>
        <v xml:space="preserve"> </v>
      </c>
      <c r="G60" s="28"/>
      <c r="H60" s="28"/>
      <c r="I60" s="24" t="s">
        <v>22</v>
      </c>
      <c r="J60" s="35" t="str">
        <f>IF(J16="","",J16)</f>
        <v>14. 6. 2022</v>
      </c>
      <c r="K60" s="28"/>
      <c r="L60" s="67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s="2" customFormat="1" ht="7" customHeight="1">
      <c r="A61" s="28"/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6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s="2" customFormat="1" ht="15.15" customHeight="1">
      <c r="A62" s="28"/>
      <c r="B62" s="29"/>
      <c r="C62" s="24" t="s">
        <v>24</v>
      </c>
      <c r="D62" s="28"/>
      <c r="E62" s="28"/>
      <c r="F62" s="23" t="str">
        <f>E19</f>
        <v>Statutární město Brno</v>
      </c>
      <c r="G62" s="28"/>
      <c r="H62" s="28"/>
      <c r="I62" s="24" t="s">
        <v>30</v>
      </c>
      <c r="J62" s="26" t="str">
        <f>E25</f>
        <v>Arch.Design, s.r.o.</v>
      </c>
      <c r="K62" s="28"/>
      <c r="L62" s="6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s="2" customFormat="1" ht="25.65" customHeight="1">
      <c r="A63" s="28"/>
      <c r="B63" s="29"/>
      <c r="C63" s="24" t="s">
        <v>28</v>
      </c>
      <c r="D63" s="28"/>
      <c r="E63" s="28"/>
      <c r="F63" s="23" t="str">
        <f>IF(E22="","",E22)</f>
        <v>Vyplň údaj</v>
      </c>
      <c r="G63" s="28"/>
      <c r="H63" s="28"/>
      <c r="I63" s="24" t="s">
        <v>35</v>
      </c>
      <c r="J63" s="26" t="str">
        <f>E28</f>
        <v>CKN Invest, spol. s r.o.</v>
      </c>
      <c r="K63" s="28"/>
      <c r="L63" s="67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s="2" customFormat="1" ht="10.25" customHeight="1">
      <c r="A64" s="28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6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47" s="2" customFormat="1" ht="29.25" customHeight="1">
      <c r="A65" s="28"/>
      <c r="B65" s="29"/>
      <c r="C65" s="80" t="s">
        <v>105</v>
      </c>
      <c r="D65" s="74"/>
      <c r="E65" s="74"/>
      <c r="F65" s="74"/>
      <c r="G65" s="74"/>
      <c r="H65" s="74"/>
      <c r="I65" s="74"/>
      <c r="J65" s="81" t="s">
        <v>106</v>
      </c>
      <c r="K65" s="74"/>
      <c r="L65" s="6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47" s="2" customFormat="1" ht="10.25" customHeight="1">
      <c r="A66" s="28"/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67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47" s="2" customFormat="1" ht="22.75" customHeight="1">
      <c r="A67" s="28"/>
      <c r="B67" s="29"/>
      <c r="C67" s="82" t="s">
        <v>72</v>
      </c>
      <c r="D67" s="28"/>
      <c r="E67" s="28"/>
      <c r="F67" s="28"/>
      <c r="G67" s="28"/>
      <c r="H67" s="28"/>
      <c r="I67" s="28"/>
      <c r="J67" s="48">
        <f>J100</f>
        <v>0</v>
      </c>
      <c r="K67" s="28"/>
      <c r="L67" s="67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U67" s="16" t="s">
        <v>107</v>
      </c>
    </row>
    <row r="68" spans="1:47" s="8" customFormat="1" ht="25" customHeight="1">
      <c r="B68" s="83"/>
      <c r="D68" s="84" t="s">
        <v>108</v>
      </c>
      <c r="E68" s="85"/>
      <c r="F68" s="85"/>
      <c r="G68" s="85"/>
      <c r="H68" s="85"/>
      <c r="I68" s="85"/>
      <c r="J68" s="86">
        <f>J101</f>
        <v>0</v>
      </c>
      <c r="L68" s="83"/>
    </row>
    <row r="69" spans="1:47" s="9" customFormat="1" ht="19.899999999999999" customHeight="1">
      <c r="B69" s="87"/>
      <c r="D69" s="88" t="s">
        <v>210</v>
      </c>
      <c r="E69" s="89"/>
      <c r="F69" s="89"/>
      <c r="G69" s="89"/>
      <c r="H69" s="89"/>
      <c r="I69" s="89"/>
      <c r="J69" s="90">
        <f>J102</f>
        <v>0</v>
      </c>
      <c r="L69" s="87"/>
    </row>
    <row r="70" spans="1:47" s="9" customFormat="1" ht="19.899999999999999" customHeight="1">
      <c r="B70" s="87"/>
      <c r="D70" s="88" t="s">
        <v>109</v>
      </c>
      <c r="E70" s="89"/>
      <c r="F70" s="89"/>
      <c r="G70" s="89"/>
      <c r="H70" s="89"/>
      <c r="I70" s="89"/>
      <c r="J70" s="90">
        <f>J104</f>
        <v>0</v>
      </c>
      <c r="L70" s="87"/>
    </row>
    <row r="71" spans="1:47" s="9" customFormat="1" ht="19.899999999999999" customHeight="1">
      <c r="B71" s="87"/>
      <c r="D71" s="88" t="s">
        <v>211</v>
      </c>
      <c r="E71" s="89"/>
      <c r="F71" s="89"/>
      <c r="G71" s="89"/>
      <c r="H71" s="89"/>
      <c r="I71" s="89"/>
      <c r="J71" s="90">
        <f>J143</f>
        <v>0</v>
      </c>
      <c r="L71" s="87"/>
    </row>
    <row r="72" spans="1:47" s="9" customFormat="1" ht="19.899999999999999" customHeight="1">
      <c r="B72" s="87"/>
      <c r="D72" s="88" t="s">
        <v>212</v>
      </c>
      <c r="E72" s="89"/>
      <c r="F72" s="89"/>
      <c r="G72" s="89"/>
      <c r="H72" s="89"/>
      <c r="I72" s="89"/>
      <c r="J72" s="90">
        <f>J236</f>
        <v>0</v>
      </c>
      <c r="L72" s="87"/>
    </row>
    <row r="73" spans="1:47" s="9" customFormat="1" ht="19.899999999999999" customHeight="1">
      <c r="B73" s="87"/>
      <c r="D73" s="88" t="s">
        <v>110</v>
      </c>
      <c r="E73" s="89"/>
      <c r="F73" s="89"/>
      <c r="G73" s="89"/>
      <c r="H73" s="89"/>
      <c r="I73" s="89"/>
      <c r="J73" s="90">
        <f>J269</f>
        <v>0</v>
      </c>
      <c r="L73" s="87"/>
    </row>
    <row r="74" spans="1:47" s="8" customFormat="1" ht="25" customHeight="1">
      <c r="B74" s="83"/>
      <c r="D74" s="84" t="s">
        <v>213</v>
      </c>
      <c r="E74" s="85"/>
      <c r="F74" s="85"/>
      <c r="G74" s="85"/>
      <c r="H74" s="85"/>
      <c r="I74" s="85"/>
      <c r="J74" s="86">
        <f>J321</f>
        <v>0</v>
      </c>
      <c r="L74" s="83"/>
    </row>
    <row r="75" spans="1:47" s="9" customFormat="1" ht="19.899999999999999" customHeight="1">
      <c r="B75" s="87"/>
      <c r="D75" s="88" t="s">
        <v>214</v>
      </c>
      <c r="E75" s="89"/>
      <c r="F75" s="89"/>
      <c r="G75" s="89"/>
      <c r="H75" s="89"/>
      <c r="I75" s="89"/>
      <c r="J75" s="90">
        <f>J322</f>
        <v>0</v>
      </c>
      <c r="L75" s="87"/>
    </row>
    <row r="76" spans="1:47" s="9" customFormat="1" ht="19.899999999999999" customHeight="1">
      <c r="B76" s="87"/>
      <c r="D76" s="88" t="s">
        <v>215</v>
      </c>
      <c r="E76" s="89"/>
      <c r="F76" s="89"/>
      <c r="G76" s="89"/>
      <c r="H76" s="89"/>
      <c r="I76" s="89"/>
      <c r="J76" s="90">
        <f>J327</f>
        <v>0</v>
      </c>
      <c r="L76" s="87"/>
    </row>
    <row r="77" spans="1:47" s="2" customFormat="1" ht="21.7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6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47" s="2" customFormat="1" ht="7" customHeight="1">
      <c r="A78" s="28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67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82" spans="1:31" s="2" customFormat="1" ht="7" customHeight="1">
      <c r="A82" s="28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6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25" customHeight="1">
      <c r="A83" s="28"/>
      <c r="B83" s="29"/>
      <c r="C83" s="20" t="s">
        <v>111</v>
      </c>
      <c r="D83" s="28"/>
      <c r="E83" s="28"/>
      <c r="F83" s="28"/>
      <c r="G83" s="28"/>
      <c r="H83" s="28"/>
      <c r="I83" s="28"/>
      <c r="J83" s="28"/>
      <c r="K83" s="28"/>
      <c r="L83" s="6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7" customHeight="1">
      <c r="A84" s="28"/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6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2" customHeight="1">
      <c r="A85" s="28"/>
      <c r="B85" s="29"/>
      <c r="C85" s="24" t="s">
        <v>17</v>
      </c>
      <c r="D85" s="28"/>
      <c r="E85" s="28"/>
      <c r="F85" s="28"/>
      <c r="G85" s="28"/>
      <c r="H85" s="28"/>
      <c r="I85" s="28"/>
      <c r="J85" s="28"/>
      <c r="K85" s="28"/>
      <c r="L85" s="6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2" customFormat="1" ht="16.5" customHeight="1">
      <c r="A86" s="28"/>
      <c r="B86" s="29"/>
      <c r="C86" s="28"/>
      <c r="D86" s="28"/>
      <c r="E86" s="178" t="str">
        <f>E7</f>
        <v>Anthropos Sportovní a rekreační areál - I. etapa</v>
      </c>
      <c r="F86" s="179"/>
      <c r="G86" s="179"/>
      <c r="H86" s="179"/>
      <c r="I86" s="28"/>
      <c r="J86" s="28"/>
      <c r="K86" s="28"/>
      <c r="L86" s="6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31" s="1" customFormat="1" ht="12" customHeight="1">
      <c r="B87" s="19"/>
      <c r="C87" s="24" t="s">
        <v>98</v>
      </c>
      <c r="L87" s="19"/>
    </row>
    <row r="88" spans="1:31" s="1" customFormat="1" ht="16.5" customHeight="1">
      <c r="B88" s="19"/>
      <c r="E88" s="178" t="s">
        <v>99</v>
      </c>
      <c r="F88" s="166"/>
      <c r="G88" s="166"/>
      <c r="H88" s="166"/>
      <c r="L88" s="19"/>
    </row>
    <row r="89" spans="1:31" s="1" customFormat="1" ht="12" customHeight="1">
      <c r="B89" s="19"/>
      <c r="C89" s="24" t="s">
        <v>100</v>
      </c>
      <c r="L89" s="19"/>
    </row>
    <row r="90" spans="1:31" s="2" customFormat="1" ht="16.5" customHeight="1">
      <c r="A90" s="28"/>
      <c r="B90" s="29"/>
      <c r="C90" s="28"/>
      <c r="D90" s="28"/>
      <c r="E90" s="180" t="s">
        <v>101</v>
      </c>
      <c r="F90" s="181"/>
      <c r="G90" s="181"/>
      <c r="H90" s="181"/>
      <c r="I90" s="28"/>
      <c r="J90" s="28"/>
      <c r="K90" s="28"/>
      <c r="L90" s="6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4" t="s">
        <v>102</v>
      </c>
      <c r="D91" s="28"/>
      <c r="E91" s="28"/>
      <c r="F91" s="28"/>
      <c r="G91" s="28"/>
      <c r="H91" s="28"/>
      <c r="I91" s="28"/>
      <c r="J91" s="28"/>
      <c r="K91" s="28"/>
      <c r="L91" s="6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16.5" customHeight="1">
      <c r="A92" s="28"/>
      <c r="B92" s="29"/>
      <c r="C92" s="28"/>
      <c r="D92" s="28"/>
      <c r="E92" s="169" t="str">
        <f>E13</f>
        <v>01.2 - Demolice a bourání stavebních objektů v areálu - I. etapa</v>
      </c>
      <c r="F92" s="181"/>
      <c r="G92" s="181"/>
      <c r="H92" s="181"/>
      <c r="I92" s="28"/>
      <c r="J92" s="28"/>
      <c r="K92" s="28"/>
      <c r="L92" s="6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7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6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2" customHeight="1">
      <c r="A94" s="28"/>
      <c r="B94" s="29"/>
      <c r="C94" s="24" t="s">
        <v>20</v>
      </c>
      <c r="D94" s="28"/>
      <c r="E94" s="28"/>
      <c r="F94" s="23" t="str">
        <f>F16</f>
        <v xml:space="preserve"> </v>
      </c>
      <c r="G94" s="28"/>
      <c r="H94" s="28"/>
      <c r="I94" s="24" t="s">
        <v>22</v>
      </c>
      <c r="J94" s="35" t="str">
        <f>IF(J16="","",J16)</f>
        <v>14. 6. 2022</v>
      </c>
      <c r="K94" s="28"/>
      <c r="L94" s="6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7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6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15.15" customHeight="1">
      <c r="A96" s="28"/>
      <c r="B96" s="29"/>
      <c r="C96" s="24" t="s">
        <v>24</v>
      </c>
      <c r="D96" s="28"/>
      <c r="E96" s="28"/>
      <c r="F96" s="23" t="str">
        <f>E19</f>
        <v>Statutární město Brno</v>
      </c>
      <c r="G96" s="28"/>
      <c r="H96" s="28"/>
      <c r="I96" s="24" t="s">
        <v>30</v>
      </c>
      <c r="J96" s="26" t="str">
        <f>E25</f>
        <v>Arch.Design, s.r.o.</v>
      </c>
      <c r="K96" s="28"/>
      <c r="L96" s="6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65" s="2" customFormat="1" ht="25.65" customHeight="1">
      <c r="A97" s="28"/>
      <c r="B97" s="29"/>
      <c r="C97" s="24" t="s">
        <v>28</v>
      </c>
      <c r="D97" s="28"/>
      <c r="E97" s="28"/>
      <c r="F97" s="23" t="str">
        <f>IF(E22="","",E22)</f>
        <v>Vyplň údaj</v>
      </c>
      <c r="G97" s="28"/>
      <c r="H97" s="28"/>
      <c r="I97" s="24" t="s">
        <v>35</v>
      </c>
      <c r="J97" s="26" t="str">
        <f>E28</f>
        <v>CKN Invest, spol. s r.o.</v>
      </c>
      <c r="K97" s="28"/>
      <c r="L97" s="6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65" s="2" customFormat="1" ht="10.25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6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65" s="10" customFormat="1" ht="29.25" customHeight="1">
      <c r="A99" s="91"/>
      <c r="B99" s="92"/>
      <c r="C99" s="93" t="s">
        <v>112</v>
      </c>
      <c r="D99" s="94" t="s">
        <v>59</v>
      </c>
      <c r="E99" s="94" t="s">
        <v>56</v>
      </c>
      <c r="F99" s="94" t="s">
        <v>57</v>
      </c>
      <c r="G99" s="94" t="s">
        <v>113</v>
      </c>
      <c r="H99" s="94" t="s">
        <v>114</v>
      </c>
      <c r="I99" s="94" t="s">
        <v>115</v>
      </c>
      <c r="J99" s="94" t="s">
        <v>106</v>
      </c>
      <c r="K99" s="95" t="s">
        <v>116</v>
      </c>
      <c r="L99" s="96"/>
      <c r="M99" s="41" t="s">
        <v>3</v>
      </c>
      <c r="N99" s="42" t="s">
        <v>45</v>
      </c>
      <c r="O99" s="42" t="s">
        <v>117</v>
      </c>
      <c r="P99" s="42" t="s">
        <v>118</v>
      </c>
      <c r="Q99" s="42" t="s">
        <v>119</v>
      </c>
      <c r="R99" s="42" t="s">
        <v>120</v>
      </c>
      <c r="S99" s="42" t="s">
        <v>121</v>
      </c>
      <c r="T99" s="43" t="s">
        <v>122</v>
      </c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</row>
    <row r="100" spans="1:65" s="2" customFormat="1" ht="22.75" customHeight="1">
      <c r="A100" s="28"/>
      <c r="B100" s="29"/>
      <c r="C100" s="47" t="s">
        <v>123</v>
      </c>
      <c r="D100" s="28"/>
      <c r="E100" s="28"/>
      <c r="F100" s="28"/>
      <c r="G100" s="28"/>
      <c r="H100" s="28"/>
      <c r="I100" s="28"/>
      <c r="J100" s="97">
        <f>BK100</f>
        <v>0</v>
      </c>
      <c r="K100" s="28"/>
      <c r="L100" s="29"/>
      <c r="M100" s="44"/>
      <c r="N100" s="36"/>
      <c r="O100" s="45"/>
      <c r="P100" s="98">
        <f>P101+P321</f>
        <v>0</v>
      </c>
      <c r="Q100" s="45"/>
      <c r="R100" s="98">
        <f>R101+R321</f>
        <v>0</v>
      </c>
      <c r="S100" s="45"/>
      <c r="T100" s="99">
        <f>T101+T321</f>
        <v>4348.743399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T100" s="16" t="s">
        <v>73</v>
      </c>
      <c r="AU100" s="16" t="s">
        <v>107</v>
      </c>
      <c r="BK100" s="100">
        <f>BK101+BK321</f>
        <v>0</v>
      </c>
    </row>
    <row r="101" spans="1:65" s="11" customFormat="1" ht="25.9" customHeight="1">
      <c r="B101" s="101"/>
      <c r="D101" s="102" t="s">
        <v>73</v>
      </c>
      <c r="E101" s="103" t="s">
        <v>124</v>
      </c>
      <c r="F101" s="103" t="s">
        <v>125</v>
      </c>
      <c r="I101" s="104"/>
      <c r="J101" s="105">
        <f>BK101</f>
        <v>0</v>
      </c>
      <c r="L101" s="101"/>
      <c r="M101" s="106"/>
      <c r="N101" s="107"/>
      <c r="O101" s="107"/>
      <c r="P101" s="108">
        <f>P102+P104+P143+P236+P269</f>
        <v>0</v>
      </c>
      <c r="Q101" s="107"/>
      <c r="R101" s="108">
        <f>R102+R104+R143+R236+R269</f>
        <v>0</v>
      </c>
      <c r="S101" s="107"/>
      <c r="T101" s="109">
        <f>T102+T104+T143+T236+T269</f>
        <v>4346.1993990000001</v>
      </c>
      <c r="AR101" s="102" t="s">
        <v>80</v>
      </c>
      <c r="AT101" s="110" t="s">
        <v>73</v>
      </c>
      <c r="AU101" s="110" t="s">
        <v>74</v>
      </c>
      <c r="AY101" s="102" t="s">
        <v>126</v>
      </c>
      <c r="BK101" s="111">
        <f>BK102+BK104+BK143+BK236+BK269</f>
        <v>0</v>
      </c>
    </row>
    <row r="102" spans="1:65" s="11" customFormat="1" ht="22.75" customHeight="1">
      <c r="B102" s="101"/>
      <c r="D102" s="102" t="s">
        <v>73</v>
      </c>
      <c r="E102" s="112" t="s">
        <v>74</v>
      </c>
      <c r="F102" s="112" t="s">
        <v>216</v>
      </c>
      <c r="I102" s="104"/>
      <c r="J102" s="113">
        <f>BK102</f>
        <v>0</v>
      </c>
      <c r="L102" s="101"/>
      <c r="M102" s="106"/>
      <c r="N102" s="107"/>
      <c r="O102" s="107"/>
      <c r="P102" s="108">
        <f>P103</f>
        <v>0</v>
      </c>
      <c r="Q102" s="107"/>
      <c r="R102" s="108">
        <f>R103</f>
        <v>0</v>
      </c>
      <c r="S102" s="107"/>
      <c r="T102" s="109">
        <f>T103</f>
        <v>0</v>
      </c>
      <c r="AR102" s="102" t="s">
        <v>80</v>
      </c>
      <c r="AT102" s="110" t="s">
        <v>73</v>
      </c>
      <c r="AU102" s="110" t="s">
        <v>80</v>
      </c>
      <c r="AY102" s="102" t="s">
        <v>126</v>
      </c>
      <c r="BK102" s="111">
        <f>BK103</f>
        <v>0</v>
      </c>
    </row>
    <row r="103" spans="1:65" s="2" customFormat="1" ht="44.25" customHeight="1">
      <c r="A103" s="28"/>
      <c r="B103" s="114"/>
      <c r="C103" s="115" t="s">
        <v>80</v>
      </c>
      <c r="D103" s="115" t="s">
        <v>128</v>
      </c>
      <c r="E103" s="116" t="s">
        <v>217</v>
      </c>
      <c r="F103" s="117" t="s">
        <v>218</v>
      </c>
      <c r="G103" s="118" t="s">
        <v>219</v>
      </c>
      <c r="H103" s="119">
        <v>1</v>
      </c>
      <c r="I103" s="120"/>
      <c r="J103" s="121">
        <f>ROUND(I103*H103,2)</f>
        <v>0</v>
      </c>
      <c r="K103" s="117" t="s">
        <v>3</v>
      </c>
      <c r="L103" s="29"/>
      <c r="M103" s="122" t="s">
        <v>3</v>
      </c>
      <c r="N103" s="123" t="s">
        <v>46</v>
      </c>
      <c r="O103" s="38"/>
      <c r="P103" s="124">
        <f>O103*H103</f>
        <v>0</v>
      </c>
      <c r="Q103" s="124">
        <v>0</v>
      </c>
      <c r="R103" s="124">
        <f>Q103*H103</f>
        <v>0</v>
      </c>
      <c r="S103" s="124">
        <v>0</v>
      </c>
      <c r="T103" s="125">
        <f>S103*H103</f>
        <v>0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R103" s="126" t="s">
        <v>92</v>
      </c>
      <c r="AT103" s="126" t="s">
        <v>128</v>
      </c>
      <c r="AU103" s="126" t="s">
        <v>82</v>
      </c>
      <c r="AY103" s="16" t="s">
        <v>126</v>
      </c>
      <c r="BE103" s="127">
        <f>IF(N103="základní",J103,0)</f>
        <v>0</v>
      </c>
      <c r="BF103" s="127">
        <f>IF(N103="snížená",J103,0)</f>
        <v>0</v>
      </c>
      <c r="BG103" s="127">
        <f>IF(N103="zákl. přenesená",J103,0)</f>
        <v>0</v>
      </c>
      <c r="BH103" s="127">
        <f>IF(N103="sníž. přenesená",J103,0)</f>
        <v>0</v>
      </c>
      <c r="BI103" s="127">
        <f>IF(N103="nulová",J103,0)</f>
        <v>0</v>
      </c>
      <c r="BJ103" s="16" t="s">
        <v>80</v>
      </c>
      <c r="BK103" s="127">
        <f>ROUND(I103*H103,2)</f>
        <v>0</v>
      </c>
      <c r="BL103" s="16" t="s">
        <v>92</v>
      </c>
      <c r="BM103" s="126" t="s">
        <v>220</v>
      </c>
    </row>
    <row r="104" spans="1:65" s="11" customFormat="1" ht="22.75" customHeight="1">
      <c r="B104" s="101"/>
      <c r="D104" s="102" t="s">
        <v>73</v>
      </c>
      <c r="E104" s="112" t="s">
        <v>80</v>
      </c>
      <c r="F104" s="112" t="s">
        <v>127</v>
      </c>
      <c r="I104" s="104"/>
      <c r="J104" s="113">
        <f>BK104</f>
        <v>0</v>
      </c>
      <c r="L104" s="101"/>
      <c r="M104" s="106"/>
      <c r="N104" s="107"/>
      <c r="O104" s="107"/>
      <c r="P104" s="108">
        <f>SUM(P105:P142)</f>
        <v>0</v>
      </c>
      <c r="Q104" s="107"/>
      <c r="R104" s="108">
        <f>SUM(R105:R142)</f>
        <v>0</v>
      </c>
      <c r="S104" s="107"/>
      <c r="T104" s="109">
        <f>SUM(T105:T142)</f>
        <v>0</v>
      </c>
      <c r="AR104" s="102" t="s">
        <v>80</v>
      </c>
      <c r="AT104" s="110" t="s">
        <v>73</v>
      </c>
      <c r="AU104" s="110" t="s">
        <v>80</v>
      </c>
      <c r="AY104" s="102" t="s">
        <v>126</v>
      </c>
      <c r="BK104" s="111">
        <f>SUM(BK105:BK142)</f>
        <v>0</v>
      </c>
    </row>
    <row r="105" spans="1:65" s="2" customFormat="1" ht="62.75" customHeight="1">
      <c r="A105" s="28"/>
      <c r="B105" s="114"/>
      <c r="C105" s="115" t="s">
        <v>82</v>
      </c>
      <c r="D105" s="115" t="s">
        <v>128</v>
      </c>
      <c r="E105" s="116" t="s">
        <v>221</v>
      </c>
      <c r="F105" s="117" t="s">
        <v>222</v>
      </c>
      <c r="G105" s="118" t="s">
        <v>223</v>
      </c>
      <c r="H105" s="119">
        <v>711.73299999999995</v>
      </c>
      <c r="I105" s="120"/>
      <c r="J105" s="121">
        <f>ROUND(I105*H105,2)</f>
        <v>0</v>
      </c>
      <c r="K105" s="117" t="s">
        <v>132</v>
      </c>
      <c r="L105" s="29"/>
      <c r="M105" s="122" t="s">
        <v>3</v>
      </c>
      <c r="N105" s="123" t="s">
        <v>46</v>
      </c>
      <c r="O105" s="38"/>
      <c r="P105" s="124">
        <f>O105*H105</f>
        <v>0</v>
      </c>
      <c r="Q105" s="124">
        <v>0</v>
      </c>
      <c r="R105" s="124">
        <f>Q105*H105</f>
        <v>0</v>
      </c>
      <c r="S105" s="124">
        <v>0</v>
      </c>
      <c r="T105" s="125">
        <f>S105*H105</f>
        <v>0</v>
      </c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R105" s="126" t="s">
        <v>92</v>
      </c>
      <c r="AT105" s="126" t="s">
        <v>128</v>
      </c>
      <c r="AU105" s="126" t="s">
        <v>82</v>
      </c>
      <c r="AY105" s="16" t="s">
        <v>126</v>
      </c>
      <c r="BE105" s="127">
        <f>IF(N105="základní",J105,0)</f>
        <v>0</v>
      </c>
      <c r="BF105" s="127">
        <f>IF(N105="snížená",J105,0)</f>
        <v>0</v>
      </c>
      <c r="BG105" s="127">
        <f>IF(N105="zákl. přenesená",J105,0)</f>
        <v>0</v>
      </c>
      <c r="BH105" s="127">
        <f>IF(N105="sníž. přenesená",J105,0)</f>
        <v>0</v>
      </c>
      <c r="BI105" s="127">
        <f>IF(N105="nulová",J105,0)</f>
        <v>0</v>
      </c>
      <c r="BJ105" s="16" t="s">
        <v>80</v>
      </c>
      <c r="BK105" s="127">
        <f>ROUND(I105*H105,2)</f>
        <v>0</v>
      </c>
      <c r="BL105" s="16" t="s">
        <v>92</v>
      </c>
      <c r="BM105" s="126" t="s">
        <v>224</v>
      </c>
    </row>
    <row r="106" spans="1:65" s="2" customFormat="1" ht="10">
      <c r="A106" s="28"/>
      <c r="B106" s="29"/>
      <c r="C106" s="28"/>
      <c r="D106" s="128" t="s">
        <v>134</v>
      </c>
      <c r="E106" s="28"/>
      <c r="F106" s="129" t="s">
        <v>225</v>
      </c>
      <c r="G106" s="28"/>
      <c r="H106" s="28"/>
      <c r="I106" s="130"/>
      <c r="J106" s="28"/>
      <c r="K106" s="28"/>
      <c r="L106" s="29"/>
      <c r="M106" s="131"/>
      <c r="N106" s="132"/>
      <c r="O106" s="38"/>
      <c r="P106" s="38"/>
      <c r="Q106" s="38"/>
      <c r="R106" s="38"/>
      <c r="S106" s="38"/>
      <c r="T106" s="39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T106" s="16" t="s">
        <v>134</v>
      </c>
      <c r="AU106" s="16" t="s">
        <v>82</v>
      </c>
    </row>
    <row r="107" spans="1:65" s="2" customFormat="1" ht="44.25" customHeight="1">
      <c r="A107" s="28"/>
      <c r="B107" s="114"/>
      <c r="C107" s="115" t="s">
        <v>88</v>
      </c>
      <c r="D107" s="115" t="s">
        <v>128</v>
      </c>
      <c r="E107" s="116" t="s">
        <v>226</v>
      </c>
      <c r="F107" s="117" t="s">
        <v>227</v>
      </c>
      <c r="G107" s="118" t="s">
        <v>223</v>
      </c>
      <c r="H107" s="119">
        <v>711.73299999999995</v>
      </c>
      <c r="I107" s="120"/>
      <c r="J107" s="121">
        <f>ROUND(I107*H107,2)</f>
        <v>0</v>
      </c>
      <c r="K107" s="117" t="s">
        <v>132</v>
      </c>
      <c r="L107" s="29"/>
      <c r="M107" s="122" t="s">
        <v>3</v>
      </c>
      <c r="N107" s="123" t="s">
        <v>46</v>
      </c>
      <c r="O107" s="38"/>
      <c r="P107" s="124">
        <f>O107*H107</f>
        <v>0</v>
      </c>
      <c r="Q107" s="124">
        <v>0</v>
      </c>
      <c r="R107" s="124">
        <f>Q107*H107</f>
        <v>0</v>
      </c>
      <c r="S107" s="124">
        <v>0</v>
      </c>
      <c r="T107" s="125">
        <f>S107*H107</f>
        <v>0</v>
      </c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R107" s="126" t="s">
        <v>92</v>
      </c>
      <c r="AT107" s="126" t="s">
        <v>128</v>
      </c>
      <c r="AU107" s="126" t="s">
        <v>82</v>
      </c>
      <c r="AY107" s="16" t="s">
        <v>126</v>
      </c>
      <c r="BE107" s="127">
        <f>IF(N107="základní",J107,0)</f>
        <v>0</v>
      </c>
      <c r="BF107" s="127">
        <f>IF(N107="snížená",J107,0)</f>
        <v>0</v>
      </c>
      <c r="BG107" s="127">
        <f>IF(N107="zákl. přenesená",J107,0)</f>
        <v>0</v>
      </c>
      <c r="BH107" s="127">
        <f>IF(N107="sníž. přenesená",J107,0)</f>
        <v>0</v>
      </c>
      <c r="BI107" s="127">
        <f>IF(N107="nulová",J107,0)</f>
        <v>0</v>
      </c>
      <c r="BJ107" s="16" t="s">
        <v>80</v>
      </c>
      <c r="BK107" s="127">
        <f>ROUND(I107*H107,2)</f>
        <v>0</v>
      </c>
      <c r="BL107" s="16" t="s">
        <v>92</v>
      </c>
      <c r="BM107" s="126" t="s">
        <v>228</v>
      </c>
    </row>
    <row r="108" spans="1:65" s="2" customFormat="1" ht="10">
      <c r="A108" s="28"/>
      <c r="B108" s="29"/>
      <c r="C108" s="28"/>
      <c r="D108" s="128" t="s">
        <v>134</v>
      </c>
      <c r="E108" s="28"/>
      <c r="F108" s="129" t="s">
        <v>229</v>
      </c>
      <c r="G108" s="28"/>
      <c r="H108" s="28"/>
      <c r="I108" s="130"/>
      <c r="J108" s="28"/>
      <c r="K108" s="28"/>
      <c r="L108" s="29"/>
      <c r="M108" s="131"/>
      <c r="N108" s="132"/>
      <c r="O108" s="38"/>
      <c r="P108" s="38"/>
      <c r="Q108" s="38"/>
      <c r="R108" s="38"/>
      <c r="S108" s="38"/>
      <c r="T108" s="39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T108" s="16" t="s">
        <v>134</v>
      </c>
      <c r="AU108" s="16" t="s">
        <v>82</v>
      </c>
    </row>
    <row r="109" spans="1:65" s="2" customFormat="1" ht="44.25" customHeight="1">
      <c r="A109" s="28"/>
      <c r="B109" s="114"/>
      <c r="C109" s="115" t="s">
        <v>92</v>
      </c>
      <c r="D109" s="115" t="s">
        <v>128</v>
      </c>
      <c r="E109" s="116" t="s">
        <v>230</v>
      </c>
      <c r="F109" s="117" t="s">
        <v>231</v>
      </c>
      <c r="G109" s="118" t="s">
        <v>223</v>
      </c>
      <c r="H109" s="119">
        <v>711.73299999999995</v>
      </c>
      <c r="I109" s="120"/>
      <c r="J109" s="121">
        <f>ROUND(I109*H109,2)</f>
        <v>0</v>
      </c>
      <c r="K109" s="117" t="s">
        <v>132</v>
      </c>
      <c r="L109" s="29"/>
      <c r="M109" s="122" t="s">
        <v>3</v>
      </c>
      <c r="N109" s="123" t="s">
        <v>46</v>
      </c>
      <c r="O109" s="38"/>
      <c r="P109" s="124">
        <f>O109*H109</f>
        <v>0</v>
      </c>
      <c r="Q109" s="124">
        <v>0</v>
      </c>
      <c r="R109" s="124">
        <f>Q109*H109</f>
        <v>0</v>
      </c>
      <c r="S109" s="124">
        <v>0</v>
      </c>
      <c r="T109" s="125">
        <f>S109*H109</f>
        <v>0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R109" s="126" t="s">
        <v>92</v>
      </c>
      <c r="AT109" s="126" t="s">
        <v>128</v>
      </c>
      <c r="AU109" s="126" t="s">
        <v>82</v>
      </c>
      <c r="AY109" s="16" t="s">
        <v>126</v>
      </c>
      <c r="BE109" s="127">
        <f>IF(N109="základní",J109,0)</f>
        <v>0</v>
      </c>
      <c r="BF109" s="127">
        <f>IF(N109="snížená",J109,0)</f>
        <v>0</v>
      </c>
      <c r="BG109" s="127">
        <f>IF(N109="zákl. přenesená",J109,0)</f>
        <v>0</v>
      </c>
      <c r="BH109" s="127">
        <f>IF(N109="sníž. přenesená",J109,0)</f>
        <v>0</v>
      </c>
      <c r="BI109" s="127">
        <f>IF(N109="nulová",J109,0)</f>
        <v>0</v>
      </c>
      <c r="BJ109" s="16" t="s">
        <v>80</v>
      </c>
      <c r="BK109" s="127">
        <f>ROUND(I109*H109,2)</f>
        <v>0</v>
      </c>
      <c r="BL109" s="16" t="s">
        <v>92</v>
      </c>
      <c r="BM109" s="126" t="s">
        <v>232</v>
      </c>
    </row>
    <row r="110" spans="1:65" s="2" customFormat="1" ht="10">
      <c r="A110" s="28"/>
      <c r="B110" s="29"/>
      <c r="C110" s="28"/>
      <c r="D110" s="128" t="s">
        <v>134</v>
      </c>
      <c r="E110" s="28"/>
      <c r="F110" s="129" t="s">
        <v>233</v>
      </c>
      <c r="G110" s="28"/>
      <c r="H110" s="28"/>
      <c r="I110" s="130"/>
      <c r="J110" s="28"/>
      <c r="K110" s="28"/>
      <c r="L110" s="29"/>
      <c r="M110" s="131"/>
      <c r="N110" s="132"/>
      <c r="O110" s="38"/>
      <c r="P110" s="38"/>
      <c r="Q110" s="38"/>
      <c r="R110" s="38"/>
      <c r="S110" s="38"/>
      <c r="T110" s="39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T110" s="16" t="s">
        <v>134</v>
      </c>
      <c r="AU110" s="16" t="s">
        <v>82</v>
      </c>
    </row>
    <row r="111" spans="1:65" s="12" customFormat="1" ht="10">
      <c r="B111" s="133"/>
      <c r="D111" s="134" t="s">
        <v>136</v>
      </c>
      <c r="E111" s="135" t="s">
        <v>3</v>
      </c>
      <c r="F111" s="136" t="s">
        <v>234</v>
      </c>
      <c r="H111" s="135" t="s">
        <v>3</v>
      </c>
      <c r="I111" s="137"/>
      <c r="L111" s="133"/>
      <c r="M111" s="138"/>
      <c r="N111" s="139"/>
      <c r="O111" s="139"/>
      <c r="P111" s="139"/>
      <c r="Q111" s="139"/>
      <c r="R111" s="139"/>
      <c r="S111" s="139"/>
      <c r="T111" s="140"/>
      <c r="AT111" s="135" t="s">
        <v>136</v>
      </c>
      <c r="AU111" s="135" t="s">
        <v>82</v>
      </c>
      <c r="AV111" s="12" t="s">
        <v>80</v>
      </c>
      <c r="AW111" s="12" t="s">
        <v>34</v>
      </c>
      <c r="AX111" s="12" t="s">
        <v>74</v>
      </c>
      <c r="AY111" s="135" t="s">
        <v>126</v>
      </c>
    </row>
    <row r="112" spans="1:65" s="12" customFormat="1" ht="10">
      <c r="B112" s="133"/>
      <c r="D112" s="134" t="s">
        <v>136</v>
      </c>
      <c r="E112" s="135" t="s">
        <v>3</v>
      </c>
      <c r="F112" s="136" t="s">
        <v>235</v>
      </c>
      <c r="H112" s="135" t="s">
        <v>3</v>
      </c>
      <c r="I112" s="137"/>
      <c r="L112" s="133"/>
      <c r="M112" s="138"/>
      <c r="N112" s="139"/>
      <c r="O112" s="139"/>
      <c r="P112" s="139"/>
      <c r="Q112" s="139"/>
      <c r="R112" s="139"/>
      <c r="S112" s="139"/>
      <c r="T112" s="140"/>
      <c r="AT112" s="135" t="s">
        <v>136</v>
      </c>
      <c r="AU112" s="135" t="s">
        <v>82</v>
      </c>
      <c r="AV112" s="12" t="s">
        <v>80</v>
      </c>
      <c r="AW112" s="12" t="s">
        <v>34</v>
      </c>
      <c r="AX112" s="12" t="s">
        <v>74</v>
      </c>
      <c r="AY112" s="135" t="s">
        <v>126</v>
      </c>
    </row>
    <row r="113" spans="2:51" s="13" customFormat="1" ht="10">
      <c r="B113" s="141"/>
      <c r="D113" s="134" t="s">
        <v>136</v>
      </c>
      <c r="E113" s="142" t="s">
        <v>3</v>
      </c>
      <c r="F113" s="143" t="s">
        <v>236</v>
      </c>
      <c r="H113" s="144">
        <v>82.9</v>
      </c>
      <c r="I113" s="145"/>
      <c r="L113" s="141"/>
      <c r="M113" s="146"/>
      <c r="N113" s="147"/>
      <c r="O113" s="147"/>
      <c r="P113" s="147"/>
      <c r="Q113" s="147"/>
      <c r="R113" s="147"/>
      <c r="S113" s="147"/>
      <c r="T113" s="148"/>
      <c r="AT113" s="142" t="s">
        <v>136</v>
      </c>
      <c r="AU113" s="142" t="s">
        <v>82</v>
      </c>
      <c r="AV113" s="13" t="s">
        <v>82</v>
      </c>
      <c r="AW113" s="13" t="s">
        <v>34</v>
      </c>
      <c r="AX113" s="13" t="s">
        <v>74</v>
      </c>
      <c r="AY113" s="142" t="s">
        <v>126</v>
      </c>
    </row>
    <row r="114" spans="2:51" s="12" customFormat="1" ht="10">
      <c r="B114" s="133"/>
      <c r="D114" s="134" t="s">
        <v>136</v>
      </c>
      <c r="E114" s="135" t="s">
        <v>3</v>
      </c>
      <c r="F114" s="136" t="s">
        <v>237</v>
      </c>
      <c r="H114" s="135" t="s">
        <v>3</v>
      </c>
      <c r="I114" s="137"/>
      <c r="L114" s="133"/>
      <c r="M114" s="138"/>
      <c r="N114" s="139"/>
      <c r="O114" s="139"/>
      <c r="P114" s="139"/>
      <c r="Q114" s="139"/>
      <c r="R114" s="139"/>
      <c r="S114" s="139"/>
      <c r="T114" s="140"/>
      <c r="AT114" s="135" t="s">
        <v>136</v>
      </c>
      <c r="AU114" s="135" t="s">
        <v>82</v>
      </c>
      <c r="AV114" s="12" t="s">
        <v>80</v>
      </c>
      <c r="AW114" s="12" t="s">
        <v>34</v>
      </c>
      <c r="AX114" s="12" t="s">
        <v>74</v>
      </c>
      <c r="AY114" s="135" t="s">
        <v>126</v>
      </c>
    </row>
    <row r="115" spans="2:51" s="13" customFormat="1" ht="10">
      <c r="B115" s="141"/>
      <c r="D115" s="134" t="s">
        <v>136</v>
      </c>
      <c r="E115" s="142" t="s">
        <v>3</v>
      </c>
      <c r="F115" s="143" t="s">
        <v>238</v>
      </c>
      <c r="H115" s="144">
        <v>98.5</v>
      </c>
      <c r="I115" s="145"/>
      <c r="L115" s="141"/>
      <c r="M115" s="146"/>
      <c r="N115" s="147"/>
      <c r="O115" s="147"/>
      <c r="P115" s="147"/>
      <c r="Q115" s="147"/>
      <c r="R115" s="147"/>
      <c r="S115" s="147"/>
      <c r="T115" s="148"/>
      <c r="AT115" s="142" t="s">
        <v>136</v>
      </c>
      <c r="AU115" s="142" t="s">
        <v>82</v>
      </c>
      <c r="AV115" s="13" t="s">
        <v>82</v>
      </c>
      <c r="AW115" s="13" t="s">
        <v>34</v>
      </c>
      <c r="AX115" s="13" t="s">
        <v>74</v>
      </c>
      <c r="AY115" s="142" t="s">
        <v>126</v>
      </c>
    </row>
    <row r="116" spans="2:51" s="12" customFormat="1" ht="10">
      <c r="B116" s="133"/>
      <c r="D116" s="134" t="s">
        <v>136</v>
      </c>
      <c r="E116" s="135" t="s">
        <v>3</v>
      </c>
      <c r="F116" s="136" t="s">
        <v>239</v>
      </c>
      <c r="H116" s="135" t="s">
        <v>3</v>
      </c>
      <c r="I116" s="137"/>
      <c r="L116" s="133"/>
      <c r="M116" s="138"/>
      <c r="N116" s="139"/>
      <c r="O116" s="139"/>
      <c r="P116" s="139"/>
      <c r="Q116" s="139"/>
      <c r="R116" s="139"/>
      <c r="S116" s="139"/>
      <c r="T116" s="140"/>
      <c r="AT116" s="135" t="s">
        <v>136</v>
      </c>
      <c r="AU116" s="135" t="s">
        <v>82</v>
      </c>
      <c r="AV116" s="12" t="s">
        <v>80</v>
      </c>
      <c r="AW116" s="12" t="s">
        <v>34</v>
      </c>
      <c r="AX116" s="12" t="s">
        <v>74</v>
      </c>
      <c r="AY116" s="135" t="s">
        <v>126</v>
      </c>
    </row>
    <row r="117" spans="2:51" s="13" customFormat="1" ht="10">
      <c r="B117" s="141"/>
      <c r="D117" s="134" t="s">
        <v>136</v>
      </c>
      <c r="E117" s="142" t="s">
        <v>3</v>
      </c>
      <c r="F117" s="143" t="s">
        <v>240</v>
      </c>
      <c r="H117" s="144">
        <v>165.9</v>
      </c>
      <c r="I117" s="145"/>
      <c r="L117" s="141"/>
      <c r="M117" s="146"/>
      <c r="N117" s="147"/>
      <c r="O117" s="147"/>
      <c r="P117" s="147"/>
      <c r="Q117" s="147"/>
      <c r="R117" s="147"/>
      <c r="S117" s="147"/>
      <c r="T117" s="148"/>
      <c r="AT117" s="142" t="s">
        <v>136</v>
      </c>
      <c r="AU117" s="142" t="s">
        <v>82</v>
      </c>
      <c r="AV117" s="13" t="s">
        <v>82</v>
      </c>
      <c r="AW117" s="13" t="s">
        <v>34</v>
      </c>
      <c r="AX117" s="13" t="s">
        <v>74</v>
      </c>
      <c r="AY117" s="142" t="s">
        <v>126</v>
      </c>
    </row>
    <row r="118" spans="2:51" s="12" customFormat="1" ht="10">
      <c r="B118" s="133"/>
      <c r="D118" s="134" t="s">
        <v>136</v>
      </c>
      <c r="E118" s="135" t="s">
        <v>3</v>
      </c>
      <c r="F118" s="136" t="s">
        <v>241</v>
      </c>
      <c r="H118" s="135" t="s">
        <v>3</v>
      </c>
      <c r="I118" s="137"/>
      <c r="L118" s="133"/>
      <c r="M118" s="138"/>
      <c r="N118" s="139"/>
      <c r="O118" s="139"/>
      <c r="P118" s="139"/>
      <c r="Q118" s="139"/>
      <c r="R118" s="139"/>
      <c r="S118" s="139"/>
      <c r="T118" s="140"/>
      <c r="AT118" s="135" t="s">
        <v>136</v>
      </c>
      <c r="AU118" s="135" t="s">
        <v>82</v>
      </c>
      <c r="AV118" s="12" t="s">
        <v>80</v>
      </c>
      <c r="AW118" s="12" t="s">
        <v>34</v>
      </c>
      <c r="AX118" s="12" t="s">
        <v>74</v>
      </c>
      <c r="AY118" s="135" t="s">
        <v>126</v>
      </c>
    </row>
    <row r="119" spans="2:51" s="13" customFormat="1" ht="10">
      <c r="B119" s="141"/>
      <c r="D119" s="134" t="s">
        <v>136</v>
      </c>
      <c r="E119" s="142" t="s">
        <v>3</v>
      </c>
      <c r="F119" s="143" t="s">
        <v>240</v>
      </c>
      <c r="H119" s="144">
        <v>165.9</v>
      </c>
      <c r="I119" s="145"/>
      <c r="L119" s="141"/>
      <c r="M119" s="146"/>
      <c r="N119" s="147"/>
      <c r="O119" s="147"/>
      <c r="P119" s="147"/>
      <c r="Q119" s="147"/>
      <c r="R119" s="147"/>
      <c r="S119" s="147"/>
      <c r="T119" s="148"/>
      <c r="AT119" s="142" t="s">
        <v>136</v>
      </c>
      <c r="AU119" s="142" t="s">
        <v>82</v>
      </c>
      <c r="AV119" s="13" t="s">
        <v>82</v>
      </c>
      <c r="AW119" s="13" t="s">
        <v>34</v>
      </c>
      <c r="AX119" s="13" t="s">
        <v>74</v>
      </c>
      <c r="AY119" s="142" t="s">
        <v>126</v>
      </c>
    </row>
    <row r="120" spans="2:51" s="12" customFormat="1" ht="10">
      <c r="B120" s="133"/>
      <c r="D120" s="134" t="s">
        <v>136</v>
      </c>
      <c r="E120" s="135" t="s">
        <v>3</v>
      </c>
      <c r="F120" s="136" t="s">
        <v>242</v>
      </c>
      <c r="H120" s="135" t="s">
        <v>3</v>
      </c>
      <c r="I120" s="137"/>
      <c r="L120" s="133"/>
      <c r="M120" s="138"/>
      <c r="N120" s="139"/>
      <c r="O120" s="139"/>
      <c r="P120" s="139"/>
      <c r="Q120" s="139"/>
      <c r="R120" s="139"/>
      <c r="S120" s="139"/>
      <c r="T120" s="140"/>
      <c r="AT120" s="135" t="s">
        <v>136</v>
      </c>
      <c r="AU120" s="135" t="s">
        <v>82</v>
      </c>
      <c r="AV120" s="12" t="s">
        <v>80</v>
      </c>
      <c r="AW120" s="12" t="s">
        <v>34</v>
      </c>
      <c r="AX120" s="12" t="s">
        <v>74</v>
      </c>
      <c r="AY120" s="135" t="s">
        <v>126</v>
      </c>
    </row>
    <row r="121" spans="2:51" s="13" customFormat="1" ht="10">
      <c r="B121" s="141"/>
      <c r="D121" s="134" t="s">
        <v>136</v>
      </c>
      <c r="E121" s="142" t="s">
        <v>3</v>
      </c>
      <c r="F121" s="143" t="s">
        <v>243</v>
      </c>
      <c r="H121" s="144">
        <v>45.5</v>
      </c>
      <c r="I121" s="145"/>
      <c r="L121" s="141"/>
      <c r="M121" s="146"/>
      <c r="N121" s="147"/>
      <c r="O121" s="147"/>
      <c r="P121" s="147"/>
      <c r="Q121" s="147"/>
      <c r="R121" s="147"/>
      <c r="S121" s="147"/>
      <c r="T121" s="148"/>
      <c r="AT121" s="142" t="s">
        <v>136</v>
      </c>
      <c r="AU121" s="142" t="s">
        <v>82</v>
      </c>
      <c r="AV121" s="13" t="s">
        <v>82</v>
      </c>
      <c r="AW121" s="13" t="s">
        <v>34</v>
      </c>
      <c r="AX121" s="13" t="s">
        <v>74</v>
      </c>
      <c r="AY121" s="142" t="s">
        <v>126</v>
      </c>
    </row>
    <row r="122" spans="2:51" s="12" customFormat="1" ht="10">
      <c r="B122" s="133"/>
      <c r="D122" s="134" t="s">
        <v>136</v>
      </c>
      <c r="E122" s="135" t="s">
        <v>3</v>
      </c>
      <c r="F122" s="136" t="s">
        <v>244</v>
      </c>
      <c r="H122" s="135" t="s">
        <v>3</v>
      </c>
      <c r="I122" s="137"/>
      <c r="L122" s="133"/>
      <c r="M122" s="138"/>
      <c r="N122" s="139"/>
      <c r="O122" s="139"/>
      <c r="P122" s="139"/>
      <c r="Q122" s="139"/>
      <c r="R122" s="139"/>
      <c r="S122" s="139"/>
      <c r="T122" s="140"/>
      <c r="AT122" s="135" t="s">
        <v>136</v>
      </c>
      <c r="AU122" s="135" t="s">
        <v>82</v>
      </c>
      <c r="AV122" s="12" t="s">
        <v>80</v>
      </c>
      <c r="AW122" s="12" t="s">
        <v>34</v>
      </c>
      <c r="AX122" s="12" t="s">
        <v>74</v>
      </c>
      <c r="AY122" s="135" t="s">
        <v>126</v>
      </c>
    </row>
    <row r="123" spans="2:51" s="13" customFormat="1" ht="10">
      <c r="B123" s="141"/>
      <c r="D123" s="134" t="s">
        <v>136</v>
      </c>
      <c r="E123" s="142" t="s">
        <v>3</v>
      </c>
      <c r="F123" s="143" t="s">
        <v>245</v>
      </c>
      <c r="H123" s="144">
        <v>9.1</v>
      </c>
      <c r="I123" s="145"/>
      <c r="L123" s="141"/>
      <c r="M123" s="146"/>
      <c r="N123" s="147"/>
      <c r="O123" s="147"/>
      <c r="P123" s="147"/>
      <c r="Q123" s="147"/>
      <c r="R123" s="147"/>
      <c r="S123" s="147"/>
      <c r="T123" s="148"/>
      <c r="AT123" s="142" t="s">
        <v>136</v>
      </c>
      <c r="AU123" s="142" t="s">
        <v>82</v>
      </c>
      <c r="AV123" s="13" t="s">
        <v>82</v>
      </c>
      <c r="AW123" s="13" t="s">
        <v>34</v>
      </c>
      <c r="AX123" s="13" t="s">
        <v>74</v>
      </c>
      <c r="AY123" s="142" t="s">
        <v>126</v>
      </c>
    </row>
    <row r="124" spans="2:51" s="12" customFormat="1" ht="10">
      <c r="B124" s="133"/>
      <c r="D124" s="134" t="s">
        <v>136</v>
      </c>
      <c r="E124" s="135" t="s">
        <v>3</v>
      </c>
      <c r="F124" s="136" t="s">
        <v>246</v>
      </c>
      <c r="H124" s="135" t="s">
        <v>3</v>
      </c>
      <c r="I124" s="137"/>
      <c r="L124" s="133"/>
      <c r="M124" s="138"/>
      <c r="N124" s="139"/>
      <c r="O124" s="139"/>
      <c r="P124" s="139"/>
      <c r="Q124" s="139"/>
      <c r="R124" s="139"/>
      <c r="S124" s="139"/>
      <c r="T124" s="140"/>
      <c r="AT124" s="135" t="s">
        <v>136</v>
      </c>
      <c r="AU124" s="135" t="s">
        <v>82</v>
      </c>
      <c r="AV124" s="12" t="s">
        <v>80</v>
      </c>
      <c r="AW124" s="12" t="s">
        <v>34</v>
      </c>
      <c r="AX124" s="12" t="s">
        <v>74</v>
      </c>
      <c r="AY124" s="135" t="s">
        <v>126</v>
      </c>
    </row>
    <row r="125" spans="2:51" s="13" customFormat="1" ht="10">
      <c r="B125" s="141"/>
      <c r="D125" s="134" t="s">
        <v>136</v>
      </c>
      <c r="E125" s="142" t="s">
        <v>3</v>
      </c>
      <c r="F125" s="143" t="s">
        <v>247</v>
      </c>
      <c r="H125" s="144">
        <v>1.2</v>
      </c>
      <c r="I125" s="145"/>
      <c r="L125" s="141"/>
      <c r="M125" s="146"/>
      <c r="N125" s="147"/>
      <c r="O125" s="147"/>
      <c r="P125" s="147"/>
      <c r="Q125" s="147"/>
      <c r="R125" s="147"/>
      <c r="S125" s="147"/>
      <c r="T125" s="148"/>
      <c r="AT125" s="142" t="s">
        <v>136</v>
      </c>
      <c r="AU125" s="142" t="s">
        <v>82</v>
      </c>
      <c r="AV125" s="13" t="s">
        <v>82</v>
      </c>
      <c r="AW125" s="13" t="s">
        <v>34</v>
      </c>
      <c r="AX125" s="13" t="s">
        <v>74</v>
      </c>
      <c r="AY125" s="142" t="s">
        <v>126</v>
      </c>
    </row>
    <row r="126" spans="2:51" s="12" customFormat="1" ht="10">
      <c r="B126" s="133"/>
      <c r="D126" s="134" t="s">
        <v>136</v>
      </c>
      <c r="E126" s="135" t="s">
        <v>3</v>
      </c>
      <c r="F126" s="136" t="s">
        <v>248</v>
      </c>
      <c r="H126" s="135" t="s">
        <v>3</v>
      </c>
      <c r="I126" s="137"/>
      <c r="L126" s="133"/>
      <c r="M126" s="138"/>
      <c r="N126" s="139"/>
      <c r="O126" s="139"/>
      <c r="P126" s="139"/>
      <c r="Q126" s="139"/>
      <c r="R126" s="139"/>
      <c r="S126" s="139"/>
      <c r="T126" s="140"/>
      <c r="AT126" s="135" t="s">
        <v>136</v>
      </c>
      <c r="AU126" s="135" t="s">
        <v>82</v>
      </c>
      <c r="AV126" s="12" t="s">
        <v>80</v>
      </c>
      <c r="AW126" s="12" t="s">
        <v>34</v>
      </c>
      <c r="AX126" s="12" t="s">
        <v>74</v>
      </c>
      <c r="AY126" s="135" t="s">
        <v>126</v>
      </c>
    </row>
    <row r="127" spans="2:51" s="13" customFormat="1" ht="10">
      <c r="B127" s="141"/>
      <c r="D127" s="134" t="s">
        <v>136</v>
      </c>
      <c r="E127" s="142" t="s">
        <v>3</v>
      </c>
      <c r="F127" s="143" t="s">
        <v>247</v>
      </c>
      <c r="H127" s="144">
        <v>1.2</v>
      </c>
      <c r="I127" s="145"/>
      <c r="L127" s="141"/>
      <c r="M127" s="146"/>
      <c r="N127" s="147"/>
      <c r="O127" s="147"/>
      <c r="P127" s="147"/>
      <c r="Q127" s="147"/>
      <c r="R127" s="147"/>
      <c r="S127" s="147"/>
      <c r="T127" s="148"/>
      <c r="AT127" s="142" t="s">
        <v>136</v>
      </c>
      <c r="AU127" s="142" t="s">
        <v>82</v>
      </c>
      <c r="AV127" s="13" t="s">
        <v>82</v>
      </c>
      <c r="AW127" s="13" t="s">
        <v>34</v>
      </c>
      <c r="AX127" s="13" t="s">
        <v>74</v>
      </c>
      <c r="AY127" s="142" t="s">
        <v>126</v>
      </c>
    </row>
    <row r="128" spans="2:51" s="12" customFormat="1" ht="10">
      <c r="B128" s="133"/>
      <c r="D128" s="134" t="s">
        <v>136</v>
      </c>
      <c r="E128" s="135" t="s">
        <v>3</v>
      </c>
      <c r="F128" s="136" t="s">
        <v>249</v>
      </c>
      <c r="H128" s="135" t="s">
        <v>3</v>
      </c>
      <c r="I128" s="137"/>
      <c r="L128" s="133"/>
      <c r="M128" s="138"/>
      <c r="N128" s="139"/>
      <c r="O128" s="139"/>
      <c r="P128" s="139"/>
      <c r="Q128" s="139"/>
      <c r="R128" s="139"/>
      <c r="S128" s="139"/>
      <c r="T128" s="140"/>
      <c r="AT128" s="135" t="s">
        <v>136</v>
      </c>
      <c r="AU128" s="135" t="s">
        <v>82</v>
      </c>
      <c r="AV128" s="12" t="s">
        <v>80</v>
      </c>
      <c r="AW128" s="12" t="s">
        <v>34</v>
      </c>
      <c r="AX128" s="12" t="s">
        <v>74</v>
      </c>
      <c r="AY128" s="135" t="s">
        <v>126</v>
      </c>
    </row>
    <row r="129" spans="1:65" s="13" customFormat="1" ht="10">
      <c r="B129" s="141"/>
      <c r="D129" s="134" t="s">
        <v>136</v>
      </c>
      <c r="E129" s="142" t="s">
        <v>3</v>
      </c>
      <c r="F129" s="143" t="s">
        <v>250</v>
      </c>
      <c r="H129" s="144">
        <v>21.8</v>
      </c>
      <c r="I129" s="145"/>
      <c r="L129" s="141"/>
      <c r="M129" s="146"/>
      <c r="N129" s="147"/>
      <c r="O129" s="147"/>
      <c r="P129" s="147"/>
      <c r="Q129" s="147"/>
      <c r="R129" s="147"/>
      <c r="S129" s="147"/>
      <c r="T129" s="148"/>
      <c r="AT129" s="142" t="s">
        <v>136</v>
      </c>
      <c r="AU129" s="142" t="s">
        <v>82</v>
      </c>
      <c r="AV129" s="13" t="s">
        <v>82</v>
      </c>
      <c r="AW129" s="13" t="s">
        <v>34</v>
      </c>
      <c r="AX129" s="13" t="s">
        <v>74</v>
      </c>
      <c r="AY129" s="142" t="s">
        <v>126</v>
      </c>
    </row>
    <row r="130" spans="1:65" s="12" customFormat="1" ht="10">
      <c r="B130" s="133"/>
      <c r="D130" s="134" t="s">
        <v>136</v>
      </c>
      <c r="E130" s="135" t="s">
        <v>3</v>
      </c>
      <c r="F130" s="136" t="s">
        <v>251</v>
      </c>
      <c r="H130" s="135" t="s">
        <v>3</v>
      </c>
      <c r="I130" s="137"/>
      <c r="L130" s="133"/>
      <c r="M130" s="138"/>
      <c r="N130" s="139"/>
      <c r="O130" s="139"/>
      <c r="P130" s="139"/>
      <c r="Q130" s="139"/>
      <c r="R130" s="139"/>
      <c r="S130" s="139"/>
      <c r="T130" s="140"/>
      <c r="AT130" s="135" t="s">
        <v>136</v>
      </c>
      <c r="AU130" s="135" t="s">
        <v>82</v>
      </c>
      <c r="AV130" s="12" t="s">
        <v>80</v>
      </c>
      <c r="AW130" s="12" t="s">
        <v>34</v>
      </c>
      <c r="AX130" s="12" t="s">
        <v>74</v>
      </c>
      <c r="AY130" s="135" t="s">
        <v>126</v>
      </c>
    </row>
    <row r="131" spans="1:65" s="13" customFormat="1" ht="10">
      <c r="B131" s="141"/>
      <c r="D131" s="134" t="s">
        <v>136</v>
      </c>
      <c r="E131" s="142" t="s">
        <v>3</v>
      </c>
      <c r="F131" s="143" t="s">
        <v>252</v>
      </c>
      <c r="H131" s="144">
        <v>47.7</v>
      </c>
      <c r="I131" s="145"/>
      <c r="L131" s="141"/>
      <c r="M131" s="146"/>
      <c r="N131" s="147"/>
      <c r="O131" s="147"/>
      <c r="P131" s="147"/>
      <c r="Q131" s="147"/>
      <c r="R131" s="147"/>
      <c r="S131" s="147"/>
      <c r="T131" s="148"/>
      <c r="AT131" s="142" t="s">
        <v>136</v>
      </c>
      <c r="AU131" s="142" t="s">
        <v>82</v>
      </c>
      <c r="AV131" s="13" t="s">
        <v>82</v>
      </c>
      <c r="AW131" s="13" t="s">
        <v>34</v>
      </c>
      <c r="AX131" s="13" t="s">
        <v>74</v>
      </c>
      <c r="AY131" s="142" t="s">
        <v>126</v>
      </c>
    </row>
    <row r="132" spans="1:65" s="12" customFormat="1" ht="10">
      <c r="B132" s="133"/>
      <c r="D132" s="134" t="s">
        <v>136</v>
      </c>
      <c r="E132" s="135" t="s">
        <v>3</v>
      </c>
      <c r="F132" s="136" t="s">
        <v>253</v>
      </c>
      <c r="H132" s="135" t="s">
        <v>3</v>
      </c>
      <c r="I132" s="137"/>
      <c r="L132" s="133"/>
      <c r="M132" s="138"/>
      <c r="N132" s="139"/>
      <c r="O132" s="139"/>
      <c r="P132" s="139"/>
      <c r="Q132" s="139"/>
      <c r="R132" s="139"/>
      <c r="S132" s="139"/>
      <c r="T132" s="140"/>
      <c r="AT132" s="135" t="s">
        <v>136</v>
      </c>
      <c r="AU132" s="135" t="s">
        <v>82</v>
      </c>
      <c r="AV132" s="12" t="s">
        <v>80</v>
      </c>
      <c r="AW132" s="12" t="s">
        <v>34</v>
      </c>
      <c r="AX132" s="12" t="s">
        <v>74</v>
      </c>
      <c r="AY132" s="135" t="s">
        <v>126</v>
      </c>
    </row>
    <row r="133" spans="1:65" s="13" customFormat="1" ht="10">
      <c r="B133" s="141"/>
      <c r="D133" s="134" t="s">
        <v>136</v>
      </c>
      <c r="E133" s="142" t="s">
        <v>3</v>
      </c>
      <c r="F133" s="143" t="s">
        <v>254</v>
      </c>
      <c r="H133" s="144">
        <v>5.9</v>
      </c>
      <c r="I133" s="145"/>
      <c r="L133" s="141"/>
      <c r="M133" s="146"/>
      <c r="N133" s="147"/>
      <c r="O133" s="147"/>
      <c r="P133" s="147"/>
      <c r="Q133" s="147"/>
      <c r="R133" s="147"/>
      <c r="S133" s="147"/>
      <c r="T133" s="148"/>
      <c r="AT133" s="142" t="s">
        <v>136</v>
      </c>
      <c r="AU133" s="142" t="s">
        <v>82</v>
      </c>
      <c r="AV133" s="13" t="s">
        <v>82</v>
      </c>
      <c r="AW133" s="13" t="s">
        <v>34</v>
      </c>
      <c r="AX133" s="13" t="s">
        <v>74</v>
      </c>
      <c r="AY133" s="142" t="s">
        <v>126</v>
      </c>
    </row>
    <row r="134" spans="1:65" s="12" customFormat="1" ht="10">
      <c r="B134" s="133"/>
      <c r="D134" s="134" t="s">
        <v>136</v>
      </c>
      <c r="E134" s="135" t="s">
        <v>3</v>
      </c>
      <c r="F134" s="136" t="s">
        <v>255</v>
      </c>
      <c r="H134" s="135" t="s">
        <v>3</v>
      </c>
      <c r="I134" s="137"/>
      <c r="L134" s="133"/>
      <c r="M134" s="138"/>
      <c r="N134" s="139"/>
      <c r="O134" s="139"/>
      <c r="P134" s="139"/>
      <c r="Q134" s="139"/>
      <c r="R134" s="139"/>
      <c r="S134" s="139"/>
      <c r="T134" s="140"/>
      <c r="AT134" s="135" t="s">
        <v>136</v>
      </c>
      <c r="AU134" s="135" t="s">
        <v>82</v>
      </c>
      <c r="AV134" s="12" t="s">
        <v>80</v>
      </c>
      <c r="AW134" s="12" t="s">
        <v>34</v>
      </c>
      <c r="AX134" s="12" t="s">
        <v>74</v>
      </c>
      <c r="AY134" s="135" t="s">
        <v>126</v>
      </c>
    </row>
    <row r="135" spans="1:65" s="13" customFormat="1" ht="10">
      <c r="B135" s="141"/>
      <c r="D135" s="134" t="s">
        <v>136</v>
      </c>
      <c r="E135" s="142" t="s">
        <v>3</v>
      </c>
      <c r="F135" s="143" t="s">
        <v>256</v>
      </c>
      <c r="H135" s="144">
        <v>19.8</v>
      </c>
      <c r="I135" s="145"/>
      <c r="L135" s="141"/>
      <c r="M135" s="146"/>
      <c r="N135" s="147"/>
      <c r="O135" s="147"/>
      <c r="P135" s="147"/>
      <c r="Q135" s="147"/>
      <c r="R135" s="147"/>
      <c r="S135" s="147"/>
      <c r="T135" s="148"/>
      <c r="AT135" s="142" t="s">
        <v>136</v>
      </c>
      <c r="AU135" s="142" t="s">
        <v>82</v>
      </c>
      <c r="AV135" s="13" t="s">
        <v>82</v>
      </c>
      <c r="AW135" s="13" t="s">
        <v>34</v>
      </c>
      <c r="AX135" s="13" t="s">
        <v>74</v>
      </c>
      <c r="AY135" s="142" t="s">
        <v>126</v>
      </c>
    </row>
    <row r="136" spans="1:65" s="12" customFormat="1" ht="10">
      <c r="B136" s="133"/>
      <c r="D136" s="134" t="s">
        <v>136</v>
      </c>
      <c r="E136" s="135" t="s">
        <v>3</v>
      </c>
      <c r="F136" s="136" t="s">
        <v>257</v>
      </c>
      <c r="H136" s="135" t="s">
        <v>3</v>
      </c>
      <c r="I136" s="137"/>
      <c r="L136" s="133"/>
      <c r="M136" s="138"/>
      <c r="N136" s="139"/>
      <c r="O136" s="139"/>
      <c r="P136" s="139"/>
      <c r="Q136" s="139"/>
      <c r="R136" s="139"/>
      <c r="S136" s="139"/>
      <c r="T136" s="140"/>
      <c r="AT136" s="135" t="s">
        <v>136</v>
      </c>
      <c r="AU136" s="135" t="s">
        <v>82</v>
      </c>
      <c r="AV136" s="12" t="s">
        <v>80</v>
      </c>
      <c r="AW136" s="12" t="s">
        <v>34</v>
      </c>
      <c r="AX136" s="12" t="s">
        <v>74</v>
      </c>
      <c r="AY136" s="135" t="s">
        <v>126</v>
      </c>
    </row>
    <row r="137" spans="1:65" s="13" customFormat="1" ht="10">
      <c r="B137" s="141"/>
      <c r="D137" s="134" t="s">
        <v>136</v>
      </c>
      <c r="E137" s="142" t="s">
        <v>3</v>
      </c>
      <c r="F137" s="143" t="s">
        <v>258</v>
      </c>
      <c r="H137" s="144">
        <v>33.332999999999998</v>
      </c>
      <c r="I137" s="145"/>
      <c r="L137" s="141"/>
      <c r="M137" s="146"/>
      <c r="N137" s="147"/>
      <c r="O137" s="147"/>
      <c r="P137" s="147"/>
      <c r="Q137" s="147"/>
      <c r="R137" s="147"/>
      <c r="S137" s="147"/>
      <c r="T137" s="148"/>
      <c r="AT137" s="142" t="s">
        <v>136</v>
      </c>
      <c r="AU137" s="142" t="s">
        <v>82</v>
      </c>
      <c r="AV137" s="13" t="s">
        <v>82</v>
      </c>
      <c r="AW137" s="13" t="s">
        <v>34</v>
      </c>
      <c r="AX137" s="13" t="s">
        <v>74</v>
      </c>
      <c r="AY137" s="142" t="s">
        <v>126</v>
      </c>
    </row>
    <row r="138" spans="1:65" s="12" customFormat="1" ht="10">
      <c r="B138" s="133"/>
      <c r="D138" s="134" t="s">
        <v>136</v>
      </c>
      <c r="E138" s="135" t="s">
        <v>3</v>
      </c>
      <c r="F138" s="136" t="s">
        <v>259</v>
      </c>
      <c r="H138" s="135" t="s">
        <v>3</v>
      </c>
      <c r="I138" s="137"/>
      <c r="L138" s="133"/>
      <c r="M138" s="138"/>
      <c r="N138" s="139"/>
      <c r="O138" s="139"/>
      <c r="P138" s="139"/>
      <c r="Q138" s="139"/>
      <c r="R138" s="139"/>
      <c r="S138" s="139"/>
      <c r="T138" s="140"/>
      <c r="AT138" s="135" t="s">
        <v>136</v>
      </c>
      <c r="AU138" s="135" t="s">
        <v>82</v>
      </c>
      <c r="AV138" s="12" t="s">
        <v>80</v>
      </c>
      <c r="AW138" s="12" t="s">
        <v>34</v>
      </c>
      <c r="AX138" s="12" t="s">
        <v>74</v>
      </c>
      <c r="AY138" s="135" t="s">
        <v>126</v>
      </c>
    </row>
    <row r="139" spans="1:65" s="13" customFormat="1" ht="10">
      <c r="B139" s="141"/>
      <c r="D139" s="134" t="s">
        <v>136</v>
      </c>
      <c r="E139" s="142" t="s">
        <v>3</v>
      </c>
      <c r="F139" s="143" t="s">
        <v>188</v>
      </c>
      <c r="H139" s="144">
        <v>10</v>
      </c>
      <c r="I139" s="145"/>
      <c r="L139" s="141"/>
      <c r="M139" s="146"/>
      <c r="N139" s="147"/>
      <c r="O139" s="147"/>
      <c r="P139" s="147"/>
      <c r="Q139" s="147"/>
      <c r="R139" s="147"/>
      <c r="S139" s="147"/>
      <c r="T139" s="148"/>
      <c r="AT139" s="142" t="s">
        <v>136</v>
      </c>
      <c r="AU139" s="142" t="s">
        <v>82</v>
      </c>
      <c r="AV139" s="13" t="s">
        <v>82</v>
      </c>
      <c r="AW139" s="13" t="s">
        <v>34</v>
      </c>
      <c r="AX139" s="13" t="s">
        <v>74</v>
      </c>
      <c r="AY139" s="142" t="s">
        <v>126</v>
      </c>
    </row>
    <row r="140" spans="1:65" s="12" customFormat="1" ht="10">
      <c r="B140" s="133"/>
      <c r="D140" s="134" t="s">
        <v>136</v>
      </c>
      <c r="E140" s="135" t="s">
        <v>3</v>
      </c>
      <c r="F140" s="136" t="s">
        <v>260</v>
      </c>
      <c r="H140" s="135" t="s">
        <v>3</v>
      </c>
      <c r="I140" s="137"/>
      <c r="L140" s="133"/>
      <c r="M140" s="138"/>
      <c r="N140" s="139"/>
      <c r="O140" s="139"/>
      <c r="P140" s="139"/>
      <c r="Q140" s="139"/>
      <c r="R140" s="139"/>
      <c r="S140" s="139"/>
      <c r="T140" s="140"/>
      <c r="AT140" s="135" t="s">
        <v>136</v>
      </c>
      <c r="AU140" s="135" t="s">
        <v>82</v>
      </c>
      <c r="AV140" s="12" t="s">
        <v>80</v>
      </c>
      <c r="AW140" s="12" t="s">
        <v>34</v>
      </c>
      <c r="AX140" s="12" t="s">
        <v>74</v>
      </c>
      <c r="AY140" s="135" t="s">
        <v>126</v>
      </c>
    </row>
    <row r="141" spans="1:65" s="13" customFormat="1" ht="10">
      <c r="B141" s="141"/>
      <c r="D141" s="134" t="s">
        <v>136</v>
      </c>
      <c r="E141" s="142" t="s">
        <v>3</v>
      </c>
      <c r="F141" s="143" t="s">
        <v>88</v>
      </c>
      <c r="H141" s="144">
        <v>3</v>
      </c>
      <c r="I141" s="145"/>
      <c r="L141" s="141"/>
      <c r="M141" s="146"/>
      <c r="N141" s="147"/>
      <c r="O141" s="147"/>
      <c r="P141" s="147"/>
      <c r="Q141" s="147"/>
      <c r="R141" s="147"/>
      <c r="S141" s="147"/>
      <c r="T141" s="148"/>
      <c r="AT141" s="142" t="s">
        <v>136</v>
      </c>
      <c r="AU141" s="142" t="s">
        <v>82</v>
      </c>
      <c r="AV141" s="13" t="s">
        <v>82</v>
      </c>
      <c r="AW141" s="13" t="s">
        <v>34</v>
      </c>
      <c r="AX141" s="13" t="s">
        <v>74</v>
      </c>
      <c r="AY141" s="142" t="s">
        <v>126</v>
      </c>
    </row>
    <row r="142" spans="1:65" s="14" customFormat="1" ht="10">
      <c r="B142" s="149"/>
      <c r="D142" s="134" t="s">
        <v>136</v>
      </c>
      <c r="E142" s="150" t="s">
        <v>3</v>
      </c>
      <c r="F142" s="151" t="s">
        <v>148</v>
      </c>
      <c r="H142" s="152">
        <v>711.73299999999995</v>
      </c>
      <c r="I142" s="153"/>
      <c r="L142" s="149"/>
      <c r="M142" s="154"/>
      <c r="N142" s="155"/>
      <c r="O142" s="155"/>
      <c r="P142" s="155"/>
      <c r="Q142" s="155"/>
      <c r="R142" s="155"/>
      <c r="S142" s="155"/>
      <c r="T142" s="156"/>
      <c r="AT142" s="150" t="s">
        <v>136</v>
      </c>
      <c r="AU142" s="150" t="s">
        <v>82</v>
      </c>
      <c r="AV142" s="14" t="s">
        <v>92</v>
      </c>
      <c r="AW142" s="14" t="s">
        <v>34</v>
      </c>
      <c r="AX142" s="14" t="s">
        <v>80</v>
      </c>
      <c r="AY142" s="150" t="s">
        <v>126</v>
      </c>
    </row>
    <row r="143" spans="1:65" s="11" customFormat="1" ht="22.75" customHeight="1">
      <c r="B143" s="101"/>
      <c r="D143" s="102" t="s">
        <v>73</v>
      </c>
      <c r="E143" s="112" t="s">
        <v>261</v>
      </c>
      <c r="F143" s="112" t="s">
        <v>262</v>
      </c>
      <c r="I143" s="104"/>
      <c r="J143" s="113">
        <f>BK143</f>
        <v>0</v>
      </c>
      <c r="L143" s="101"/>
      <c r="M143" s="106"/>
      <c r="N143" s="107"/>
      <c r="O143" s="107"/>
      <c r="P143" s="108">
        <f>SUM(P144:P235)</f>
        <v>0</v>
      </c>
      <c r="Q143" s="107"/>
      <c r="R143" s="108">
        <f>SUM(R144:R235)</f>
        <v>0</v>
      </c>
      <c r="S143" s="107"/>
      <c r="T143" s="109">
        <f>SUM(T144:T235)</f>
        <v>1993.292389</v>
      </c>
      <c r="AR143" s="102" t="s">
        <v>80</v>
      </c>
      <c r="AT143" s="110" t="s">
        <v>73</v>
      </c>
      <c r="AU143" s="110" t="s">
        <v>80</v>
      </c>
      <c r="AY143" s="102" t="s">
        <v>126</v>
      </c>
      <c r="BK143" s="111">
        <f>SUM(BK144:BK235)</f>
        <v>0</v>
      </c>
    </row>
    <row r="144" spans="1:65" s="2" customFormat="1" ht="33" customHeight="1">
      <c r="A144" s="28"/>
      <c r="B144" s="114"/>
      <c r="C144" s="115" t="s">
        <v>263</v>
      </c>
      <c r="D144" s="115" t="s">
        <v>128</v>
      </c>
      <c r="E144" s="116" t="s">
        <v>264</v>
      </c>
      <c r="F144" s="117" t="s">
        <v>265</v>
      </c>
      <c r="G144" s="118" t="s">
        <v>171</v>
      </c>
      <c r="H144" s="119">
        <v>725</v>
      </c>
      <c r="I144" s="120"/>
      <c r="J144" s="121">
        <f>ROUND(I144*H144,2)</f>
        <v>0</v>
      </c>
      <c r="K144" s="117" t="s">
        <v>3</v>
      </c>
      <c r="L144" s="29"/>
      <c r="M144" s="122" t="s">
        <v>3</v>
      </c>
      <c r="N144" s="123" t="s">
        <v>46</v>
      </c>
      <c r="O144" s="38"/>
      <c r="P144" s="124">
        <f>O144*H144</f>
        <v>0</v>
      </c>
      <c r="Q144" s="124">
        <v>0</v>
      </c>
      <c r="R144" s="124">
        <f>Q144*H144</f>
        <v>0</v>
      </c>
      <c r="S144" s="124">
        <v>0</v>
      </c>
      <c r="T144" s="12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26" t="s">
        <v>92</v>
      </c>
      <c r="AT144" s="126" t="s">
        <v>128</v>
      </c>
      <c r="AU144" s="126" t="s">
        <v>82</v>
      </c>
      <c r="AY144" s="16" t="s">
        <v>126</v>
      </c>
      <c r="BE144" s="127">
        <f>IF(N144="základní",J144,0)</f>
        <v>0</v>
      </c>
      <c r="BF144" s="127">
        <f>IF(N144="snížená",J144,0)</f>
        <v>0</v>
      </c>
      <c r="BG144" s="127">
        <f>IF(N144="zákl. přenesená",J144,0)</f>
        <v>0</v>
      </c>
      <c r="BH144" s="127">
        <f>IF(N144="sníž. přenesená",J144,0)</f>
        <v>0</v>
      </c>
      <c r="BI144" s="127">
        <f>IF(N144="nulová",J144,0)</f>
        <v>0</v>
      </c>
      <c r="BJ144" s="16" t="s">
        <v>80</v>
      </c>
      <c r="BK144" s="127">
        <f>ROUND(I144*H144,2)</f>
        <v>0</v>
      </c>
      <c r="BL144" s="16" t="s">
        <v>92</v>
      </c>
      <c r="BM144" s="126" t="s">
        <v>266</v>
      </c>
    </row>
    <row r="145" spans="1:65" s="12" customFormat="1" ht="10">
      <c r="B145" s="133"/>
      <c r="D145" s="134" t="s">
        <v>136</v>
      </c>
      <c r="E145" s="135" t="s">
        <v>3</v>
      </c>
      <c r="F145" s="136" t="s">
        <v>267</v>
      </c>
      <c r="H145" s="135" t="s">
        <v>3</v>
      </c>
      <c r="I145" s="137"/>
      <c r="L145" s="133"/>
      <c r="M145" s="138"/>
      <c r="N145" s="139"/>
      <c r="O145" s="139"/>
      <c r="P145" s="139"/>
      <c r="Q145" s="139"/>
      <c r="R145" s="139"/>
      <c r="S145" s="139"/>
      <c r="T145" s="140"/>
      <c r="AT145" s="135" t="s">
        <v>136</v>
      </c>
      <c r="AU145" s="135" t="s">
        <v>82</v>
      </c>
      <c r="AV145" s="12" t="s">
        <v>80</v>
      </c>
      <c r="AW145" s="12" t="s">
        <v>34</v>
      </c>
      <c r="AX145" s="12" t="s">
        <v>74</v>
      </c>
      <c r="AY145" s="135" t="s">
        <v>126</v>
      </c>
    </row>
    <row r="146" spans="1:65" s="13" customFormat="1" ht="10">
      <c r="B146" s="141"/>
      <c r="D146" s="134" t="s">
        <v>136</v>
      </c>
      <c r="E146" s="142" t="s">
        <v>3</v>
      </c>
      <c r="F146" s="143" t="s">
        <v>268</v>
      </c>
      <c r="H146" s="144">
        <v>725</v>
      </c>
      <c r="I146" s="145"/>
      <c r="L146" s="141"/>
      <c r="M146" s="146"/>
      <c r="N146" s="147"/>
      <c r="O146" s="147"/>
      <c r="P146" s="147"/>
      <c r="Q146" s="147"/>
      <c r="R146" s="147"/>
      <c r="S146" s="147"/>
      <c r="T146" s="148"/>
      <c r="AT146" s="142" t="s">
        <v>136</v>
      </c>
      <c r="AU146" s="142" t="s">
        <v>82</v>
      </c>
      <c r="AV146" s="13" t="s">
        <v>82</v>
      </c>
      <c r="AW146" s="13" t="s">
        <v>34</v>
      </c>
      <c r="AX146" s="13" t="s">
        <v>80</v>
      </c>
      <c r="AY146" s="142" t="s">
        <v>126</v>
      </c>
    </row>
    <row r="147" spans="1:65" s="2" customFormat="1" ht="37.75" customHeight="1">
      <c r="A147" s="28"/>
      <c r="B147" s="114"/>
      <c r="C147" s="115" t="s">
        <v>269</v>
      </c>
      <c r="D147" s="115" t="s">
        <v>128</v>
      </c>
      <c r="E147" s="116" t="s">
        <v>270</v>
      </c>
      <c r="F147" s="117" t="s">
        <v>271</v>
      </c>
      <c r="G147" s="118" t="s">
        <v>219</v>
      </c>
      <c r="H147" s="119">
        <v>1</v>
      </c>
      <c r="I147" s="120"/>
      <c r="J147" s="121">
        <f>ROUND(I147*H147,2)</f>
        <v>0</v>
      </c>
      <c r="K147" s="117" t="s">
        <v>3</v>
      </c>
      <c r="L147" s="29"/>
      <c r="M147" s="122" t="s">
        <v>3</v>
      </c>
      <c r="N147" s="123" t="s">
        <v>46</v>
      </c>
      <c r="O147" s="38"/>
      <c r="P147" s="124">
        <f>O147*H147</f>
        <v>0</v>
      </c>
      <c r="Q147" s="124">
        <v>0</v>
      </c>
      <c r="R147" s="124">
        <f>Q147*H147</f>
        <v>0</v>
      </c>
      <c r="S147" s="124">
        <v>0</v>
      </c>
      <c r="T147" s="12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26" t="s">
        <v>92</v>
      </c>
      <c r="AT147" s="126" t="s">
        <v>128</v>
      </c>
      <c r="AU147" s="126" t="s">
        <v>82</v>
      </c>
      <c r="AY147" s="16" t="s">
        <v>126</v>
      </c>
      <c r="BE147" s="127">
        <f>IF(N147="základní",J147,0)</f>
        <v>0</v>
      </c>
      <c r="BF147" s="127">
        <f>IF(N147="snížená",J147,0)</f>
        <v>0</v>
      </c>
      <c r="BG147" s="127">
        <f>IF(N147="zákl. přenesená",J147,0)</f>
        <v>0</v>
      </c>
      <c r="BH147" s="127">
        <f>IF(N147="sníž. přenesená",J147,0)</f>
        <v>0</v>
      </c>
      <c r="BI147" s="127">
        <f>IF(N147="nulová",J147,0)</f>
        <v>0</v>
      </c>
      <c r="BJ147" s="16" t="s">
        <v>80</v>
      </c>
      <c r="BK147" s="127">
        <f>ROUND(I147*H147,2)</f>
        <v>0</v>
      </c>
      <c r="BL147" s="16" t="s">
        <v>92</v>
      </c>
      <c r="BM147" s="126" t="s">
        <v>272</v>
      </c>
    </row>
    <row r="148" spans="1:65" s="12" customFormat="1" ht="10">
      <c r="B148" s="133"/>
      <c r="D148" s="134" t="s">
        <v>136</v>
      </c>
      <c r="E148" s="135" t="s">
        <v>3</v>
      </c>
      <c r="F148" s="136" t="s">
        <v>273</v>
      </c>
      <c r="H148" s="135" t="s">
        <v>3</v>
      </c>
      <c r="I148" s="137"/>
      <c r="L148" s="133"/>
      <c r="M148" s="138"/>
      <c r="N148" s="139"/>
      <c r="O148" s="139"/>
      <c r="P148" s="139"/>
      <c r="Q148" s="139"/>
      <c r="R148" s="139"/>
      <c r="S148" s="139"/>
      <c r="T148" s="140"/>
      <c r="AT148" s="135" t="s">
        <v>136</v>
      </c>
      <c r="AU148" s="135" t="s">
        <v>82</v>
      </c>
      <c r="AV148" s="12" t="s">
        <v>80</v>
      </c>
      <c r="AW148" s="12" t="s">
        <v>34</v>
      </c>
      <c r="AX148" s="12" t="s">
        <v>74</v>
      </c>
      <c r="AY148" s="135" t="s">
        <v>126</v>
      </c>
    </row>
    <row r="149" spans="1:65" s="13" customFormat="1" ht="10">
      <c r="B149" s="141"/>
      <c r="D149" s="134" t="s">
        <v>136</v>
      </c>
      <c r="E149" s="142" t="s">
        <v>3</v>
      </c>
      <c r="F149" s="143" t="s">
        <v>80</v>
      </c>
      <c r="H149" s="144">
        <v>1</v>
      </c>
      <c r="I149" s="145"/>
      <c r="L149" s="141"/>
      <c r="M149" s="146"/>
      <c r="N149" s="147"/>
      <c r="O149" s="147"/>
      <c r="P149" s="147"/>
      <c r="Q149" s="147"/>
      <c r="R149" s="147"/>
      <c r="S149" s="147"/>
      <c r="T149" s="148"/>
      <c r="AT149" s="142" t="s">
        <v>136</v>
      </c>
      <c r="AU149" s="142" t="s">
        <v>82</v>
      </c>
      <c r="AV149" s="13" t="s">
        <v>82</v>
      </c>
      <c r="AW149" s="13" t="s">
        <v>34</v>
      </c>
      <c r="AX149" s="13" t="s">
        <v>80</v>
      </c>
      <c r="AY149" s="142" t="s">
        <v>126</v>
      </c>
    </row>
    <row r="150" spans="1:65" s="2" customFormat="1" ht="16.5" customHeight="1">
      <c r="A150" s="28"/>
      <c r="B150" s="114"/>
      <c r="C150" s="115" t="s">
        <v>156</v>
      </c>
      <c r="D150" s="115" t="s">
        <v>128</v>
      </c>
      <c r="E150" s="116" t="s">
        <v>274</v>
      </c>
      <c r="F150" s="117" t="s">
        <v>275</v>
      </c>
      <c r="G150" s="118" t="s">
        <v>223</v>
      </c>
      <c r="H150" s="119">
        <v>350.8</v>
      </c>
      <c r="I150" s="120"/>
      <c r="J150" s="121">
        <f>ROUND(I150*H150,2)</f>
        <v>0</v>
      </c>
      <c r="K150" s="117" t="s">
        <v>132</v>
      </c>
      <c r="L150" s="29"/>
      <c r="M150" s="122" t="s">
        <v>3</v>
      </c>
      <c r="N150" s="123" t="s">
        <v>46</v>
      </c>
      <c r="O150" s="38"/>
      <c r="P150" s="124">
        <f>O150*H150</f>
        <v>0</v>
      </c>
      <c r="Q150" s="124">
        <v>0</v>
      </c>
      <c r="R150" s="124">
        <f>Q150*H150</f>
        <v>0</v>
      </c>
      <c r="S150" s="124">
        <v>2</v>
      </c>
      <c r="T150" s="125">
        <f>S150*H150</f>
        <v>701.6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26" t="s">
        <v>92</v>
      </c>
      <c r="AT150" s="126" t="s">
        <v>128</v>
      </c>
      <c r="AU150" s="126" t="s">
        <v>82</v>
      </c>
      <c r="AY150" s="16" t="s">
        <v>126</v>
      </c>
      <c r="BE150" s="127">
        <f>IF(N150="základní",J150,0)</f>
        <v>0</v>
      </c>
      <c r="BF150" s="127">
        <f>IF(N150="snížená",J150,0)</f>
        <v>0</v>
      </c>
      <c r="BG150" s="127">
        <f>IF(N150="zákl. přenesená",J150,0)</f>
        <v>0</v>
      </c>
      <c r="BH150" s="127">
        <f>IF(N150="sníž. přenesená",J150,0)</f>
        <v>0</v>
      </c>
      <c r="BI150" s="127">
        <f>IF(N150="nulová",J150,0)</f>
        <v>0</v>
      </c>
      <c r="BJ150" s="16" t="s">
        <v>80</v>
      </c>
      <c r="BK150" s="127">
        <f>ROUND(I150*H150,2)</f>
        <v>0</v>
      </c>
      <c r="BL150" s="16" t="s">
        <v>92</v>
      </c>
      <c r="BM150" s="126" t="s">
        <v>276</v>
      </c>
    </row>
    <row r="151" spans="1:65" s="2" customFormat="1" ht="10">
      <c r="A151" s="28"/>
      <c r="B151" s="29"/>
      <c r="C151" s="28"/>
      <c r="D151" s="128" t="s">
        <v>134</v>
      </c>
      <c r="E151" s="28"/>
      <c r="F151" s="129" t="s">
        <v>277</v>
      </c>
      <c r="G151" s="28"/>
      <c r="H151" s="28"/>
      <c r="I151" s="130"/>
      <c r="J151" s="28"/>
      <c r="K151" s="28"/>
      <c r="L151" s="29"/>
      <c r="M151" s="131"/>
      <c r="N151" s="132"/>
      <c r="O151" s="38"/>
      <c r="P151" s="38"/>
      <c r="Q151" s="38"/>
      <c r="R151" s="38"/>
      <c r="S151" s="38"/>
      <c r="T151" s="39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 t="s">
        <v>134</v>
      </c>
      <c r="AU151" s="16" t="s">
        <v>82</v>
      </c>
    </row>
    <row r="152" spans="1:65" s="12" customFormat="1" ht="10">
      <c r="B152" s="133"/>
      <c r="D152" s="134" t="s">
        <v>136</v>
      </c>
      <c r="E152" s="135" t="s">
        <v>3</v>
      </c>
      <c r="F152" s="136" t="s">
        <v>235</v>
      </c>
      <c r="H152" s="135" t="s">
        <v>3</v>
      </c>
      <c r="I152" s="137"/>
      <c r="L152" s="133"/>
      <c r="M152" s="138"/>
      <c r="N152" s="139"/>
      <c r="O152" s="139"/>
      <c r="P152" s="139"/>
      <c r="Q152" s="139"/>
      <c r="R152" s="139"/>
      <c r="S152" s="139"/>
      <c r="T152" s="140"/>
      <c r="AT152" s="135" t="s">
        <v>136</v>
      </c>
      <c r="AU152" s="135" t="s">
        <v>82</v>
      </c>
      <c r="AV152" s="12" t="s">
        <v>80</v>
      </c>
      <c r="AW152" s="12" t="s">
        <v>34</v>
      </c>
      <c r="AX152" s="12" t="s">
        <v>74</v>
      </c>
      <c r="AY152" s="135" t="s">
        <v>126</v>
      </c>
    </row>
    <row r="153" spans="1:65" s="13" customFormat="1" ht="10">
      <c r="B153" s="141"/>
      <c r="D153" s="134" t="s">
        <v>136</v>
      </c>
      <c r="E153" s="142" t="s">
        <v>3</v>
      </c>
      <c r="F153" s="143" t="s">
        <v>236</v>
      </c>
      <c r="H153" s="144">
        <v>82.9</v>
      </c>
      <c r="I153" s="145"/>
      <c r="L153" s="141"/>
      <c r="M153" s="146"/>
      <c r="N153" s="147"/>
      <c r="O153" s="147"/>
      <c r="P153" s="147"/>
      <c r="Q153" s="147"/>
      <c r="R153" s="147"/>
      <c r="S153" s="147"/>
      <c r="T153" s="148"/>
      <c r="AT153" s="142" t="s">
        <v>136</v>
      </c>
      <c r="AU153" s="142" t="s">
        <v>82</v>
      </c>
      <c r="AV153" s="13" t="s">
        <v>82</v>
      </c>
      <c r="AW153" s="13" t="s">
        <v>34</v>
      </c>
      <c r="AX153" s="13" t="s">
        <v>74</v>
      </c>
      <c r="AY153" s="142" t="s">
        <v>126</v>
      </c>
    </row>
    <row r="154" spans="1:65" s="12" customFormat="1" ht="10">
      <c r="B154" s="133"/>
      <c r="D154" s="134" t="s">
        <v>136</v>
      </c>
      <c r="E154" s="135" t="s">
        <v>3</v>
      </c>
      <c r="F154" s="136" t="s">
        <v>237</v>
      </c>
      <c r="H154" s="135" t="s">
        <v>3</v>
      </c>
      <c r="I154" s="137"/>
      <c r="L154" s="133"/>
      <c r="M154" s="138"/>
      <c r="N154" s="139"/>
      <c r="O154" s="139"/>
      <c r="P154" s="139"/>
      <c r="Q154" s="139"/>
      <c r="R154" s="139"/>
      <c r="S154" s="139"/>
      <c r="T154" s="140"/>
      <c r="AT154" s="135" t="s">
        <v>136</v>
      </c>
      <c r="AU154" s="135" t="s">
        <v>82</v>
      </c>
      <c r="AV154" s="12" t="s">
        <v>80</v>
      </c>
      <c r="AW154" s="12" t="s">
        <v>34</v>
      </c>
      <c r="AX154" s="12" t="s">
        <v>74</v>
      </c>
      <c r="AY154" s="135" t="s">
        <v>126</v>
      </c>
    </row>
    <row r="155" spans="1:65" s="13" customFormat="1" ht="10">
      <c r="B155" s="141"/>
      <c r="D155" s="134" t="s">
        <v>136</v>
      </c>
      <c r="E155" s="142" t="s">
        <v>3</v>
      </c>
      <c r="F155" s="143" t="s">
        <v>238</v>
      </c>
      <c r="H155" s="144">
        <v>98.5</v>
      </c>
      <c r="I155" s="145"/>
      <c r="L155" s="141"/>
      <c r="M155" s="146"/>
      <c r="N155" s="147"/>
      <c r="O155" s="147"/>
      <c r="P155" s="147"/>
      <c r="Q155" s="147"/>
      <c r="R155" s="147"/>
      <c r="S155" s="147"/>
      <c r="T155" s="148"/>
      <c r="AT155" s="142" t="s">
        <v>136</v>
      </c>
      <c r="AU155" s="142" t="s">
        <v>82</v>
      </c>
      <c r="AV155" s="13" t="s">
        <v>82</v>
      </c>
      <c r="AW155" s="13" t="s">
        <v>34</v>
      </c>
      <c r="AX155" s="13" t="s">
        <v>74</v>
      </c>
      <c r="AY155" s="142" t="s">
        <v>126</v>
      </c>
    </row>
    <row r="156" spans="1:65" s="12" customFormat="1" ht="10">
      <c r="B156" s="133"/>
      <c r="D156" s="134" t="s">
        <v>136</v>
      </c>
      <c r="E156" s="135" t="s">
        <v>3</v>
      </c>
      <c r="F156" s="136" t="s">
        <v>242</v>
      </c>
      <c r="H156" s="135" t="s">
        <v>3</v>
      </c>
      <c r="I156" s="137"/>
      <c r="L156" s="133"/>
      <c r="M156" s="138"/>
      <c r="N156" s="139"/>
      <c r="O156" s="139"/>
      <c r="P156" s="139"/>
      <c r="Q156" s="139"/>
      <c r="R156" s="139"/>
      <c r="S156" s="139"/>
      <c r="T156" s="140"/>
      <c r="AT156" s="135" t="s">
        <v>136</v>
      </c>
      <c r="AU156" s="135" t="s">
        <v>82</v>
      </c>
      <c r="AV156" s="12" t="s">
        <v>80</v>
      </c>
      <c r="AW156" s="12" t="s">
        <v>34</v>
      </c>
      <c r="AX156" s="12" t="s">
        <v>74</v>
      </c>
      <c r="AY156" s="135" t="s">
        <v>126</v>
      </c>
    </row>
    <row r="157" spans="1:65" s="13" customFormat="1" ht="10">
      <c r="B157" s="141"/>
      <c r="D157" s="134" t="s">
        <v>136</v>
      </c>
      <c r="E157" s="142" t="s">
        <v>3</v>
      </c>
      <c r="F157" s="143" t="s">
        <v>243</v>
      </c>
      <c r="H157" s="144">
        <v>45.5</v>
      </c>
      <c r="I157" s="145"/>
      <c r="L157" s="141"/>
      <c r="M157" s="146"/>
      <c r="N157" s="147"/>
      <c r="O157" s="147"/>
      <c r="P157" s="147"/>
      <c r="Q157" s="147"/>
      <c r="R157" s="147"/>
      <c r="S157" s="147"/>
      <c r="T157" s="148"/>
      <c r="AT157" s="142" t="s">
        <v>136</v>
      </c>
      <c r="AU157" s="142" t="s">
        <v>82</v>
      </c>
      <c r="AV157" s="13" t="s">
        <v>82</v>
      </c>
      <c r="AW157" s="13" t="s">
        <v>34</v>
      </c>
      <c r="AX157" s="13" t="s">
        <v>74</v>
      </c>
      <c r="AY157" s="142" t="s">
        <v>126</v>
      </c>
    </row>
    <row r="158" spans="1:65" s="12" customFormat="1" ht="10">
      <c r="B158" s="133"/>
      <c r="D158" s="134" t="s">
        <v>136</v>
      </c>
      <c r="E158" s="135" t="s">
        <v>3</v>
      </c>
      <c r="F158" s="136" t="s">
        <v>244</v>
      </c>
      <c r="H158" s="135" t="s">
        <v>3</v>
      </c>
      <c r="I158" s="137"/>
      <c r="L158" s="133"/>
      <c r="M158" s="138"/>
      <c r="N158" s="139"/>
      <c r="O158" s="139"/>
      <c r="P158" s="139"/>
      <c r="Q158" s="139"/>
      <c r="R158" s="139"/>
      <c r="S158" s="139"/>
      <c r="T158" s="140"/>
      <c r="AT158" s="135" t="s">
        <v>136</v>
      </c>
      <c r="AU158" s="135" t="s">
        <v>82</v>
      </c>
      <c r="AV158" s="12" t="s">
        <v>80</v>
      </c>
      <c r="AW158" s="12" t="s">
        <v>34</v>
      </c>
      <c r="AX158" s="12" t="s">
        <v>74</v>
      </c>
      <c r="AY158" s="135" t="s">
        <v>126</v>
      </c>
    </row>
    <row r="159" spans="1:65" s="13" customFormat="1" ht="10">
      <c r="B159" s="141"/>
      <c r="D159" s="134" t="s">
        <v>136</v>
      </c>
      <c r="E159" s="142" t="s">
        <v>3</v>
      </c>
      <c r="F159" s="143" t="s">
        <v>245</v>
      </c>
      <c r="H159" s="144">
        <v>9.1</v>
      </c>
      <c r="I159" s="145"/>
      <c r="L159" s="141"/>
      <c r="M159" s="146"/>
      <c r="N159" s="147"/>
      <c r="O159" s="147"/>
      <c r="P159" s="147"/>
      <c r="Q159" s="147"/>
      <c r="R159" s="147"/>
      <c r="S159" s="147"/>
      <c r="T159" s="148"/>
      <c r="AT159" s="142" t="s">
        <v>136</v>
      </c>
      <c r="AU159" s="142" t="s">
        <v>82</v>
      </c>
      <c r="AV159" s="13" t="s">
        <v>82</v>
      </c>
      <c r="AW159" s="13" t="s">
        <v>34</v>
      </c>
      <c r="AX159" s="13" t="s">
        <v>74</v>
      </c>
      <c r="AY159" s="142" t="s">
        <v>126</v>
      </c>
    </row>
    <row r="160" spans="1:65" s="12" customFormat="1" ht="10">
      <c r="B160" s="133"/>
      <c r="D160" s="134" t="s">
        <v>136</v>
      </c>
      <c r="E160" s="135" t="s">
        <v>3</v>
      </c>
      <c r="F160" s="136" t="s">
        <v>246</v>
      </c>
      <c r="H160" s="135" t="s">
        <v>3</v>
      </c>
      <c r="I160" s="137"/>
      <c r="L160" s="133"/>
      <c r="M160" s="138"/>
      <c r="N160" s="139"/>
      <c r="O160" s="139"/>
      <c r="P160" s="139"/>
      <c r="Q160" s="139"/>
      <c r="R160" s="139"/>
      <c r="S160" s="139"/>
      <c r="T160" s="140"/>
      <c r="AT160" s="135" t="s">
        <v>136</v>
      </c>
      <c r="AU160" s="135" t="s">
        <v>82</v>
      </c>
      <c r="AV160" s="12" t="s">
        <v>80</v>
      </c>
      <c r="AW160" s="12" t="s">
        <v>34</v>
      </c>
      <c r="AX160" s="12" t="s">
        <v>74</v>
      </c>
      <c r="AY160" s="135" t="s">
        <v>126</v>
      </c>
    </row>
    <row r="161" spans="2:51" s="13" customFormat="1" ht="10">
      <c r="B161" s="141"/>
      <c r="D161" s="134" t="s">
        <v>136</v>
      </c>
      <c r="E161" s="142" t="s">
        <v>3</v>
      </c>
      <c r="F161" s="143" t="s">
        <v>247</v>
      </c>
      <c r="H161" s="144">
        <v>1.2</v>
      </c>
      <c r="I161" s="145"/>
      <c r="L161" s="141"/>
      <c r="M161" s="146"/>
      <c r="N161" s="147"/>
      <c r="O161" s="147"/>
      <c r="P161" s="147"/>
      <c r="Q161" s="147"/>
      <c r="R161" s="147"/>
      <c r="S161" s="147"/>
      <c r="T161" s="148"/>
      <c r="AT161" s="142" t="s">
        <v>136</v>
      </c>
      <c r="AU161" s="142" t="s">
        <v>82</v>
      </c>
      <c r="AV161" s="13" t="s">
        <v>82</v>
      </c>
      <c r="AW161" s="13" t="s">
        <v>34</v>
      </c>
      <c r="AX161" s="13" t="s">
        <v>74</v>
      </c>
      <c r="AY161" s="142" t="s">
        <v>126</v>
      </c>
    </row>
    <row r="162" spans="2:51" s="12" customFormat="1" ht="10">
      <c r="B162" s="133"/>
      <c r="D162" s="134" t="s">
        <v>136</v>
      </c>
      <c r="E162" s="135" t="s">
        <v>3</v>
      </c>
      <c r="F162" s="136" t="s">
        <v>248</v>
      </c>
      <c r="H162" s="135" t="s">
        <v>3</v>
      </c>
      <c r="I162" s="137"/>
      <c r="L162" s="133"/>
      <c r="M162" s="138"/>
      <c r="N162" s="139"/>
      <c r="O162" s="139"/>
      <c r="P162" s="139"/>
      <c r="Q162" s="139"/>
      <c r="R162" s="139"/>
      <c r="S162" s="139"/>
      <c r="T162" s="140"/>
      <c r="AT162" s="135" t="s">
        <v>136</v>
      </c>
      <c r="AU162" s="135" t="s">
        <v>82</v>
      </c>
      <c r="AV162" s="12" t="s">
        <v>80</v>
      </c>
      <c r="AW162" s="12" t="s">
        <v>34</v>
      </c>
      <c r="AX162" s="12" t="s">
        <v>74</v>
      </c>
      <c r="AY162" s="135" t="s">
        <v>126</v>
      </c>
    </row>
    <row r="163" spans="2:51" s="13" customFormat="1" ht="10">
      <c r="B163" s="141"/>
      <c r="D163" s="134" t="s">
        <v>136</v>
      </c>
      <c r="E163" s="142" t="s">
        <v>3</v>
      </c>
      <c r="F163" s="143" t="s">
        <v>247</v>
      </c>
      <c r="H163" s="144">
        <v>1.2</v>
      </c>
      <c r="I163" s="145"/>
      <c r="L163" s="141"/>
      <c r="M163" s="146"/>
      <c r="N163" s="147"/>
      <c r="O163" s="147"/>
      <c r="P163" s="147"/>
      <c r="Q163" s="147"/>
      <c r="R163" s="147"/>
      <c r="S163" s="147"/>
      <c r="T163" s="148"/>
      <c r="AT163" s="142" t="s">
        <v>136</v>
      </c>
      <c r="AU163" s="142" t="s">
        <v>82</v>
      </c>
      <c r="AV163" s="13" t="s">
        <v>82</v>
      </c>
      <c r="AW163" s="13" t="s">
        <v>34</v>
      </c>
      <c r="AX163" s="13" t="s">
        <v>74</v>
      </c>
      <c r="AY163" s="142" t="s">
        <v>126</v>
      </c>
    </row>
    <row r="164" spans="2:51" s="12" customFormat="1" ht="10">
      <c r="B164" s="133"/>
      <c r="D164" s="134" t="s">
        <v>136</v>
      </c>
      <c r="E164" s="135" t="s">
        <v>3</v>
      </c>
      <c r="F164" s="136" t="s">
        <v>249</v>
      </c>
      <c r="H164" s="135" t="s">
        <v>3</v>
      </c>
      <c r="I164" s="137"/>
      <c r="L164" s="133"/>
      <c r="M164" s="138"/>
      <c r="N164" s="139"/>
      <c r="O164" s="139"/>
      <c r="P164" s="139"/>
      <c r="Q164" s="139"/>
      <c r="R164" s="139"/>
      <c r="S164" s="139"/>
      <c r="T164" s="140"/>
      <c r="AT164" s="135" t="s">
        <v>136</v>
      </c>
      <c r="AU164" s="135" t="s">
        <v>82</v>
      </c>
      <c r="AV164" s="12" t="s">
        <v>80</v>
      </c>
      <c r="AW164" s="12" t="s">
        <v>34</v>
      </c>
      <c r="AX164" s="12" t="s">
        <v>74</v>
      </c>
      <c r="AY164" s="135" t="s">
        <v>126</v>
      </c>
    </row>
    <row r="165" spans="2:51" s="13" customFormat="1" ht="10">
      <c r="B165" s="141"/>
      <c r="D165" s="134" t="s">
        <v>136</v>
      </c>
      <c r="E165" s="142" t="s">
        <v>3</v>
      </c>
      <c r="F165" s="143" t="s">
        <v>250</v>
      </c>
      <c r="H165" s="144">
        <v>21.8</v>
      </c>
      <c r="I165" s="145"/>
      <c r="L165" s="141"/>
      <c r="M165" s="146"/>
      <c r="N165" s="147"/>
      <c r="O165" s="147"/>
      <c r="P165" s="147"/>
      <c r="Q165" s="147"/>
      <c r="R165" s="147"/>
      <c r="S165" s="147"/>
      <c r="T165" s="148"/>
      <c r="AT165" s="142" t="s">
        <v>136</v>
      </c>
      <c r="AU165" s="142" t="s">
        <v>82</v>
      </c>
      <c r="AV165" s="13" t="s">
        <v>82</v>
      </c>
      <c r="AW165" s="13" t="s">
        <v>34</v>
      </c>
      <c r="AX165" s="13" t="s">
        <v>74</v>
      </c>
      <c r="AY165" s="142" t="s">
        <v>126</v>
      </c>
    </row>
    <row r="166" spans="2:51" s="12" customFormat="1" ht="10">
      <c r="B166" s="133"/>
      <c r="D166" s="134" t="s">
        <v>136</v>
      </c>
      <c r="E166" s="135" t="s">
        <v>3</v>
      </c>
      <c r="F166" s="136" t="s">
        <v>251</v>
      </c>
      <c r="H166" s="135" t="s">
        <v>3</v>
      </c>
      <c r="I166" s="137"/>
      <c r="L166" s="133"/>
      <c r="M166" s="138"/>
      <c r="N166" s="139"/>
      <c r="O166" s="139"/>
      <c r="P166" s="139"/>
      <c r="Q166" s="139"/>
      <c r="R166" s="139"/>
      <c r="S166" s="139"/>
      <c r="T166" s="140"/>
      <c r="AT166" s="135" t="s">
        <v>136</v>
      </c>
      <c r="AU166" s="135" t="s">
        <v>82</v>
      </c>
      <c r="AV166" s="12" t="s">
        <v>80</v>
      </c>
      <c r="AW166" s="12" t="s">
        <v>34</v>
      </c>
      <c r="AX166" s="12" t="s">
        <v>74</v>
      </c>
      <c r="AY166" s="135" t="s">
        <v>126</v>
      </c>
    </row>
    <row r="167" spans="2:51" s="13" customFormat="1" ht="10">
      <c r="B167" s="141"/>
      <c r="D167" s="134" t="s">
        <v>136</v>
      </c>
      <c r="E167" s="142" t="s">
        <v>3</v>
      </c>
      <c r="F167" s="143" t="s">
        <v>252</v>
      </c>
      <c r="H167" s="144">
        <v>47.7</v>
      </c>
      <c r="I167" s="145"/>
      <c r="L167" s="141"/>
      <c r="M167" s="146"/>
      <c r="N167" s="147"/>
      <c r="O167" s="147"/>
      <c r="P167" s="147"/>
      <c r="Q167" s="147"/>
      <c r="R167" s="147"/>
      <c r="S167" s="147"/>
      <c r="T167" s="148"/>
      <c r="AT167" s="142" t="s">
        <v>136</v>
      </c>
      <c r="AU167" s="142" t="s">
        <v>82</v>
      </c>
      <c r="AV167" s="13" t="s">
        <v>82</v>
      </c>
      <c r="AW167" s="13" t="s">
        <v>34</v>
      </c>
      <c r="AX167" s="13" t="s">
        <v>74</v>
      </c>
      <c r="AY167" s="142" t="s">
        <v>126</v>
      </c>
    </row>
    <row r="168" spans="2:51" s="12" customFormat="1" ht="10">
      <c r="B168" s="133"/>
      <c r="D168" s="134" t="s">
        <v>136</v>
      </c>
      <c r="E168" s="135" t="s">
        <v>3</v>
      </c>
      <c r="F168" s="136" t="s">
        <v>253</v>
      </c>
      <c r="H168" s="135" t="s">
        <v>3</v>
      </c>
      <c r="I168" s="137"/>
      <c r="L168" s="133"/>
      <c r="M168" s="138"/>
      <c r="N168" s="139"/>
      <c r="O168" s="139"/>
      <c r="P168" s="139"/>
      <c r="Q168" s="139"/>
      <c r="R168" s="139"/>
      <c r="S168" s="139"/>
      <c r="T168" s="140"/>
      <c r="AT168" s="135" t="s">
        <v>136</v>
      </c>
      <c r="AU168" s="135" t="s">
        <v>82</v>
      </c>
      <c r="AV168" s="12" t="s">
        <v>80</v>
      </c>
      <c r="AW168" s="12" t="s">
        <v>34</v>
      </c>
      <c r="AX168" s="12" t="s">
        <v>74</v>
      </c>
      <c r="AY168" s="135" t="s">
        <v>126</v>
      </c>
    </row>
    <row r="169" spans="2:51" s="13" customFormat="1" ht="10">
      <c r="B169" s="141"/>
      <c r="D169" s="134" t="s">
        <v>136</v>
      </c>
      <c r="E169" s="142" t="s">
        <v>3</v>
      </c>
      <c r="F169" s="143" t="s">
        <v>254</v>
      </c>
      <c r="H169" s="144">
        <v>5.9</v>
      </c>
      <c r="I169" s="145"/>
      <c r="L169" s="141"/>
      <c r="M169" s="146"/>
      <c r="N169" s="147"/>
      <c r="O169" s="147"/>
      <c r="P169" s="147"/>
      <c r="Q169" s="147"/>
      <c r="R169" s="147"/>
      <c r="S169" s="147"/>
      <c r="T169" s="148"/>
      <c r="AT169" s="142" t="s">
        <v>136</v>
      </c>
      <c r="AU169" s="142" t="s">
        <v>82</v>
      </c>
      <c r="AV169" s="13" t="s">
        <v>82</v>
      </c>
      <c r="AW169" s="13" t="s">
        <v>34</v>
      </c>
      <c r="AX169" s="13" t="s">
        <v>74</v>
      </c>
      <c r="AY169" s="142" t="s">
        <v>126</v>
      </c>
    </row>
    <row r="170" spans="2:51" s="12" customFormat="1" ht="10">
      <c r="B170" s="133"/>
      <c r="D170" s="134" t="s">
        <v>136</v>
      </c>
      <c r="E170" s="135" t="s">
        <v>3</v>
      </c>
      <c r="F170" s="136" t="s">
        <v>255</v>
      </c>
      <c r="H170" s="135" t="s">
        <v>3</v>
      </c>
      <c r="I170" s="137"/>
      <c r="L170" s="133"/>
      <c r="M170" s="138"/>
      <c r="N170" s="139"/>
      <c r="O170" s="139"/>
      <c r="P170" s="139"/>
      <c r="Q170" s="139"/>
      <c r="R170" s="139"/>
      <c r="S170" s="139"/>
      <c r="T170" s="140"/>
      <c r="AT170" s="135" t="s">
        <v>136</v>
      </c>
      <c r="AU170" s="135" t="s">
        <v>82</v>
      </c>
      <c r="AV170" s="12" t="s">
        <v>80</v>
      </c>
      <c r="AW170" s="12" t="s">
        <v>34</v>
      </c>
      <c r="AX170" s="12" t="s">
        <v>74</v>
      </c>
      <c r="AY170" s="135" t="s">
        <v>126</v>
      </c>
    </row>
    <row r="171" spans="2:51" s="13" customFormat="1" ht="10">
      <c r="B171" s="141"/>
      <c r="D171" s="134" t="s">
        <v>136</v>
      </c>
      <c r="E171" s="142" t="s">
        <v>3</v>
      </c>
      <c r="F171" s="143" t="s">
        <v>256</v>
      </c>
      <c r="H171" s="144">
        <v>19.8</v>
      </c>
      <c r="I171" s="145"/>
      <c r="L171" s="141"/>
      <c r="M171" s="146"/>
      <c r="N171" s="147"/>
      <c r="O171" s="147"/>
      <c r="P171" s="147"/>
      <c r="Q171" s="147"/>
      <c r="R171" s="147"/>
      <c r="S171" s="147"/>
      <c r="T171" s="148"/>
      <c r="AT171" s="142" t="s">
        <v>136</v>
      </c>
      <c r="AU171" s="142" t="s">
        <v>82</v>
      </c>
      <c r="AV171" s="13" t="s">
        <v>82</v>
      </c>
      <c r="AW171" s="13" t="s">
        <v>34</v>
      </c>
      <c r="AX171" s="13" t="s">
        <v>74</v>
      </c>
      <c r="AY171" s="142" t="s">
        <v>126</v>
      </c>
    </row>
    <row r="172" spans="2:51" s="12" customFormat="1" ht="10">
      <c r="B172" s="133"/>
      <c r="D172" s="134" t="s">
        <v>136</v>
      </c>
      <c r="E172" s="135" t="s">
        <v>3</v>
      </c>
      <c r="F172" s="136" t="s">
        <v>257</v>
      </c>
      <c r="H172" s="135" t="s">
        <v>3</v>
      </c>
      <c r="I172" s="137"/>
      <c r="L172" s="133"/>
      <c r="M172" s="138"/>
      <c r="N172" s="139"/>
      <c r="O172" s="139"/>
      <c r="P172" s="139"/>
      <c r="Q172" s="139"/>
      <c r="R172" s="139"/>
      <c r="S172" s="139"/>
      <c r="T172" s="140"/>
      <c r="AT172" s="135" t="s">
        <v>136</v>
      </c>
      <c r="AU172" s="135" t="s">
        <v>82</v>
      </c>
      <c r="AV172" s="12" t="s">
        <v>80</v>
      </c>
      <c r="AW172" s="12" t="s">
        <v>34</v>
      </c>
      <c r="AX172" s="12" t="s">
        <v>74</v>
      </c>
      <c r="AY172" s="135" t="s">
        <v>126</v>
      </c>
    </row>
    <row r="173" spans="2:51" s="13" customFormat="1" ht="10">
      <c r="B173" s="141"/>
      <c r="D173" s="134" t="s">
        <v>136</v>
      </c>
      <c r="E173" s="142" t="s">
        <v>3</v>
      </c>
      <c r="F173" s="143" t="s">
        <v>92</v>
      </c>
      <c r="H173" s="144">
        <v>4</v>
      </c>
      <c r="I173" s="145"/>
      <c r="L173" s="141"/>
      <c r="M173" s="146"/>
      <c r="N173" s="147"/>
      <c r="O173" s="147"/>
      <c r="P173" s="147"/>
      <c r="Q173" s="147"/>
      <c r="R173" s="147"/>
      <c r="S173" s="147"/>
      <c r="T173" s="148"/>
      <c r="AT173" s="142" t="s">
        <v>136</v>
      </c>
      <c r="AU173" s="142" t="s">
        <v>82</v>
      </c>
      <c r="AV173" s="13" t="s">
        <v>82</v>
      </c>
      <c r="AW173" s="13" t="s">
        <v>34</v>
      </c>
      <c r="AX173" s="13" t="s">
        <v>74</v>
      </c>
      <c r="AY173" s="142" t="s">
        <v>126</v>
      </c>
    </row>
    <row r="174" spans="2:51" s="12" customFormat="1" ht="10">
      <c r="B174" s="133"/>
      <c r="D174" s="134" t="s">
        <v>136</v>
      </c>
      <c r="E174" s="135" t="s">
        <v>3</v>
      </c>
      <c r="F174" s="136" t="s">
        <v>259</v>
      </c>
      <c r="H174" s="135" t="s">
        <v>3</v>
      </c>
      <c r="I174" s="137"/>
      <c r="L174" s="133"/>
      <c r="M174" s="138"/>
      <c r="N174" s="139"/>
      <c r="O174" s="139"/>
      <c r="P174" s="139"/>
      <c r="Q174" s="139"/>
      <c r="R174" s="139"/>
      <c r="S174" s="139"/>
      <c r="T174" s="140"/>
      <c r="AT174" s="135" t="s">
        <v>136</v>
      </c>
      <c r="AU174" s="135" t="s">
        <v>82</v>
      </c>
      <c r="AV174" s="12" t="s">
        <v>80</v>
      </c>
      <c r="AW174" s="12" t="s">
        <v>34</v>
      </c>
      <c r="AX174" s="12" t="s">
        <v>74</v>
      </c>
      <c r="AY174" s="135" t="s">
        <v>126</v>
      </c>
    </row>
    <row r="175" spans="2:51" s="13" customFormat="1" ht="10">
      <c r="B175" s="141"/>
      <c r="D175" s="134" t="s">
        <v>136</v>
      </c>
      <c r="E175" s="142" t="s">
        <v>3</v>
      </c>
      <c r="F175" s="143" t="s">
        <v>188</v>
      </c>
      <c r="H175" s="144">
        <v>10</v>
      </c>
      <c r="I175" s="145"/>
      <c r="L175" s="141"/>
      <c r="M175" s="146"/>
      <c r="N175" s="147"/>
      <c r="O175" s="147"/>
      <c r="P175" s="147"/>
      <c r="Q175" s="147"/>
      <c r="R175" s="147"/>
      <c r="S175" s="147"/>
      <c r="T175" s="148"/>
      <c r="AT175" s="142" t="s">
        <v>136</v>
      </c>
      <c r="AU175" s="142" t="s">
        <v>82</v>
      </c>
      <c r="AV175" s="13" t="s">
        <v>82</v>
      </c>
      <c r="AW175" s="13" t="s">
        <v>34</v>
      </c>
      <c r="AX175" s="13" t="s">
        <v>74</v>
      </c>
      <c r="AY175" s="142" t="s">
        <v>126</v>
      </c>
    </row>
    <row r="176" spans="2:51" s="12" customFormat="1" ht="10">
      <c r="B176" s="133"/>
      <c r="D176" s="134" t="s">
        <v>136</v>
      </c>
      <c r="E176" s="135" t="s">
        <v>3</v>
      </c>
      <c r="F176" s="136" t="s">
        <v>278</v>
      </c>
      <c r="H176" s="135" t="s">
        <v>3</v>
      </c>
      <c r="I176" s="137"/>
      <c r="L176" s="133"/>
      <c r="M176" s="138"/>
      <c r="N176" s="139"/>
      <c r="O176" s="139"/>
      <c r="P176" s="139"/>
      <c r="Q176" s="139"/>
      <c r="R176" s="139"/>
      <c r="S176" s="139"/>
      <c r="T176" s="140"/>
      <c r="AT176" s="135" t="s">
        <v>136</v>
      </c>
      <c r="AU176" s="135" t="s">
        <v>82</v>
      </c>
      <c r="AV176" s="12" t="s">
        <v>80</v>
      </c>
      <c r="AW176" s="12" t="s">
        <v>34</v>
      </c>
      <c r="AX176" s="12" t="s">
        <v>74</v>
      </c>
      <c r="AY176" s="135" t="s">
        <v>126</v>
      </c>
    </row>
    <row r="177" spans="1:65" s="13" customFormat="1" ht="10">
      <c r="B177" s="141"/>
      <c r="D177" s="134" t="s">
        <v>136</v>
      </c>
      <c r="E177" s="142" t="s">
        <v>3</v>
      </c>
      <c r="F177" s="143" t="s">
        <v>279</v>
      </c>
      <c r="H177" s="144">
        <v>3.2</v>
      </c>
      <c r="I177" s="145"/>
      <c r="L177" s="141"/>
      <c r="M177" s="146"/>
      <c r="N177" s="147"/>
      <c r="O177" s="147"/>
      <c r="P177" s="147"/>
      <c r="Q177" s="147"/>
      <c r="R177" s="147"/>
      <c r="S177" s="147"/>
      <c r="T177" s="148"/>
      <c r="AT177" s="142" t="s">
        <v>136</v>
      </c>
      <c r="AU177" s="142" t="s">
        <v>82</v>
      </c>
      <c r="AV177" s="13" t="s">
        <v>82</v>
      </c>
      <c r="AW177" s="13" t="s">
        <v>34</v>
      </c>
      <c r="AX177" s="13" t="s">
        <v>74</v>
      </c>
      <c r="AY177" s="142" t="s">
        <v>126</v>
      </c>
    </row>
    <row r="178" spans="1:65" s="14" customFormat="1" ht="10">
      <c r="B178" s="149"/>
      <c r="D178" s="134" t="s">
        <v>136</v>
      </c>
      <c r="E178" s="150" t="s">
        <v>3</v>
      </c>
      <c r="F178" s="151" t="s">
        <v>148</v>
      </c>
      <c r="H178" s="152">
        <v>350.8</v>
      </c>
      <c r="I178" s="153"/>
      <c r="L178" s="149"/>
      <c r="M178" s="154"/>
      <c r="N178" s="155"/>
      <c r="O178" s="155"/>
      <c r="P178" s="155"/>
      <c r="Q178" s="155"/>
      <c r="R178" s="155"/>
      <c r="S178" s="155"/>
      <c r="T178" s="156"/>
      <c r="AT178" s="150" t="s">
        <v>136</v>
      </c>
      <c r="AU178" s="150" t="s">
        <v>82</v>
      </c>
      <c r="AV178" s="14" t="s">
        <v>92</v>
      </c>
      <c r="AW178" s="14" t="s">
        <v>34</v>
      </c>
      <c r="AX178" s="14" t="s">
        <v>80</v>
      </c>
      <c r="AY178" s="150" t="s">
        <v>126</v>
      </c>
    </row>
    <row r="179" spans="1:65" s="2" customFormat="1" ht="16.5" customHeight="1">
      <c r="A179" s="28"/>
      <c r="B179" s="114"/>
      <c r="C179" s="115" t="s">
        <v>161</v>
      </c>
      <c r="D179" s="115" t="s">
        <v>128</v>
      </c>
      <c r="E179" s="116" t="s">
        <v>280</v>
      </c>
      <c r="F179" s="117" t="s">
        <v>281</v>
      </c>
      <c r="G179" s="118" t="s">
        <v>223</v>
      </c>
      <c r="H179" s="119">
        <v>364.13299999999998</v>
      </c>
      <c r="I179" s="120"/>
      <c r="J179" s="121">
        <f>ROUND(I179*H179,2)</f>
        <v>0</v>
      </c>
      <c r="K179" s="117" t="s">
        <v>132</v>
      </c>
      <c r="L179" s="29"/>
      <c r="M179" s="122" t="s">
        <v>3</v>
      </c>
      <c r="N179" s="123" t="s">
        <v>46</v>
      </c>
      <c r="O179" s="38"/>
      <c r="P179" s="124">
        <f>O179*H179</f>
        <v>0</v>
      </c>
      <c r="Q179" s="124">
        <v>0</v>
      </c>
      <c r="R179" s="124">
        <f>Q179*H179</f>
        <v>0</v>
      </c>
      <c r="S179" s="124">
        <v>2.4</v>
      </c>
      <c r="T179" s="125">
        <f>S179*H179</f>
        <v>873.91919999999993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26" t="s">
        <v>92</v>
      </c>
      <c r="AT179" s="126" t="s">
        <v>128</v>
      </c>
      <c r="AU179" s="126" t="s">
        <v>82</v>
      </c>
      <c r="AY179" s="16" t="s">
        <v>126</v>
      </c>
      <c r="BE179" s="127">
        <f>IF(N179="základní",J179,0)</f>
        <v>0</v>
      </c>
      <c r="BF179" s="127">
        <f>IF(N179="snížená",J179,0)</f>
        <v>0</v>
      </c>
      <c r="BG179" s="127">
        <f>IF(N179="zákl. přenesená",J179,0)</f>
        <v>0</v>
      </c>
      <c r="BH179" s="127">
        <f>IF(N179="sníž. přenesená",J179,0)</f>
        <v>0</v>
      </c>
      <c r="BI179" s="127">
        <f>IF(N179="nulová",J179,0)</f>
        <v>0</v>
      </c>
      <c r="BJ179" s="16" t="s">
        <v>80</v>
      </c>
      <c r="BK179" s="127">
        <f>ROUND(I179*H179,2)</f>
        <v>0</v>
      </c>
      <c r="BL179" s="16" t="s">
        <v>92</v>
      </c>
      <c r="BM179" s="126" t="s">
        <v>282</v>
      </c>
    </row>
    <row r="180" spans="1:65" s="2" customFormat="1" ht="10">
      <c r="A180" s="28"/>
      <c r="B180" s="29"/>
      <c r="C180" s="28"/>
      <c r="D180" s="128" t="s">
        <v>134</v>
      </c>
      <c r="E180" s="28"/>
      <c r="F180" s="129" t="s">
        <v>283</v>
      </c>
      <c r="G180" s="28"/>
      <c r="H180" s="28"/>
      <c r="I180" s="130"/>
      <c r="J180" s="28"/>
      <c r="K180" s="28"/>
      <c r="L180" s="29"/>
      <c r="M180" s="131"/>
      <c r="N180" s="132"/>
      <c r="O180" s="38"/>
      <c r="P180" s="38"/>
      <c r="Q180" s="38"/>
      <c r="R180" s="38"/>
      <c r="S180" s="38"/>
      <c r="T180" s="39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6" t="s">
        <v>134</v>
      </c>
      <c r="AU180" s="16" t="s">
        <v>82</v>
      </c>
    </row>
    <row r="181" spans="1:65" s="12" customFormat="1" ht="10">
      <c r="B181" s="133"/>
      <c r="D181" s="134" t="s">
        <v>136</v>
      </c>
      <c r="E181" s="135" t="s">
        <v>3</v>
      </c>
      <c r="F181" s="136" t="s">
        <v>239</v>
      </c>
      <c r="H181" s="135" t="s">
        <v>3</v>
      </c>
      <c r="I181" s="137"/>
      <c r="L181" s="133"/>
      <c r="M181" s="138"/>
      <c r="N181" s="139"/>
      <c r="O181" s="139"/>
      <c r="P181" s="139"/>
      <c r="Q181" s="139"/>
      <c r="R181" s="139"/>
      <c r="S181" s="139"/>
      <c r="T181" s="140"/>
      <c r="AT181" s="135" t="s">
        <v>136</v>
      </c>
      <c r="AU181" s="135" t="s">
        <v>82</v>
      </c>
      <c r="AV181" s="12" t="s">
        <v>80</v>
      </c>
      <c r="AW181" s="12" t="s">
        <v>34</v>
      </c>
      <c r="AX181" s="12" t="s">
        <v>74</v>
      </c>
      <c r="AY181" s="135" t="s">
        <v>126</v>
      </c>
    </row>
    <row r="182" spans="1:65" s="13" customFormat="1" ht="10">
      <c r="B182" s="141"/>
      <c r="D182" s="134" t="s">
        <v>136</v>
      </c>
      <c r="E182" s="142" t="s">
        <v>3</v>
      </c>
      <c r="F182" s="143" t="s">
        <v>240</v>
      </c>
      <c r="H182" s="144">
        <v>165.9</v>
      </c>
      <c r="I182" s="145"/>
      <c r="L182" s="141"/>
      <c r="M182" s="146"/>
      <c r="N182" s="147"/>
      <c r="O182" s="147"/>
      <c r="P182" s="147"/>
      <c r="Q182" s="147"/>
      <c r="R182" s="147"/>
      <c r="S182" s="147"/>
      <c r="T182" s="148"/>
      <c r="AT182" s="142" t="s">
        <v>136</v>
      </c>
      <c r="AU182" s="142" t="s">
        <v>82</v>
      </c>
      <c r="AV182" s="13" t="s">
        <v>82</v>
      </c>
      <c r="AW182" s="13" t="s">
        <v>34</v>
      </c>
      <c r="AX182" s="13" t="s">
        <v>74</v>
      </c>
      <c r="AY182" s="142" t="s">
        <v>126</v>
      </c>
    </row>
    <row r="183" spans="1:65" s="12" customFormat="1" ht="10">
      <c r="B183" s="133"/>
      <c r="D183" s="134" t="s">
        <v>136</v>
      </c>
      <c r="E183" s="135" t="s">
        <v>3</v>
      </c>
      <c r="F183" s="136" t="s">
        <v>241</v>
      </c>
      <c r="H183" s="135" t="s">
        <v>3</v>
      </c>
      <c r="I183" s="137"/>
      <c r="L183" s="133"/>
      <c r="M183" s="138"/>
      <c r="N183" s="139"/>
      <c r="O183" s="139"/>
      <c r="P183" s="139"/>
      <c r="Q183" s="139"/>
      <c r="R183" s="139"/>
      <c r="S183" s="139"/>
      <c r="T183" s="140"/>
      <c r="AT183" s="135" t="s">
        <v>136</v>
      </c>
      <c r="AU183" s="135" t="s">
        <v>82</v>
      </c>
      <c r="AV183" s="12" t="s">
        <v>80</v>
      </c>
      <c r="AW183" s="12" t="s">
        <v>34</v>
      </c>
      <c r="AX183" s="12" t="s">
        <v>74</v>
      </c>
      <c r="AY183" s="135" t="s">
        <v>126</v>
      </c>
    </row>
    <row r="184" spans="1:65" s="13" customFormat="1" ht="10">
      <c r="B184" s="141"/>
      <c r="D184" s="134" t="s">
        <v>136</v>
      </c>
      <c r="E184" s="142" t="s">
        <v>3</v>
      </c>
      <c r="F184" s="143" t="s">
        <v>240</v>
      </c>
      <c r="H184" s="144">
        <v>165.9</v>
      </c>
      <c r="I184" s="145"/>
      <c r="L184" s="141"/>
      <c r="M184" s="146"/>
      <c r="N184" s="147"/>
      <c r="O184" s="147"/>
      <c r="P184" s="147"/>
      <c r="Q184" s="147"/>
      <c r="R184" s="147"/>
      <c r="S184" s="147"/>
      <c r="T184" s="148"/>
      <c r="AT184" s="142" t="s">
        <v>136</v>
      </c>
      <c r="AU184" s="142" t="s">
        <v>82</v>
      </c>
      <c r="AV184" s="13" t="s">
        <v>82</v>
      </c>
      <c r="AW184" s="13" t="s">
        <v>34</v>
      </c>
      <c r="AX184" s="13" t="s">
        <v>74</v>
      </c>
      <c r="AY184" s="142" t="s">
        <v>126</v>
      </c>
    </row>
    <row r="185" spans="1:65" s="12" customFormat="1" ht="10">
      <c r="B185" s="133"/>
      <c r="D185" s="134" t="s">
        <v>136</v>
      </c>
      <c r="E185" s="135" t="s">
        <v>3</v>
      </c>
      <c r="F185" s="136" t="s">
        <v>257</v>
      </c>
      <c r="H185" s="135" t="s">
        <v>3</v>
      </c>
      <c r="I185" s="137"/>
      <c r="L185" s="133"/>
      <c r="M185" s="138"/>
      <c r="N185" s="139"/>
      <c r="O185" s="139"/>
      <c r="P185" s="139"/>
      <c r="Q185" s="139"/>
      <c r="R185" s="139"/>
      <c r="S185" s="139"/>
      <c r="T185" s="140"/>
      <c r="AT185" s="135" t="s">
        <v>136</v>
      </c>
      <c r="AU185" s="135" t="s">
        <v>82</v>
      </c>
      <c r="AV185" s="12" t="s">
        <v>80</v>
      </c>
      <c r="AW185" s="12" t="s">
        <v>34</v>
      </c>
      <c r="AX185" s="12" t="s">
        <v>74</v>
      </c>
      <c r="AY185" s="135" t="s">
        <v>126</v>
      </c>
    </row>
    <row r="186" spans="1:65" s="13" customFormat="1" ht="10">
      <c r="B186" s="141"/>
      <c r="D186" s="134" t="s">
        <v>136</v>
      </c>
      <c r="E186" s="142" t="s">
        <v>3</v>
      </c>
      <c r="F186" s="143" t="s">
        <v>284</v>
      </c>
      <c r="H186" s="144">
        <v>29.332999999999998</v>
      </c>
      <c r="I186" s="145"/>
      <c r="L186" s="141"/>
      <c r="M186" s="146"/>
      <c r="N186" s="147"/>
      <c r="O186" s="147"/>
      <c r="P186" s="147"/>
      <c r="Q186" s="147"/>
      <c r="R186" s="147"/>
      <c r="S186" s="147"/>
      <c r="T186" s="148"/>
      <c r="AT186" s="142" t="s">
        <v>136</v>
      </c>
      <c r="AU186" s="142" t="s">
        <v>82</v>
      </c>
      <c r="AV186" s="13" t="s">
        <v>82</v>
      </c>
      <c r="AW186" s="13" t="s">
        <v>34</v>
      </c>
      <c r="AX186" s="13" t="s">
        <v>74</v>
      </c>
      <c r="AY186" s="142" t="s">
        <v>126</v>
      </c>
    </row>
    <row r="187" spans="1:65" s="12" customFormat="1" ht="10">
      <c r="B187" s="133"/>
      <c r="D187" s="134" t="s">
        <v>136</v>
      </c>
      <c r="E187" s="135" t="s">
        <v>3</v>
      </c>
      <c r="F187" s="136" t="s">
        <v>260</v>
      </c>
      <c r="H187" s="135" t="s">
        <v>3</v>
      </c>
      <c r="I187" s="137"/>
      <c r="L187" s="133"/>
      <c r="M187" s="138"/>
      <c r="N187" s="139"/>
      <c r="O187" s="139"/>
      <c r="P187" s="139"/>
      <c r="Q187" s="139"/>
      <c r="R187" s="139"/>
      <c r="S187" s="139"/>
      <c r="T187" s="140"/>
      <c r="AT187" s="135" t="s">
        <v>136</v>
      </c>
      <c r="AU187" s="135" t="s">
        <v>82</v>
      </c>
      <c r="AV187" s="12" t="s">
        <v>80</v>
      </c>
      <c r="AW187" s="12" t="s">
        <v>34</v>
      </c>
      <c r="AX187" s="12" t="s">
        <v>74</v>
      </c>
      <c r="AY187" s="135" t="s">
        <v>126</v>
      </c>
    </row>
    <row r="188" spans="1:65" s="13" customFormat="1" ht="10">
      <c r="B188" s="141"/>
      <c r="D188" s="134" t="s">
        <v>136</v>
      </c>
      <c r="E188" s="142" t="s">
        <v>3</v>
      </c>
      <c r="F188" s="143" t="s">
        <v>88</v>
      </c>
      <c r="H188" s="144">
        <v>3</v>
      </c>
      <c r="I188" s="145"/>
      <c r="L188" s="141"/>
      <c r="M188" s="146"/>
      <c r="N188" s="147"/>
      <c r="O188" s="147"/>
      <c r="P188" s="147"/>
      <c r="Q188" s="147"/>
      <c r="R188" s="147"/>
      <c r="S188" s="147"/>
      <c r="T188" s="148"/>
      <c r="AT188" s="142" t="s">
        <v>136</v>
      </c>
      <c r="AU188" s="142" t="s">
        <v>82</v>
      </c>
      <c r="AV188" s="13" t="s">
        <v>82</v>
      </c>
      <c r="AW188" s="13" t="s">
        <v>34</v>
      </c>
      <c r="AX188" s="13" t="s">
        <v>74</v>
      </c>
      <c r="AY188" s="142" t="s">
        <v>126</v>
      </c>
    </row>
    <row r="189" spans="1:65" s="14" customFormat="1" ht="10">
      <c r="B189" s="149"/>
      <c r="D189" s="134" t="s">
        <v>136</v>
      </c>
      <c r="E189" s="150" t="s">
        <v>3</v>
      </c>
      <c r="F189" s="151" t="s">
        <v>148</v>
      </c>
      <c r="H189" s="152">
        <v>364.13299999999998</v>
      </c>
      <c r="I189" s="153"/>
      <c r="L189" s="149"/>
      <c r="M189" s="154"/>
      <c r="N189" s="155"/>
      <c r="O189" s="155"/>
      <c r="P189" s="155"/>
      <c r="Q189" s="155"/>
      <c r="R189" s="155"/>
      <c r="S189" s="155"/>
      <c r="T189" s="156"/>
      <c r="AT189" s="150" t="s">
        <v>136</v>
      </c>
      <c r="AU189" s="150" t="s">
        <v>82</v>
      </c>
      <c r="AV189" s="14" t="s">
        <v>92</v>
      </c>
      <c r="AW189" s="14" t="s">
        <v>34</v>
      </c>
      <c r="AX189" s="14" t="s">
        <v>80</v>
      </c>
      <c r="AY189" s="150" t="s">
        <v>126</v>
      </c>
    </row>
    <row r="190" spans="1:65" s="2" customFormat="1" ht="24.15" customHeight="1">
      <c r="A190" s="28"/>
      <c r="B190" s="114"/>
      <c r="C190" s="115" t="s">
        <v>168</v>
      </c>
      <c r="D190" s="115" t="s">
        <v>128</v>
      </c>
      <c r="E190" s="116" t="s">
        <v>285</v>
      </c>
      <c r="F190" s="117" t="s">
        <v>286</v>
      </c>
      <c r="G190" s="118" t="s">
        <v>223</v>
      </c>
      <c r="H190" s="119">
        <v>50</v>
      </c>
      <c r="I190" s="120"/>
      <c r="J190" s="121">
        <f>ROUND(I190*H190,2)</f>
        <v>0</v>
      </c>
      <c r="K190" s="117" t="s">
        <v>132</v>
      </c>
      <c r="L190" s="29"/>
      <c r="M190" s="122" t="s">
        <v>3</v>
      </c>
      <c r="N190" s="123" t="s">
        <v>46</v>
      </c>
      <c r="O190" s="38"/>
      <c r="P190" s="124">
        <f>O190*H190</f>
        <v>0</v>
      </c>
      <c r="Q190" s="124">
        <v>0</v>
      </c>
      <c r="R190" s="124">
        <f>Q190*H190</f>
        <v>0</v>
      </c>
      <c r="S190" s="124">
        <v>2.5</v>
      </c>
      <c r="T190" s="125">
        <f>S190*H190</f>
        <v>125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26" t="s">
        <v>92</v>
      </c>
      <c r="AT190" s="126" t="s">
        <v>128</v>
      </c>
      <c r="AU190" s="126" t="s">
        <v>82</v>
      </c>
      <c r="AY190" s="16" t="s">
        <v>126</v>
      </c>
      <c r="BE190" s="127">
        <f>IF(N190="základní",J190,0)</f>
        <v>0</v>
      </c>
      <c r="BF190" s="127">
        <f>IF(N190="snížená",J190,0)</f>
        <v>0</v>
      </c>
      <c r="BG190" s="127">
        <f>IF(N190="zákl. přenesená",J190,0)</f>
        <v>0</v>
      </c>
      <c r="BH190" s="127">
        <f>IF(N190="sníž. přenesená",J190,0)</f>
        <v>0</v>
      </c>
      <c r="BI190" s="127">
        <f>IF(N190="nulová",J190,0)</f>
        <v>0</v>
      </c>
      <c r="BJ190" s="16" t="s">
        <v>80</v>
      </c>
      <c r="BK190" s="127">
        <f>ROUND(I190*H190,2)</f>
        <v>0</v>
      </c>
      <c r="BL190" s="16" t="s">
        <v>92</v>
      </c>
      <c r="BM190" s="126" t="s">
        <v>287</v>
      </c>
    </row>
    <row r="191" spans="1:65" s="2" customFormat="1" ht="10">
      <c r="A191" s="28"/>
      <c r="B191" s="29"/>
      <c r="C191" s="28"/>
      <c r="D191" s="128" t="s">
        <v>134</v>
      </c>
      <c r="E191" s="28"/>
      <c r="F191" s="129" t="s">
        <v>288</v>
      </c>
      <c r="G191" s="28"/>
      <c r="H191" s="28"/>
      <c r="I191" s="130"/>
      <c r="J191" s="28"/>
      <c r="K191" s="28"/>
      <c r="L191" s="29"/>
      <c r="M191" s="131"/>
      <c r="N191" s="132"/>
      <c r="O191" s="38"/>
      <c r="P191" s="38"/>
      <c r="Q191" s="38"/>
      <c r="R191" s="38"/>
      <c r="S191" s="38"/>
      <c r="T191" s="39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T191" s="16" t="s">
        <v>134</v>
      </c>
      <c r="AU191" s="16" t="s">
        <v>82</v>
      </c>
    </row>
    <row r="192" spans="1:65" s="12" customFormat="1" ht="10">
      <c r="B192" s="133"/>
      <c r="D192" s="134" t="s">
        <v>136</v>
      </c>
      <c r="E192" s="135" t="s">
        <v>3</v>
      </c>
      <c r="F192" s="136" t="s">
        <v>260</v>
      </c>
      <c r="H192" s="135" t="s">
        <v>3</v>
      </c>
      <c r="I192" s="137"/>
      <c r="L192" s="133"/>
      <c r="M192" s="138"/>
      <c r="N192" s="139"/>
      <c r="O192" s="139"/>
      <c r="P192" s="139"/>
      <c r="Q192" s="139"/>
      <c r="R192" s="139"/>
      <c r="S192" s="139"/>
      <c r="T192" s="140"/>
      <c r="AT192" s="135" t="s">
        <v>136</v>
      </c>
      <c r="AU192" s="135" t="s">
        <v>82</v>
      </c>
      <c r="AV192" s="12" t="s">
        <v>80</v>
      </c>
      <c r="AW192" s="12" t="s">
        <v>34</v>
      </c>
      <c r="AX192" s="12" t="s">
        <v>74</v>
      </c>
      <c r="AY192" s="135" t="s">
        <v>126</v>
      </c>
    </row>
    <row r="193" spans="1:65" s="13" customFormat="1" ht="10">
      <c r="B193" s="141"/>
      <c r="D193" s="134" t="s">
        <v>136</v>
      </c>
      <c r="E193" s="142" t="s">
        <v>3</v>
      </c>
      <c r="F193" s="143" t="s">
        <v>289</v>
      </c>
      <c r="H193" s="144">
        <v>50</v>
      </c>
      <c r="I193" s="145"/>
      <c r="L193" s="141"/>
      <c r="M193" s="146"/>
      <c r="N193" s="147"/>
      <c r="O193" s="147"/>
      <c r="P193" s="147"/>
      <c r="Q193" s="147"/>
      <c r="R193" s="147"/>
      <c r="S193" s="147"/>
      <c r="T193" s="148"/>
      <c r="AT193" s="142" t="s">
        <v>136</v>
      </c>
      <c r="AU193" s="142" t="s">
        <v>82</v>
      </c>
      <c r="AV193" s="13" t="s">
        <v>82</v>
      </c>
      <c r="AW193" s="13" t="s">
        <v>34</v>
      </c>
      <c r="AX193" s="13" t="s">
        <v>80</v>
      </c>
      <c r="AY193" s="142" t="s">
        <v>126</v>
      </c>
    </row>
    <row r="194" spans="1:65" s="2" customFormat="1" ht="49" customHeight="1">
      <c r="A194" s="28"/>
      <c r="B194" s="114"/>
      <c r="C194" s="115" t="s">
        <v>176</v>
      </c>
      <c r="D194" s="115" t="s">
        <v>128</v>
      </c>
      <c r="E194" s="116" t="s">
        <v>290</v>
      </c>
      <c r="F194" s="117" t="s">
        <v>291</v>
      </c>
      <c r="G194" s="118" t="s">
        <v>223</v>
      </c>
      <c r="H194" s="119">
        <v>11.916</v>
      </c>
      <c r="I194" s="120"/>
      <c r="J194" s="121">
        <f>ROUND(I194*H194,2)</f>
        <v>0</v>
      </c>
      <c r="K194" s="117" t="s">
        <v>132</v>
      </c>
      <c r="L194" s="29"/>
      <c r="M194" s="122" t="s">
        <v>3</v>
      </c>
      <c r="N194" s="123" t="s">
        <v>46</v>
      </c>
      <c r="O194" s="38"/>
      <c r="P194" s="124">
        <f>O194*H194</f>
        <v>0</v>
      </c>
      <c r="Q194" s="124">
        <v>0</v>
      </c>
      <c r="R194" s="124">
        <f>Q194*H194</f>
        <v>0</v>
      </c>
      <c r="S194" s="124">
        <v>1.8</v>
      </c>
      <c r="T194" s="125">
        <f>S194*H194</f>
        <v>21.448800000000002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26" t="s">
        <v>92</v>
      </c>
      <c r="AT194" s="126" t="s">
        <v>128</v>
      </c>
      <c r="AU194" s="126" t="s">
        <v>82</v>
      </c>
      <c r="AY194" s="16" t="s">
        <v>126</v>
      </c>
      <c r="BE194" s="127">
        <f>IF(N194="základní",J194,0)</f>
        <v>0</v>
      </c>
      <c r="BF194" s="127">
        <f>IF(N194="snížená",J194,0)</f>
        <v>0</v>
      </c>
      <c r="BG194" s="127">
        <f>IF(N194="zákl. přenesená",J194,0)</f>
        <v>0</v>
      </c>
      <c r="BH194" s="127">
        <f>IF(N194="sníž. přenesená",J194,0)</f>
        <v>0</v>
      </c>
      <c r="BI194" s="127">
        <f>IF(N194="nulová",J194,0)</f>
        <v>0</v>
      </c>
      <c r="BJ194" s="16" t="s">
        <v>80</v>
      </c>
      <c r="BK194" s="127">
        <f>ROUND(I194*H194,2)</f>
        <v>0</v>
      </c>
      <c r="BL194" s="16" t="s">
        <v>92</v>
      </c>
      <c r="BM194" s="126" t="s">
        <v>292</v>
      </c>
    </row>
    <row r="195" spans="1:65" s="2" customFormat="1" ht="10">
      <c r="A195" s="28"/>
      <c r="B195" s="29"/>
      <c r="C195" s="28"/>
      <c r="D195" s="128" t="s">
        <v>134</v>
      </c>
      <c r="E195" s="28"/>
      <c r="F195" s="129" t="s">
        <v>293</v>
      </c>
      <c r="G195" s="28"/>
      <c r="H195" s="28"/>
      <c r="I195" s="130"/>
      <c r="J195" s="28"/>
      <c r="K195" s="28"/>
      <c r="L195" s="29"/>
      <c r="M195" s="131"/>
      <c r="N195" s="132"/>
      <c r="O195" s="38"/>
      <c r="P195" s="38"/>
      <c r="Q195" s="38"/>
      <c r="R195" s="38"/>
      <c r="S195" s="38"/>
      <c r="T195" s="39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6" t="s">
        <v>134</v>
      </c>
      <c r="AU195" s="16" t="s">
        <v>82</v>
      </c>
    </row>
    <row r="196" spans="1:65" s="12" customFormat="1" ht="10">
      <c r="B196" s="133"/>
      <c r="D196" s="134" t="s">
        <v>136</v>
      </c>
      <c r="E196" s="135" t="s">
        <v>3</v>
      </c>
      <c r="F196" s="136" t="s">
        <v>244</v>
      </c>
      <c r="H196" s="135" t="s">
        <v>3</v>
      </c>
      <c r="I196" s="137"/>
      <c r="L196" s="133"/>
      <c r="M196" s="138"/>
      <c r="N196" s="139"/>
      <c r="O196" s="139"/>
      <c r="P196" s="139"/>
      <c r="Q196" s="139"/>
      <c r="R196" s="139"/>
      <c r="S196" s="139"/>
      <c r="T196" s="140"/>
      <c r="AT196" s="135" t="s">
        <v>136</v>
      </c>
      <c r="AU196" s="135" t="s">
        <v>82</v>
      </c>
      <c r="AV196" s="12" t="s">
        <v>80</v>
      </c>
      <c r="AW196" s="12" t="s">
        <v>34</v>
      </c>
      <c r="AX196" s="12" t="s">
        <v>74</v>
      </c>
      <c r="AY196" s="135" t="s">
        <v>126</v>
      </c>
    </row>
    <row r="197" spans="1:65" s="13" customFormat="1" ht="10">
      <c r="B197" s="141"/>
      <c r="D197" s="134" t="s">
        <v>136</v>
      </c>
      <c r="E197" s="142" t="s">
        <v>3</v>
      </c>
      <c r="F197" s="143" t="s">
        <v>294</v>
      </c>
      <c r="H197" s="144">
        <v>4.1399999999999997</v>
      </c>
      <c r="I197" s="145"/>
      <c r="L197" s="141"/>
      <c r="M197" s="146"/>
      <c r="N197" s="147"/>
      <c r="O197" s="147"/>
      <c r="P197" s="147"/>
      <c r="Q197" s="147"/>
      <c r="R197" s="147"/>
      <c r="S197" s="147"/>
      <c r="T197" s="148"/>
      <c r="AT197" s="142" t="s">
        <v>136</v>
      </c>
      <c r="AU197" s="142" t="s">
        <v>82</v>
      </c>
      <c r="AV197" s="13" t="s">
        <v>82</v>
      </c>
      <c r="AW197" s="13" t="s">
        <v>34</v>
      </c>
      <c r="AX197" s="13" t="s">
        <v>74</v>
      </c>
      <c r="AY197" s="142" t="s">
        <v>126</v>
      </c>
    </row>
    <row r="198" spans="1:65" s="12" customFormat="1" ht="10">
      <c r="B198" s="133"/>
      <c r="D198" s="134" t="s">
        <v>136</v>
      </c>
      <c r="E198" s="135" t="s">
        <v>3</v>
      </c>
      <c r="F198" s="136" t="s">
        <v>253</v>
      </c>
      <c r="H198" s="135" t="s">
        <v>3</v>
      </c>
      <c r="I198" s="137"/>
      <c r="L198" s="133"/>
      <c r="M198" s="138"/>
      <c r="N198" s="139"/>
      <c r="O198" s="139"/>
      <c r="P198" s="139"/>
      <c r="Q198" s="139"/>
      <c r="R198" s="139"/>
      <c r="S198" s="139"/>
      <c r="T198" s="140"/>
      <c r="AT198" s="135" t="s">
        <v>136</v>
      </c>
      <c r="AU198" s="135" t="s">
        <v>82</v>
      </c>
      <c r="AV198" s="12" t="s">
        <v>80</v>
      </c>
      <c r="AW198" s="12" t="s">
        <v>34</v>
      </c>
      <c r="AX198" s="12" t="s">
        <v>74</v>
      </c>
      <c r="AY198" s="135" t="s">
        <v>126</v>
      </c>
    </row>
    <row r="199" spans="1:65" s="13" customFormat="1" ht="10">
      <c r="B199" s="141"/>
      <c r="D199" s="134" t="s">
        <v>136</v>
      </c>
      <c r="E199" s="142" t="s">
        <v>3</v>
      </c>
      <c r="F199" s="143" t="s">
        <v>295</v>
      </c>
      <c r="H199" s="144">
        <v>7.7759999999999998</v>
      </c>
      <c r="I199" s="145"/>
      <c r="L199" s="141"/>
      <c r="M199" s="146"/>
      <c r="N199" s="147"/>
      <c r="O199" s="147"/>
      <c r="P199" s="147"/>
      <c r="Q199" s="147"/>
      <c r="R199" s="147"/>
      <c r="S199" s="147"/>
      <c r="T199" s="148"/>
      <c r="AT199" s="142" t="s">
        <v>136</v>
      </c>
      <c r="AU199" s="142" t="s">
        <v>82</v>
      </c>
      <c r="AV199" s="13" t="s">
        <v>82</v>
      </c>
      <c r="AW199" s="13" t="s">
        <v>34</v>
      </c>
      <c r="AX199" s="13" t="s">
        <v>74</v>
      </c>
      <c r="AY199" s="142" t="s">
        <v>126</v>
      </c>
    </row>
    <row r="200" spans="1:65" s="14" customFormat="1" ht="10">
      <c r="B200" s="149"/>
      <c r="D200" s="134" t="s">
        <v>136</v>
      </c>
      <c r="E200" s="150" t="s">
        <v>3</v>
      </c>
      <c r="F200" s="151" t="s">
        <v>148</v>
      </c>
      <c r="H200" s="152">
        <v>11.916</v>
      </c>
      <c r="I200" s="153"/>
      <c r="L200" s="149"/>
      <c r="M200" s="154"/>
      <c r="N200" s="155"/>
      <c r="O200" s="155"/>
      <c r="P200" s="155"/>
      <c r="Q200" s="155"/>
      <c r="R200" s="155"/>
      <c r="S200" s="155"/>
      <c r="T200" s="156"/>
      <c r="AT200" s="150" t="s">
        <v>136</v>
      </c>
      <c r="AU200" s="150" t="s">
        <v>82</v>
      </c>
      <c r="AV200" s="14" t="s">
        <v>92</v>
      </c>
      <c r="AW200" s="14" t="s">
        <v>34</v>
      </c>
      <c r="AX200" s="14" t="s">
        <v>80</v>
      </c>
      <c r="AY200" s="150" t="s">
        <v>126</v>
      </c>
    </row>
    <row r="201" spans="1:65" s="2" customFormat="1" ht="37.75" customHeight="1">
      <c r="A201" s="28"/>
      <c r="B201" s="114"/>
      <c r="C201" s="115" t="s">
        <v>182</v>
      </c>
      <c r="D201" s="115" t="s">
        <v>128</v>
      </c>
      <c r="E201" s="116" t="s">
        <v>296</v>
      </c>
      <c r="F201" s="117" t="s">
        <v>297</v>
      </c>
      <c r="G201" s="118" t="s">
        <v>223</v>
      </c>
      <c r="H201" s="119">
        <v>9.4</v>
      </c>
      <c r="I201" s="120"/>
      <c r="J201" s="121">
        <f>ROUND(I201*H201,2)</f>
        <v>0</v>
      </c>
      <c r="K201" s="117" t="s">
        <v>132</v>
      </c>
      <c r="L201" s="29"/>
      <c r="M201" s="122" t="s">
        <v>3</v>
      </c>
      <c r="N201" s="123" t="s">
        <v>46</v>
      </c>
      <c r="O201" s="38"/>
      <c r="P201" s="124">
        <f>O201*H201</f>
        <v>0</v>
      </c>
      <c r="Q201" s="124">
        <v>0</v>
      </c>
      <c r="R201" s="124">
        <f>Q201*H201</f>
        <v>0</v>
      </c>
      <c r="S201" s="124">
        <v>2</v>
      </c>
      <c r="T201" s="125">
        <f>S201*H201</f>
        <v>18.8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26" t="s">
        <v>92</v>
      </c>
      <c r="AT201" s="126" t="s">
        <v>128</v>
      </c>
      <c r="AU201" s="126" t="s">
        <v>82</v>
      </c>
      <c r="AY201" s="16" t="s">
        <v>126</v>
      </c>
      <c r="BE201" s="127">
        <f>IF(N201="základní",J201,0)</f>
        <v>0</v>
      </c>
      <c r="BF201" s="127">
        <f>IF(N201="snížená",J201,0)</f>
        <v>0</v>
      </c>
      <c r="BG201" s="127">
        <f>IF(N201="zákl. přenesená",J201,0)</f>
        <v>0</v>
      </c>
      <c r="BH201" s="127">
        <f>IF(N201="sníž. přenesená",J201,0)</f>
        <v>0</v>
      </c>
      <c r="BI201" s="127">
        <f>IF(N201="nulová",J201,0)</f>
        <v>0</v>
      </c>
      <c r="BJ201" s="16" t="s">
        <v>80</v>
      </c>
      <c r="BK201" s="127">
        <f>ROUND(I201*H201,2)</f>
        <v>0</v>
      </c>
      <c r="BL201" s="16" t="s">
        <v>92</v>
      </c>
      <c r="BM201" s="126" t="s">
        <v>298</v>
      </c>
    </row>
    <row r="202" spans="1:65" s="2" customFormat="1" ht="10">
      <c r="A202" s="28"/>
      <c r="B202" s="29"/>
      <c r="C202" s="28"/>
      <c r="D202" s="128" t="s">
        <v>134</v>
      </c>
      <c r="E202" s="28"/>
      <c r="F202" s="129" t="s">
        <v>299</v>
      </c>
      <c r="G202" s="28"/>
      <c r="H202" s="28"/>
      <c r="I202" s="130"/>
      <c r="J202" s="28"/>
      <c r="K202" s="28"/>
      <c r="L202" s="29"/>
      <c r="M202" s="131"/>
      <c r="N202" s="132"/>
      <c r="O202" s="38"/>
      <c r="P202" s="38"/>
      <c r="Q202" s="38"/>
      <c r="R202" s="38"/>
      <c r="S202" s="38"/>
      <c r="T202" s="39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6" t="s">
        <v>134</v>
      </c>
      <c r="AU202" s="16" t="s">
        <v>82</v>
      </c>
    </row>
    <row r="203" spans="1:65" s="12" customFormat="1" ht="10">
      <c r="B203" s="133"/>
      <c r="D203" s="134" t="s">
        <v>136</v>
      </c>
      <c r="E203" s="135" t="s">
        <v>3</v>
      </c>
      <c r="F203" s="136" t="s">
        <v>260</v>
      </c>
      <c r="H203" s="135" t="s">
        <v>3</v>
      </c>
      <c r="I203" s="137"/>
      <c r="L203" s="133"/>
      <c r="M203" s="138"/>
      <c r="N203" s="139"/>
      <c r="O203" s="139"/>
      <c r="P203" s="139"/>
      <c r="Q203" s="139"/>
      <c r="R203" s="139"/>
      <c r="S203" s="139"/>
      <c r="T203" s="140"/>
      <c r="AT203" s="135" t="s">
        <v>136</v>
      </c>
      <c r="AU203" s="135" t="s">
        <v>82</v>
      </c>
      <c r="AV203" s="12" t="s">
        <v>80</v>
      </c>
      <c r="AW203" s="12" t="s">
        <v>34</v>
      </c>
      <c r="AX203" s="12" t="s">
        <v>74</v>
      </c>
      <c r="AY203" s="135" t="s">
        <v>126</v>
      </c>
    </row>
    <row r="204" spans="1:65" s="13" customFormat="1" ht="10">
      <c r="B204" s="141"/>
      <c r="D204" s="134" t="s">
        <v>136</v>
      </c>
      <c r="E204" s="142" t="s">
        <v>3</v>
      </c>
      <c r="F204" s="143" t="s">
        <v>300</v>
      </c>
      <c r="H204" s="144">
        <v>9.4</v>
      </c>
      <c r="I204" s="145"/>
      <c r="L204" s="141"/>
      <c r="M204" s="146"/>
      <c r="N204" s="147"/>
      <c r="O204" s="147"/>
      <c r="P204" s="147"/>
      <c r="Q204" s="147"/>
      <c r="R204" s="147"/>
      <c r="S204" s="147"/>
      <c r="T204" s="148"/>
      <c r="AT204" s="142" t="s">
        <v>136</v>
      </c>
      <c r="AU204" s="142" t="s">
        <v>82</v>
      </c>
      <c r="AV204" s="13" t="s">
        <v>82</v>
      </c>
      <c r="AW204" s="13" t="s">
        <v>34</v>
      </c>
      <c r="AX204" s="13" t="s">
        <v>80</v>
      </c>
      <c r="AY204" s="142" t="s">
        <v>126</v>
      </c>
    </row>
    <row r="205" spans="1:65" s="2" customFormat="1" ht="24.15" customHeight="1">
      <c r="A205" s="28"/>
      <c r="B205" s="114"/>
      <c r="C205" s="115" t="s">
        <v>188</v>
      </c>
      <c r="D205" s="115" t="s">
        <v>128</v>
      </c>
      <c r="E205" s="116" t="s">
        <v>301</v>
      </c>
      <c r="F205" s="117" t="s">
        <v>302</v>
      </c>
      <c r="G205" s="118" t="s">
        <v>223</v>
      </c>
      <c r="H205" s="119">
        <v>7.2</v>
      </c>
      <c r="I205" s="120"/>
      <c r="J205" s="121">
        <f>ROUND(I205*H205,2)</f>
        <v>0</v>
      </c>
      <c r="K205" s="117" t="s">
        <v>132</v>
      </c>
      <c r="L205" s="29"/>
      <c r="M205" s="122" t="s">
        <v>3</v>
      </c>
      <c r="N205" s="123" t="s">
        <v>46</v>
      </c>
      <c r="O205" s="38"/>
      <c r="P205" s="124">
        <f>O205*H205</f>
        <v>0</v>
      </c>
      <c r="Q205" s="124">
        <v>0</v>
      </c>
      <c r="R205" s="124">
        <f>Q205*H205</f>
        <v>0</v>
      </c>
      <c r="S205" s="124">
        <v>1.8</v>
      </c>
      <c r="T205" s="125">
        <f>S205*H205</f>
        <v>12.96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26" t="s">
        <v>92</v>
      </c>
      <c r="AT205" s="126" t="s">
        <v>128</v>
      </c>
      <c r="AU205" s="126" t="s">
        <v>82</v>
      </c>
      <c r="AY205" s="16" t="s">
        <v>126</v>
      </c>
      <c r="BE205" s="127">
        <f>IF(N205="základní",J205,0)</f>
        <v>0</v>
      </c>
      <c r="BF205" s="127">
        <f>IF(N205="snížená",J205,0)</f>
        <v>0</v>
      </c>
      <c r="BG205" s="127">
        <f>IF(N205="zákl. přenesená",J205,0)</f>
        <v>0</v>
      </c>
      <c r="BH205" s="127">
        <f>IF(N205="sníž. přenesená",J205,0)</f>
        <v>0</v>
      </c>
      <c r="BI205" s="127">
        <f>IF(N205="nulová",J205,0)</f>
        <v>0</v>
      </c>
      <c r="BJ205" s="16" t="s">
        <v>80</v>
      </c>
      <c r="BK205" s="127">
        <f>ROUND(I205*H205,2)</f>
        <v>0</v>
      </c>
      <c r="BL205" s="16" t="s">
        <v>92</v>
      </c>
      <c r="BM205" s="126" t="s">
        <v>303</v>
      </c>
    </row>
    <row r="206" spans="1:65" s="2" customFormat="1" ht="10">
      <c r="A206" s="28"/>
      <c r="B206" s="29"/>
      <c r="C206" s="28"/>
      <c r="D206" s="128" t="s">
        <v>134</v>
      </c>
      <c r="E206" s="28"/>
      <c r="F206" s="129" t="s">
        <v>304</v>
      </c>
      <c r="G206" s="28"/>
      <c r="H206" s="28"/>
      <c r="I206" s="130"/>
      <c r="J206" s="28"/>
      <c r="K206" s="28"/>
      <c r="L206" s="29"/>
      <c r="M206" s="131"/>
      <c r="N206" s="132"/>
      <c r="O206" s="38"/>
      <c r="P206" s="38"/>
      <c r="Q206" s="38"/>
      <c r="R206" s="38"/>
      <c r="S206" s="38"/>
      <c r="T206" s="39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T206" s="16" t="s">
        <v>134</v>
      </c>
      <c r="AU206" s="16" t="s">
        <v>82</v>
      </c>
    </row>
    <row r="207" spans="1:65" s="12" customFormat="1" ht="10">
      <c r="B207" s="133"/>
      <c r="D207" s="134" t="s">
        <v>136</v>
      </c>
      <c r="E207" s="135" t="s">
        <v>3</v>
      </c>
      <c r="F207" s="136" t="s">
        <v>305</v>
      </c>
      <c r="H207" s="135" t="s">
        <v>3</v>
      </c>
      <c r="I207" s="137"/>
      <c r="L207" s="133"/>
      <c r="M207" s="138"/>
      <c r="N207" s="139"/>
      <c r="O207" s="139"/>
      <c r="P207" s="139"/>
      <c r="Q207" s="139"/>
      <c r="R207" s="139"/>
      <c r="S207" s="139"/>
      <c r="T207" s="140"/>
      <c r="AT207" s="135" t="s">
        <v>136</v>
      </c>
      <c r="AU207" s="135" t="s">
        <v>82</v>
      </c>
      <c r="AV207" s="12" t="s">
        <v>80</v>
      </c>
      <c r="AW207" s="12" t="s">
        <v>34</v>
      </c>
      <c r="AX207" s="12" t="s">
        <v>74</v>
      </c>
      <c r="AY207" s="135" t="s">
        <v>126</v>
      </c>
    </row>
    <row r="208" spans="1:65" s="13" customFormat="1" ht="10">
      <c r="B208" s="141"/>
      <c r="D208" s="134" t="s">
        <v>136</v>
      </c>
      <c r="E208" s="142" t="s">
        <v>3</v>
      </c>
      <c r="F208" s="143" t="s">
        <v>306</v>
      </c>
      <c r="H208" s="144">
        <v>7.2</v>
      </c>
      <c r="I208" s="145"/>
      <c r="L208" s="141"/>
      <c r="M208" s="146"/>
      <c r="N208" s="147"/>
      <c r="O208" s="147"/>
      <c r="P208" s="147"/>
      <c r="Q208" s="147"/>
      <c r="R208" s="147"/>
      <c r="S208" s="147"/>
      <c r="T208" s="148"/>
      <c r="AT208" s="142" t="s">
        <v>136</v>
      </c>
      <c r="AU208" s="142" t="s">
        <v>82</v>
      </c>
      <c r="AV208" s="13" t="s">
        <v>82</v>
      </c>
      <c r="AW208" s="13" t="s">
        <v>34</v>
      </c>
      <c r="AX208" s="13" t="s">
        <v>80</v>
      </c>
      <c r="AY208" s="142" t="s">
        <v>126</v>
      </c>
    </row>
    <row r="209" spans="1:65" s="2" customFormat="1" ht="44.25" customHeight="1">
      <c r="A209" s="28"/>
      <c r="B209" s="114"/>
      <c r="C209" s="115" t="s">
        <v>93</v>
      </c>
      <c r="D209" s="115" t="s">
        <v>128</v>
      </c>
      <c r="E209" s="116" t="s">
        <v>307</v>
      </c>
      <c r="F209" s="117" t="s">
        <v>308</v>
      </c>
      <c r="G209" s="118" t="s">
        <v>223</v>
      </c>
      <c r="H209" s="119">
        <v>0.85899999999999999</v>
      </c>
      <c r="I209" s="120"/>
      <c r="J209" s="121">
        <f>ROUND(I209*H209,2)</f>
        <v>0</v>
      </c>
      <c r="K209" s="117" t="s">
        <v>132</v>
      </c>
      <c r="L209" s="29"/>
      <c r="M209" s="122" t="s">
        <v>3</v>
      </c>
      <c r="N209" s="123" t="s">
        <v>46</v>
      </c>
      <c r="O209" s="38"/>
      <c r="P209" s="124">
        <f>O209*H209</f>
        <v>0</v>
      </c>
      <c r="Q209" s="124">
        <v>0</v>
      </c>
      <c r="R209" s="124">
        <f>Q209*H209</f>
        <v>0</v>
      </c>
      <c r="S209" s="124">
        <v>1.671</v>
      </c>
      <c r="T209" s="125">
        <f>S209*H209</f>
        <v>1.435389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26" t="s">
        <v>92</v>
      </c>
      <c r="AT209" s="126" t="s">
        <v>128</v>
      </c>
      <c r="AU209" s="126" t="s">
        <v>82</v>
      </c>
      <c r="AY209" s="16" t="s">
        <v>126</v>
      </c>
      <c r="BE209" s="127">
        <f>IF(N209="základní",J209,0)</f>
        <v>0</v>
      </c>
      <c r="BF209" s="127">
        <f>IF(N209="snížená",J209,0)</f>
        <v>0</v>
      </c>
      <c r="BG209" s="127">
        <f>IF(N209="zákl. přenesená",J209,0)</f>
        <v>0</v>
      </c>
      <c r="BH209" s="127">
        <f>IF(N209="sníž. přenesená",J209,0)</f>
        <v>0</v>
      </c>
      <c r="BI209" s="127">
        <f>IF(N209="nulová",J209,0)</f>
        <v>0</v>
      </c>
      <c r="BJ209" s="16" t="s">
        <v>80</v>
      </c>
      <c r="BK209" s="127">
        <f>ROUND(I209*H209,2)</f>
        <v>0</v>
      </c>
      <c r="BL209" s="16" t="s">
        <v>92</v>
      </c>
      <c r="BM209" s="126" t="s">
        <v>309</v>
      </c>
    </row>
    <row r="210" spans="1:65" s="2" customFormat="1" ht="10">
      <c r="A210" s="28"/>
      <c r="B210" s="29"/>
      <c r="C210" s="28"/>
      <c r="D210" s="128" t="s">
        <v>134</v>
      </c>
      <c r="E210" s="28"/>
      <c r="F210" s="129" t="s">
        <v>310</v>
      </c>
      <c r="G210" s="28"/>
      <c r="H210" s="28"/>
      <c r="I210" s="130"/>
      <c r="J210" s="28"/>
      <c r="K210" s="28"/>
      <c r="L210" s="29"/>
      <c r="M210" s="131"/>
      <c r="N210" s="132"/>
      <c r="O210" s="38"/>
      <c r="P210" s="38"/>
      <c r="Q210" s="38"/>
      <c r="R210" s="38"/>
      <c r="S210" s="38"/>
      <c r="T210" s="39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6" t="s">
        <v>134</v>
      </c>
      <c r="AU210" s="16" t="s">
        <v>82</v>
      </c>
    </row>
    <row r="211" spans="1:65" s="12" customFormat="1" ht="10">
      <c r="B211" s="133"/>
      <c r="D211" s="134" t="s">
        <v>136</v>
      </c>
      <c r="E211" s="135" t="s">
        <v>3</v>
      </c>
      <c r="F211" s="136" t="s">
        <v>235</v>
      </c>
      <c r="H211" s="135" t="s">
        <v>3</v>
      </c>
      <c r="I211" s="137"/>
      <c r="L211" s="133"/>
      <c r="M211" s="138"/>
      <c r="N211" s="139"/>
      <c r="O211" s="139"/>
      <c r="P211" s="139"/>
      <c r="Q211" s="139"/>
      <c r="R211" s="139"/>
      <c r="S211" s="139"/>
      <c r="T211" s="140"/>
      <c r="AT211" s="135" t="s">
        <v>136</v>
      </c>
      <c r="AU211" s="135" t="s">
        <v>82</v>
      </c>
      <c r="AV211" s="12" t="s">
        <v>80</v>
      </c>
      <c r="AW211" s="12" t="s">
        <v>34</v>
      </c>
      <c r="AX211" s="12" t="s">
        <v>74</v>
      </c>
      <c r="AY211" s="135" t="s">
        <v>126</v>
      </c>
    </row>
    <row r="212" spans="1:65" s="13" customFormat="1" ht="10">
      <c r="B212" s="141"/>
      <c r="D212" s="134" t="s">
        <v>136</v>
      </c>
      <c r="E212" s="142" t="s">
        <v>3</v>
      </c>
      <c r="F212" s="143" t="s">
        <v>311</v>
      </c>
      <c r="H212" s="144">
        <v>0.28399999999999997</v>
      </c>
      <c r="I212" s="145"/>
      <c r="L212" s="141"/>
      <c r="M212" s="146"/>
      <c r="N212" s="147"/>
      <c r="O212" s="147"/>
      <c r="P212" s="147"/>
      <c r="Q212" s="147"/>
      <c r="R212" s="147"/>
      <c r="S212" s="147"/>
      <c r="T212" s="148"/>
      <c r="AT212" s="142" t="s">
        <v>136</v>
      </c>
      <c r="AU212" s="142" t="s">
        <v>82</v>
      </c>
      <c r="AV212" s="13" t="s">
        <v>82</v>
      </c>
      <c r="AW212" s="13" t="s">
        <v>34</v>
      </c>
      <c r="AX212" s="13" t="s">
        <v>74</v>
      </c>
      <c r="AY212" s="142" t="s">
        <v>126</v>
      </c>
    </row>
    <row r="213" spans="1:65" s="12" customFormat="1" ht="10">
      <c r="B213" s="133"/>
      <c r="D213" s="134" t="s">
        <v>136</v>
      </c>
      <c r="E213" s="135" t="s">
        <v>3</v>
      </c>
      <c r="F213" s="136" t="s">
        <v>237</v>
      </c>
      <c r="H213" s="135" t="s">
        <v>3</v>
      </c>
      <c r="I213" s="137"/>
      <c r="L213" s="133"/>
      <c r="M213" s="138"/>
      <c r="N213" s="139"/>
      <c r="O213" s="139"/>
      <c r="P213" s="139"/>
      <c r="Q213" s="139"/>
      <c r="R213" s="139"/>
      <c r="S213" s="139"/>
      <c r="T213" s="140"/>
      <c r="AT213" s="135" t="s">
        <v>136</v>
      </c>
      <c r="AU213" s="135" t="s">
        <v>82</v>
      </c>
      <c r="AV213" s="12" t="s">
        <v>80</v>
      </c>
      <c r="AW213" s="12" t="s">
        <v>34</v>
      </c>
      <c r="AX213" s="12" t="s">
        <v>74</v>
      </c>
      <c r="AY213" s="135" t="s">
        <v>126</v>
      </c>
    </row>
    <row r="214" spans="1:65" s="13" customFormat="1" ht="10">
      <c r="B214" s="141"/>
      <c r="D214" s="134" t="s">
        <v>136</v>
      </c>
      <c r="E214" s="142" t="s">
        <v>3</v>
      </c>
      <c r="F214" s="143" t="s">
        <v>312</v>
      </c>
      <c r="H214" s="144">
        <v>0.57499999999999996</v>
      </c>
      <c r="I214" s="145"/>
      <c r="L214" s="141"/>
      <c r="M214" s="146"/>
      <c r="N214" s="147"/>
      <c r="O214" s="147"/>
      <c r="P214" s="147"/>
      <c r="Q214" s="147"/>
      <c r="R214" s="147"/>
      <c r="S214" s="147"/>
      <c r="T214" s="148"/>
      <c r="AT214" s="142" t="s">
        <v>136</v>
      </c>
      <c r="AU214" s="142" t="s">
        <v>82</v>
      </c>
      <c r="AV214" s="13" t="s">
        <v>82</v>
      </c>
      <c r="AW214" s="13" t="s">
        <v>34</v>
      </c>
      <c r="AX214" s="13" t="s">
        <v>74</v>
      </c>
      <c r="AY214" s="142" t="s">
        <v>126</v>
      </c>
    </row>
    <row r="215" spans="1:65" s="14" customFormat="1" ht="10">
      <c r="B215" s="149"/>
      <c r="D215" s="134" t="s">
        <v>136</v>
      </c>
      <c r="E215" s="150" t="s">
        <v>3</v>
      </c>
      <c r="F215" s="151" t="s">
        <v>148</v>
      </c>
      <c r="H215" s="152">
        <v>0.85899999999999999</v>
      </c>
      <c r="I215" s="153"/>
      <c r="L215" s="149"/>
      <c r="M215" s="154"/>
      <c r="N215" s="155"/>
      <c r="O215" s="155"/>
      <c r="P215" s="155"/>
      <c r="Q215" s="155"/>
      <c r="R215" s="155"/>
      <c r="S215" s="155"/>
      <c r="T215" s="156"/>
      <c r="AT215" s="150" t="s">
        <v>136</v>
      </c>
      <c r="AU215" s="150" t="s">
        <v>82</v>
      </c>
      <c r="AV215" s="14" t="s">
        <v>92</v>
      </c>
      <c r="AW215" s="14" t="s">
        <v>34</v>
      </c>
      <c r="AX215" s="14" t="s">
        <v>80</v>
      </c>
      <c r="AY215" s="150" t="s">
        <v>126</v>
      </c>
    </row>
    <row r="216" spans="1:65" s="2" customFormat="1" ht="24.15" customHeight="1">
      <c r="A216" s="28"/>
      <c r="B216" s="114"/>
      <c r="C216" s="115" t="s">
        <v>9</v>
      </c>
      <c r="D216" s="115" t="s">
        <v>128</v>
      </c>
      <c r="E216" s="116" t="s">
        <v>313</v>
      </c>
      <c r="F216" s="117" t="s">
        <v>314</v>
      </c>
      <c r="G216" s="118" t="s">
        <v>223</v>
      </c>
      <c r="H216" s="119">
        <v>25.7</v>
      </c>
      <c r="I216" s="120"/>
      <c r="J216" s="121">
        <f>ROUND(I216*H216,2)</f>
        <v>0</v>
      </c>
      <c r="K216" s="117" t="s">
        <v>132</v>
      </c>
      <c r="L216" s="29"/>
      <c r="M216" s="122" t="s">
        <v>3</v>
      </c>
      <c r="N216" s="123" t="s">
        <v>46</v>
      </c>
      <c r="O216" s="38"/>
      <c r="P216" s="124">
        <f>O216*H216</f>
        <v>0</v>
      </c>
      <c r="Q216" s="124">
        <v>0</v>
      </c>
      <c r="R216" s="124">
        <f>Q216*H216</f>
        <v>0</v>
      </c>
      <c r="S216" s="124">
        <v>2.2000000000000002</v>
      </c>
      <c r="T216" s="125">
        <f>S216*H216</f>
        <v>56.540000000000006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26" t="s">
        <v>92</v>
      </c>
      <c r="AT216" s="126" t="s">
        <v>128</v>
      </c>
      <c r="AU216" s="126" t="s">
        <v>82</v>
      </c>
      <c r="AY216" s="16" t="s">
        <v>126</v>
      </c>
      <c r="BE216" s="127">
        <f>IF(N216="základní",J216,0)</f>
        <v>0</v>
      </c>
      <c r="BF216" s="127">
        <f>IF(N216="snížená",J216,0)</f>
        <v>0</v>
      </c>
      <c r="BG216" s="127">
        <f>IF(N216="zákl. přenesená",J216,0)</f>
        <v>0</v>
      </c>
      <c r="BH216" s="127">
        <f>IF(N216="sníž. přenesená",J216,0)</f>
        <v>0</v>
      </c>
      <c r="BI216" s="127">
        <f>IF(N216="nulová",J216,0)</f>
        <v>0</v>
      </c>
      <c r="BJ216" s="16" t="s">
        <v>80</v>
      </c>
      <c r="BK216" s="127">
        <f>ROUND(I216*H216,2)</f>
        <v>0</v>
      </c>
      <c r="BL216" s="16" t="s">
        <v>92</v>
      </c>
      <c r="BM216" s="126" t="s">
        <v>315</v>
      </c>
    </row>
    <row r="217" spans="1:65" s="2" customFormat="1" ht="10">
      <c r="A217" s="28"/>
      <c r="B217" s="29"/>
      <c r="C217" s="28"/>
      <c r="D217" s="128" t="s">
        <v>134</v>
      </c>
      <c r="E217" s="28"/>
      <c r="F217" s="129" t="s">
        <v>316</v>
      </c>
      <c r="G217" s="28"/>
      <c r="H217" s="28"/>
      <c r="I217" s="130"/>
      <c r="J217" s="28"/>
      <c r="K217" s="28"/>
      <c r="L217" s="29"/>
      <c r="M217" s="131"/>
      <c r="N217" s="132"/>
      <c r="O217" s="38"/>
      <c r="P217" s="38"/>
      <c r="Q217" s="38"/>
      <c r="R217" s="38"/>
      <c r="S217" s="38"/>
      <c r="T217" s="39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6" t="s">
        <v>134</v>
      </c>
      <c r="AU217" s="16" t="s">
        <v>82</v>
      </c>
    </row>
    <row r="218" spans="1:65" s="12" customFormat="1" ht="10">
      <c r="B218" s="133"/>
      <c r="D218" s="134" t="s">
        <v>136</v>
      </c>
      <c r="E218" s="135" t="s">
        <v>3</v>
      </c>
      <c r="F218" s="136" t="s">
        <v>260</v>
      </c>
      <c r="H218" s="135" t="s">
        <v>3</v>
      </c>
      <c r="I218" s="137"/>
      <c r="L218" s="133"/>
      <c r="M218" s="138"/>
      <c r="N218" s="139"/>
      <c r="O218" s="139"/>
      <c r="P218" s="139"/>
      <c r="Q218" s="139"/>
      <c r="R218" s="139"/>
      <c r="S218" s="139"/>
      <c r="T218" s="140"/>
      <c r="AT218" s="135" t="s">
        <v>136</v>
      </c>
      <c r="AU218" s="135" t="s">
        <v>82</v>
      </c>
      <c r="AV218" s="12" t="s">
        <v>80</v>
      </c>
      <c r="AW218" s="12" t="s">
        <v>34</v>
      </c>
      <c r="AX218" s="12" t="s">
        <v>74</v>
      </c>
      <c r="AY218" s="135" t="s">
        <v>126</v>
      </c>
    </row>
    <row r="219" spans="1:65" s="13" customFormat="1" ht="10">
      <c r="B219" s="141"/>
      <c r="D219" s="134" t="s">
        <v>136</v>
      </c>
      <c r="E219" s="142" t="s">
        <v>3</v>
      </c>
      <c r="F219" s="143" t="s">
        <v>317</v>
      </c>
      <c r="H219" s="144">
        <v>25.7</v>
      </c>
      <c r="I219" s="145"/>
      <c r="L219" s="141"/>
      <c r="M219" s="146"/>
      <c r="N219" s="147"/>
      <c r="O219" s="147"/>
      <c r="P219" s="147"/>
      <c r="Q219" s="147"/>
      <c r="R219" s="147"/>
      <c r="S219" s="147"/>
      <c r="T219" s="148"/>
      <c r="AT219" s="142" t="s">
        <v>136</v>
      </c>
      <c r="AU219" s="142" t="s">
        <v>82</v>
      </c>
      <c r="AV219" s="13" t="s">
        <v>82</v>
      </c>
      <c r="AW219" s="13" t="s">
        <v>34</v>
      </c>
      <c r="AX219" s="13" t="s">
        <v>80</v>
      </c>
      <c r="AY219" s="142" t="s">
        <v>126</v>
      </c>
    </row>
    <row r="220" spans="1:65" s="2" customFormat="1" ht="24.15" customHeight="1">
      <c r="A220" s="28"/>
      <c r="B220" s="114"/>
      <c r="C220" s="115" t="s">
        <v>318</v>
      </c>
      <c r="D220" s="115" t="s">
        <v>128</v>
      </c>
      <c r="E220" s="116" t="s">
        <v>319</v>
      </c>
      <c r="F220" s="117" t="s">
        <v>320</v>
      </c>
      <c r="G220" s="118" t="s">
        <v>223</v>
      </c>
      <c r="H220" s="119">
        <v>6</v>
      </c>
      <c r="I220" s="120"/>
      <c r="J220" s="121">
        <f>ROUND(I220*H220,2)</f>
        <v>0</v>
      </c>
      <c r="K220" s="117" t="s">
        <v>132</v>
      </c>
      <c r="L220" s="29"/>
      <c r="M220" s="122" t="s">
        <v>3</v>
      </c>
      <c r="N220" s="123" t="s">
        <v>46</v>
      </c>
      <c r="O220" s="38"/>
      <c r="P220" s="124">
        <f>O220*H220</f>
        <v>0</v>
      </c>
      <c r="Q220" s="124">
        <v>0</v>
      </c>
      <c r="R220" s="124">
        <f>Q220*H220</f>
        <v>0</v>
      </c>
      <c r="S220" s="124">
        <v>2.4</v>
      </c>
      <c r="T220" s="125">
        <f>S220*H220</f>
        <v>14.399999999999999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26" t="s">
        <v>92</v>
      </c>
      <c r="AT220" s="126" t="s">
        <v>128</v>
      </c>
      <c r="AU220" s="126" t="s">
        <v>82</v>
      </c>
      <c r="AY220" s="16" t="s">
        <v>126</v>
      </c>
      <c r="BE220" s="127">
        <f>IF(N220="základní",J220,0)</f>
        <v>0</v>
      </c>
      <c r="BF220" s="127">
        <f>IF(N220="snížená",J220,0)</f>
        <v>0</v>
      </c>
      <c r="BG220" s="127">
        <f>IF(N220="zákl. přenesená",J220,0)</f>
        <v>0</v>
      </c>
      <c r="BH220" s="127">
        <f>IF(N220="sníž. přenesená",J220,0)</f>
        <v>0</v>
      </c>
      <c r="BI220" s="127">
        <f>IF(N220="nulová",J220,0)</f>
        <v>0</v>
      </c>
      <c r="BJ220" s="16" t="s">
        <v>80</v>
      </c>
      <c r="BK220" s="127">
        <f>ROUND(I220*H220,2)</f>
        <v>0</v>
      </c>
      <c r="BL220" s="16" t="s">
        <v>92</v>
      </c>
      <c r="BM220" s="126" t="s">
        <v>321</v>
      </c>
    </row>
    <row r="221" spans="1:65" s="2" customFormat="1" ht="10">
      <c r="A221" s="28"/>
      <c r="B221" s="29"/>
      <c r="C221" s="28"/>
      <c r="D221" s="128" t="s">
        <v>134</v>
      </c>
      <c r="E221" s="28"/>
      <c r="F221" s="129" t="s">
        <v>322</v>
      </c>
      <c r="G221" s="28"/>
      <c r="H221" s="28"/>
      <c r="I221" s="130"/>
      <c r="J221" s="28"/>
      <c r="K221" s="28"/>
      <c r="L221" s="29"/>
      <c r="M221" s="131"/>
      <c r="N221" s="132"/>
      <c r="O221" s="38"/>
      <c r="P221" s="38"/>
      <c r="Q221" s="38"/>
      <c r="R221" s="38"/>
      <c r="S221" s="38"/>
      <c r="T221" s="39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T221" s="16" t="s">
        <v>134</v>
      </c>
      <c r="AU221" s="16" t="s">
        <v>82</v>
      </c>
    </row>
    <row r="222" spans="1:65" s="12" customFormat="1" ht="10">
      <c r="B222" s="133"/>
      <c r="D222" s="134" t="s">
        <v>136</v>
      </c>
      <c r="E222" s="135" t="s">
        <v>3</v>
      </c>
      <c r="F222" s="136" t="s">
        <v>260</v>
      </c>
      <c r="H222" s="135" t="s">
        <v>3</v>
      </c>
      <c r="I222" s="137"/>
      <c r="L222" s="133"/>
      <c r="M222" s="138"/>
      <c r="N222" s="139"/>
      <c r="O222" s="139"/>
      <c r="P222" s="139"/>
      <c r="Q222" s="139"/>
      <c r="R222" s="139"/>
      <c r="S222" s="139"/>
      <c r="T222" s="140"/>
      <c r="AT222" s="135" t="s">
        <v>136</v>
      </c>
      <c r="AU222" s="135" t="s">
        <v>82</v>
      </c>
      <c r="AV222" s="12" t="s">
        <v>80</v>
      </c>
      <c r="AW222" s="12" t="s">
        <v>34</v>
      </c>
      <c r="AX222" s="12" t="s">
        <v>74</v>
      </c>
      <c r="AY222" s="135" t="s">
        <v>126</v>
      </c>
    </row>
    <row r="223" spans="1:65" s="13" customFormat="1" ht="10">
      <c r="B223" s="141"/>
      <c r="D223" s="134" t="s">
        <v>136</v>
      </c>
      <c r="E223" s="142" t="s">
        <v>3</v>
      </c>
      <c r="F223" s="143" t="s">
        <v>161</v>
      </c>
      <c r="H223" s="144">
        <v>6</v>
      </c>
      <c r="I223" s="145"/>
      <c r="L223" s="141"/>
      <c r="M223" s="146"/>
      <c r="N223" s="147"/>
      <c r="O223" s="147"/>
      <c r="P223" s="147"/>
      <c r="Q223" s="147"/>
      <c r="R223" s="147"/>
      <c r="S223" s="147"/>
      <c r="T223" s="148"/>
      <c r="AT223" s="142" t="s">
        <v>136</v>
      </c>
      <c r="AU223" s="142" t="s">
        <v>82</v>
      </c>
      <c r="AV223" s="13" t="s">
        <v>82</v>
      </c>
      <c r="AW223" s="13" t="s">
        <v>34</v>
      </c>
      <c r="AX223" s="13" t="s">
        <v>80</v>
      </c>
      <c r="AY223" s="142" t="s">
        <v>126</v>
      </c>
    </row>
    <row r="224" spans="1:65" s="2" customFormat="1" ht="24.15" customHeight="1">
      <c r="A224" s="28"/>
      <c r="B224" s="114"/>
      <c r="C224" s="115" t="s">
        <v>323</v>
      </c>
      <c r="D224" s="115" t="s">
        <v>128</v>
      </c>
      <c r="E224" s="116" t="s">
        <v>324</v>
      </c>
      <c r="F224" s="117" t="s">
        <v>325</v>
      </c>
      <c r="G224" s="118" t="s">
        <v>171</v>
      </c>
      <c r="H224" s="119">
        <v>120</v>
      </c>
      <c r="I224" s="120"/>
      <c r="J224" s="121">
        <f>ROUND(I224*H224,2)</f>
        <v>0</v>
      </c>
      <c r="K224" s="117" t="s">
        <v>132</v>
      </c>
      <c r="L224" s="29"/>
      <c r="M224" s="122" t="s">
        <v>3</v>
      </c>
      <c r="N224" s="123" t="s">
        <v>46</v>
      </c>
      <c r="O224" s="38"/>
      <c r="P224" s="124">
        <f>O224*H224</f>
        <v>0</v>
      </c>
      <c r="Q224" s="124">
        <v>0</v>
      </c>
      <c r="R224" s="124">
        <f>Q224*H224</f>
        <v>0</v>
      </c>
      <c r="S224" s="124">
        <v>7.0000000000000007E-2</v>
      </c>
      <c r="T224" s="125">
        <f>S224*H224</f>
        <v>8.4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26" t="s">
        <v>92</v>
      </c>
      <c r="AT224" s="126" t="s">
        <v>128</v>
      </c>
      <c r="AU224" s="126" t="s">
        <v>82</v>
      </c>
      <c r="AY224" s="16" t="s">
        <v>126</v>
      </c>
      <c r="BE224" s="127">
        <f>IF(N224="základní",J224,0)</f>
        <v>0</v>
      </c>
      <c r="BF224" s="127">
        <f>IF(N224="snížená",J224,0)</f>
        <v>0</v>
      </c>
      <c r="BG224" s="127">
        <f>IF(N224="zákl. přenesená",J224,0)</f>
        <v>0</v>
      </c>
      <c r="BH224" s="127">
        <f>IF(N224="sníž. přenesená",J224,0)</f>
        <v>0</v>
      </c>
      <c r="BI224" s="127">
        <f>IF(N224="nulová",J224,0)</f>
        <v>0</v>
      </c>
      <c r="BJ224" s="16" t="s">
        <v>80</v>
      </c>
      <c r="BK224" s="127">
        <f>ROUND(I224*H224,2)</f>
        <v>0</v>
      </c>
      <c r="BL224" s="16" t="s">
        <v>92</v>
      </c>
      <c r="BM224" s="126" t="s">
        <v>326</v>
      </c>
    </row>
    <row r="225" spans="1:65" s="2" customFormat="1" ht="10">
      <c r="A225" s="28"/>
      <c r="B225" s="29"/>
      <c r="C225" s="28"/>
      <c r="D225" s="128" t="s">
        <v>134</v>
      </c>
      <c r="E225" s="28"/>
      <c r="F225" s="129" t="s">
        <v>327</v>
      </c>
      <c r="G225" s="28"/>
      <c r="H225" s="28"/>
      <c r="I225" s="130"/>
      <c r="J225" s="28"/>
      <c r="K225" s="28"/>
      <c r="L225" s="29"/>
      <c r="M225" s="131"/>
      <c r="N225" s="132"/>
      <c r="O225" s="38"/>
      <c r="P225" s="38"/>
      <c r="Q225" s="38"/>
      <c r="R225" s="38"/>
      <c r="S225" s="38"/>
      <c r="T225" s="39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T225" s="16" t="s">
        <v>134</v>
      </c>
      <c r="AU225" s="16" t="s">
        <v>82</v>
      </c>
    </row>
    <row r="226" spans="1:65" s="12" customFormat="1" ht="10">
      <c r="B226" s="133"/>
      <c r="D226" s="134" t="s">
        <v>136</v>
      </c>
      <c r="E226" s="135" t="s">
        <v>3</v>
      </c>
      <c r="F226" s="136" t="s">
        <v>259</v>
      </c>
      <c r="H226" s="135" t="s">
        <v>3</v>
      </c>
      <c r="I226" s="137"/>
      <c r="L226" s="133"/>
      <c r="M226" s="138"/>
      <c r="N226" s="139"/>
      <c r="O226" s="139"/>
      <c r="P226" s="139"/>
      <c r="Q226" s="139"/>
      <c r="R226" s="139"/>
      <c r="S226" s="139"/>
      <c r="T226" s="140"/>
      <c r="AT226" s="135" t="s">
        <v>136</v>
      </c>
      <c r="AU226" s="135" t="s">
        <v>82</v>
      </c>
      <c r="AV226" s="12" t="s">
        <v>80</v>
      </c>
      <c r="AW226" s="12" t="s">
        <v>34</v>
      </c>
      <c r="AX226" s="12" t="s">
        <v>74</v>
      </c>
      <c r="AY226" s="135" t="s">
        <v>126</v>
      </c>
    </row>
    <row r="227" spans="1:65" s="13" customFormat="1" ht="10">
      <c r="B227" s="141"/>
      <c r="D227" s="134" t="s">
        <v>136</v>
      </c>
      <c r="E227" s="142" t="s">
        <v>3</v>
      </c>
      <c r="F227" s="143" t="s">
        <v>328</v>
      </c>
      <c r="H227" s="144">
        <v>120</v>
      </c>
      <c r="I227" s="145"/>
      <c r="L227" s="141"/>
      <c r="M227" s="146"/>
      <c r="N227" s="147"/>
      <c r="O227" s="147"/>
      <c r="P227" s="147"/>
      <c r="Q227" s="147"/>
      <c r="R227" s="147"/>
      <c r="S227" s="147"/>
      <c r="T227" s="148"/>
      <c r="AT227" s="142" t="s">
        <v>136</v>
      </c>
      <c r="AU227" s="142" t="s">
        <v>82</v>
      </c>
      <c r="AV227" s="13" t="s">
        <v>82</v>
      </c>
      <c r="AW227" s="13" t="s">
        <v>34</v>
      </c>
      <c r="AX227" s="13" t="s">
        <v>80</v>
      </c>
      <c r="AY227" s="142" t="s">
        <v>126</v>
      </c>
    </row>
    <row r="228" spans="1:65" s="2" customFormat="1" ht="24.15" customHeight="1">
      <c r="A228" s="28"/>
      <c r="B228" s="114"/>
      <c r="C228" s="115" t="s">
        <v>329</v>
      </c>
      <c r="D228" s="115" t="s">
        <v>128</v>
      </c>
      <c r="E228" s="116" t="s">
        <v>330</v>
      </c>
      <c r="F228" s="117" t="s">
        <v>331</v>
      </c>
      <c r="G228" s="118" t="s">
        <v>223</v>
      </c>
      <c r="H228" s="119">
        <v>71.42</v>
      </c>
      <c r="I228" s="120"/>
      <c r="J228" s="121">
        <f>ROUND(I228*H228,2)</f>
        <v>0</v>
      </c>
      <c r="K228" s="117" t="s">
        <v>132</v>
      </c>
      <c r="L228" s="29"/>
      <c r="M228" s="122" t="s">
        <v>3</v>
      </c>
      <c r="N228" s="123" t="s">
        <v>46</v>
      </c>
      <c r="O228" s="38"/>
      <c r="P228" s="124">
        <f>O228*H228</f>
        <v>0</v>
      </c>
      <c r="Q228" s="124">
        <v>0</v>
      </c>
      <c r="R228" s="124">
        <f>Q228*H228</f>
        <v>0</v>
      </c>
      <c r="S228" s="124">
        <v>2.2000000000000002</v>
      </c>
      <c r="T228" s="125">
        <f>S228*H228</f>
        <v>157.12400000000002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26" t="s">
        <v>92</v>
      </c>
      <c r="AT228" s="126" t="s">
        <v>128</v>
      </c>
      <c r="AU228" s="126" t="s">
        <v>82</v>
      </c>
      <c r="AY228" s="16" t="s">
        <v>126</v>
      </c>
      <c r="BE228" s="127">
        <f>IF(N228="základní",J228,0)</f>
        <v>0</v>
      </c>
      <c r="BF228" s="127">
        <f>IF(N228="snížená",J228,0)</f>
        <v>0</v>
      </c>
      <c r="BG228" s="127">
        <f>IF(N228="zákl. přenesená",J228,0)</f>
        <v>0</v>
      </c>
      <c r="BH228" s="127">
        <f>IF(N228="sníž. přenesená",J228,0)</f>
        <v>0</v>
      </c>
      <c r="BI228" s="127">
        <f>IF(N228="nulová",J228,0)</f>
        <v>0</v>
      </c>
      <c r="BJ228" s="16" t="s">
        <v>80</v>
      </c>
      <c r="BK228" s="127">
        <f>ROUND(I228*H228,2)</f>
        <v>0</v>
      </c>
      <c r="BL228" s="16" t="s">
        <v>92</v>
      </c>
      <c r="BM228" s="126" t="s">
        <v>332</v>
      </c>
    </row>
    <row r="229" spans="1:65" s="2" customFormat="1" ht="10">
      <c r="A229" s="28"/>
      <c r="B229" s="29"/>
      <c r="C229" s="28"/>
      <c r="D229" s="128" t="s">
        <v>134</v>
      </c>
      <c r="E229" s="28"/>
      <c r="F229" s="129" t="s">
        <v>333</v>
      </c>
      <c r="G229" s="28"/>
      <c r="H229" s="28"/>
      <c r="I229" s="130"/>
      <c r="J229" s="28"/>
      <c r="K229" s="28"/>
      <c r="L229" s="29"/>
      <c r="M229" s="131"/>
      <c r="N229" s="132"/>
      <c r="O229" s="38"/>
      <c r="P229" s="38"/>
      <c r="Q229" s="38"/>
      <c r="R229" s="38"/>
      <c r="S229" s="38"/>
      <c r="T229" s="39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T229" s="16" t="s">
        <v>134</v>
      </c>
      <c r="AU229" s="16" t="s">
        <v>82</v>
      </c>
    </row>
    <row r="230" spans="1:65" s="12" customFormat="1" ht="10">
      <c r="B230" s="133"/>
      <c r="D230" s="134" t="s">
        <v>136</v>
      </c>
      <c r="E230" s="135" t="s">
        <v>3</v>
      </c>
      <c r="F230" s="136" t="s">
        <v>334</v>
      </c>
      <c r="H230" s="135" t="s">
        <v>3</v>
      </c>
      <c r="I230" s="137"/>
      <c r="L230" s="133"/>
      <c r="M230" s="138"/>
      <c r="N230" s="139"/>
      <c r="O230" s="139"/>
      <c r="P230" s="139"/>
      <c r="Q230" s="139"/>
      <c r="R230" s="139"/>
      <c r="S230" s="139"/>
      <c r="T230" s="140"/>
      <c r="AT230" s="135" t="s">
        <v>136</v>
      </c>
      <c r="AU230" s="135" t="s">
        <v>82</v>
      </c>
      <c r="AV230" s="12" t="s">
        <v>80</v>
      </c>
      <c r="AW230" s="12" t="s">
        <v>34</v>
      </c>
      <c r="AX230" s="12" t="s">
        <v>74</v>
      </c>
      <c r="AY230" s="135" t="s">
        <v>126</v>
      </c>
    </row>
    <row r="231" spans="1:65" s="13" customFormat="1" ht="10">
      <c r="B231" s="141"/>
      <c r="D231" s="134" t="s">
        <v>136</v>
      </c>
      <c r="E231" s="142" t="s">
        <v>3</v>
      </c>
      <c r="F231" s="143" t="s">
        <v>335</v>
      </c>
      <c r="H231" s="144">
        <v>71.42</v>
      </c>
      <c r="I231" s="145"/>
      <c r="L231" s="141"/>
      <c r="M231" s="146"/>
      <c r="N231" s="147"/>
      <c r="O231" s="147"/>
      <c r="P231" s="147"/>
      <c r="Q231" s="147"/>
      <c r="R231" s="147"/>
      <c r="S231" s="147"/>
      <c r="T231" s="148"/>
      <c r="AT231" s="142" t="s">
        <v>136</v>
      </c>
      <c r="AU231" s="142" t="s">
        <v>82</v>
      </c>
      <c r="AV231" s="13" t="s">
        <v>82</v>
      </c>
      <c r="AW231" s="13" t="s">
        <v>34</v>
      </c>
      <c r="AX231" s="13" t="s">
        <v>80</v>
      </c>
      <c r="AY231" s="142" t="s">
        <v>126</v>
      </c>
    </row>
    <row r="232" spans="1:65" s="2" customFormat="1" ht="24.15" customHeight="1">
      <c r="A232" s="28"/>
      <c r="B232" s="114"/>
      <c r="C232" s="115" t="s">
        <v>336</v>
      </c>
      <c r="D232" s="115" t="s">
        <v>128</v>
      </c>
      <c r="E232" s="116" t="s">
        <v>337</v>
      </c>
      <c r="F232" s="117" t="s">
        <v>338</v>
      </c>
      <c r="G232" s="118" t="s">
        <v>171</v>
      </c>
      <c r="H232" s="119">
        <v>45</v>
      </c>
      <c r="I232" s="120"/>
      <c r="J232" s="121">
        <f>ROUND(I232*H232,2)</f>
        <v>0</v>
      </c>
      <c r="K232" s="117" t="s">
        <v>132</v>
      </c>
      <c r="L232" s="29"/>
      <c r="M232" s="122" t="s">
        <v>3</v>
      </c>
      <c r="N232" s="123" t="s">
        <v>46</v>
      </c>
      <c r="O232" s="38"/>
      <c r="P232" s="124">
        <f>O232*H232</f>
        <v>0</v>
      </c>
      <c r="Q232" s="124">
        <v>0</v>
      </c>
      <c r="R232" s="124">
        <f>Q232*H232</f>
        <v>0</v>
      </c>
      <c r="S232" s="124">
        <v>3.6999999999999998E-2</v>
      </c>
      <c r="T232" s="125">
        <f>S232*H232</f>
        <v>1.6649999999999998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26" t="s">
        <v>92</v>
      </c>
      <c r="AT232" s="126" t="s">
        <v>128</v>
      </c>
      <c r="AU232" s="126" t="s">
        <v>82</v>
      </c>
      <c r="AY232" s="16" t="s">
        <v>126</v>
      </c>
      <c r="BE232" s="127">
        <f>IF(N232="základní",J232,0)</f>
        <v>0</v>
      </c>
      <c r="BF232" s="127">
        <f>IF(N232="snížená",J232,0)</f>
        <v>0</v>
      </c>
      <c r="BG232" s="127">
        <f>IF(N232="zákl. přenesená",J232,0)</f>
        <v>0</v>
      </c>
      <c r="BH232" s="127">
        <f>IF(N232="sníž. přenesená",J232,0)</f>
        <v>0</v>
      </c>
      <c r="BI232" s="127">
        <f>IF(N232="nulová",J232,0)</f>
        <v>0</v>
      </c>
      <c r="BJ232" s="16" t="s">
        <v>80</v>
      </c>
      <c r="BK232" s="127">
        <f>ROUND(I232*H232,2)</f>
        <v>0</v>
      </c>
      <c r="BL232" s="16" t="s">
        <v>92</v>
      </c>
      <c r="BM232" s="126" t="s">
        <v>339</v>
      </c>
    </row>
    <row r="233" spans="1:65" s="2" customFormat="1" ht="10">
      <c r="A233" s="28"/>
      <c r="B233" s="29"/>
      <c r="C233" s="28"/>
      <c r="D233" s="128" t="s">
        <v>134</v>
      </c>
      <c r="E233" s="28"/>
      <c r="F233" s="129" t="s">
        <v>340</v>
      </c>
      <c r="G233" s="28"/>
      <c r="H233" s="28"/>
      <c r="I233" s="130"/>
      <c r="J233" s="28"/>
      <c r="K233" s="28"/>
      <c r="L233" s="29"/>
      <c r="M233" s="131"/>
      <c r="N233" s="132"/>
      <c r="O233" s="38"/>
      <c r="P233" s="38"/>
      <c r="Q233" s="38"/>
      <c r="R233" s="38"/>
      <c r="S233" s="38"/>
      <c r="T233" s="39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T233" s="16" t="s">
        <v>134</v>
      </c>
      <c r="AU233" s="16" t="s">
        <v>82</v>
      </c>
    </row>
    <row r="234" spans="1:65" s="12" customFormat="1" ht="10">
      <c r="B234" s="133"/>
      <c r="D234" s="134" t="s">
        <v>136</v>
      </c>
      <c r="E234" s="135" t="s">
        <v>3</v>
      </c>
      <c r="F234" s="136" t="s">
        <v>334</v>
      </c>
      <c r="H234" s="135" t="s">
        <v>3</v>
      </c>
      <c r="I234" s="137"/>
      <c r="L234" s="133"/>
      <c r="M234" s="138"/>
      <c r="N234" s="139"/>
      <c r="O234" s="139"/>
      <c r="P234" s="139"/>
      <c r="Q234" s="139"/>
      <c r="R234" s="139"/>
      <c r="S234" s="139"/>
      <c r="T234" s="140"/>
      <c r="AT234" s="135" t="s">
        <v>136</v>
      </c>
      <c r="AU234" s="135" t="s">
        <v>82</v>
      </c>
      <c r="AV234" s="12" t="s">
        <v>80</v>
      </c>
      <c r="AW234" s="12" t="s">
        <v>34</v>
      </c>
      <c r="AX234" s="12" t="s">
        <v>74</v>
      </c>
      <c r="AY234" s="135" t="s">
        <v>126</v>
      </c>
    </row>
    <row r="235" spans="1:65" s="13" customFormat="1" ht="10">
      <c r="B235" s="141"/>
      <c r="D235" s="134" t="s">
        <v>136</v>
      </c>
      <c r="E235" s="142" t="s">
        <v>3</v>
      </c>
      <c r="F235" s="143" t="s">
        <v>341</v>
      </c>
      <c r="H235" s="144">
        <v>45</v>
      </c>
      <c r="I235" s="145"/>
      <c r="L235" s="141"/>
      <c r="M235" s="146"/>
      <c r="N235" s="147"/>
      <c r="O235" s="147"/>
      <c r="P235" s="147"/>
      <c r="Q235" s="147"/>
      <c r="R235" s="147"/>
      <c r="S235" s="147"/>
      <c r="T235" s="148"/>
      <c r="AT235" s="142" t="s">
        <v>136</v>
      </c>
      <c r="AU235" s="142" t="s">
        <v>82</v>
      </c>
      <c r="AV235" s="13" t="s">
        <v>82</v>
      </c>
      <c r="AW235" s="13" t="s">
        <v>34</v>
      </c>
      <c r="AX235" s="13" t="s">
        <v>80</v>
      </c>
      <c r="AY235" s="142" t="s">
        <v>126</v>
      </c>
    </row>
    <row r="236" spans="1:65" s="11" customFormat="1" ht="22.75" customHeight="1">
      <c r="B236" s="101"/>
      <c r="D236" s="102" t="s">
        <v>73</v>
      </c>
      <c r="E236" s="112" t="s">
        <v>342</v>
      </c>
      <c r="F236" s="112" t="s">
        <v>343</v>
      </c>
      <c r="I236" s="104"/>
      <c r="J236" s="113">
        <f>BK236</f>
        <v>0</v>
      </c>
      <c r="L236" s="101"/>
      <c r="M236" s="106"/>
      <c r="N236" s="107"/>
      <c r="O236" s="107"/>
      <c r="P236" s="108">
        <f>SUM(P237:P268)</f>
        <v>0</v>
      </c>
      <c r="Q236" s="107"/>
      <c r="R236" s="108">
        <f>SUM(R237:R268)</f>
        <v>0</v>
      </c>
      <c r="S236" s="107"/>
      <c r="T236" s="109">
        <f>SUM(T237:T268)</f>
        <v>2352.9070099999999</v>
      </c>
      <c r="AR236" s="102" t="s">
        <v>80</v>
      </c>
      <c r="AT236" s="110" t="s">
        <v>73</v>
      </c>
      <c r="AU236" s="110" t="s">
        <v>80</v>
      </c>
      <c r="AY236" s="102" t="s">
        <v>126</v>
      </c>
      <c r="BK236" s="111">
        <f>SUM(BK237:BK268)</f>
        <v>0</v>
      </c>
    </row>
    <row r="237" spans="1:65" s="2" customFormat="1" ht="33" customHeight="1">
      <c r="A237" s="28"/>
      <c r="B237" s="114"/>
      <c r="C237" s="115" t="s">
        <v>344</v>
      </c>
      <c r="D237" s="115" t="s">
        <v>128</v>
      </c>
      <c r="E237" s="116" t="s">
        <v>345</v>
      </c>
      <c r="F237" s="117" t="s">
        <v>346</v>
      </c>
      <c r="G237" s="118" t="s">
        <v>223</v>
      </c>
      <c r="H237" s="119">
        <v>1027.3599999999999</v>
      </c>
      <c r="I237" s="120"/>
      <c r="J237" s="121">
        <f>ROUND(I237*H237,2)</f>
        <v>0</v>
      </c>
      <c r="K237" s="117" t="s">
        <v>132</v>
      </c>
      <c r="L237" s="29"/>
      <c r="M237" s="122" t="s">
        <v>3</v>
      </c>
      <c r="N237" s="123" t="s">
        <v>46</v>
      </c>
      <c r="O237" s="38"/>
      <c r="P237" s="124">
        <f>O237*H237</f>
        <v>0</v>
      </c>
      <c r="Q237" s="124">
        <v>0</v>
      </c>
      <c r="R237" s="124">
        <f>Q237*H237</f>
        <v>0</v>
      </c>
      <c r="S237" s="124">
        <v>0.24</v>
      </c>
      <c r="T237" s="125">
        <f>S237*H237</f>
        <v>246.56639999999996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26" t="s">
        <v>92</v>
      </c>
      <c r="AT237" s="126" t="s">
        <v>128</v>
      </c>
      <c r="AU237" s="126" t="s">
        <v>82</v>
      </c>
      <c r="AY237" s="16" t="s">
        <v>126</v>
      </c>
      <c r="BE237" s="127">
        <f>IF(N237="základní",J237,0)</f>
        <v>0</v>
      </c>
      <c r="BF237" s="127">
        <f>IF(N237="snížená",J237,0)</f>
        <v>0</v>
      </c>
      <c r="BG237" s="127">
        <f>IF(N237="zákl. přenesená",J237,0)</f>
        <v>0</v>
      </c>
      <c r="BH237" s="127">
        <f>IF(N237="sníž. přenesená",J237,0)</f>
        <v>0</v>
      </c>
      <c r="BI237" s="127">
        <f>IF(N237="nulová",J237,0)</f>
        <v>0</v>
      </c>
      <c r="BJ237" s="16" t="s">
        <v>80</v>
      </c>
      <c r="BK237" s="127">
        <f>ROUND(I237*H237,2)</f>
        <v>0</v>
      </c>
      <c r="BL237" s="16" t="s">
        <v>92</v>
      </c>
      <c r="BM237" s="126" t="s">
        <v>347</v>
      </c>
    </row>
    <row r="238" spans="1:65" s="2" customFormat="1" ht="10">
      <c r="A238" s="28"/>
      <c r="B238" s="29"/>
      <c r="C238" s="28"/>
      <c r="D238" s="128" t="s">
        <v>134</v>
      </c>
      <c r="E238" s="28"/>
      <c r="F238" s="129" t="s">
        <v>348</v>
      </c>
      <c r="G238" s="28"/>
      <c r="H238" s="28"/>
      <c r="I238" s="130"/>
      <c r="J238" s="28"/>
      <c r="K238" s="28"/>
      <c r="L238" s="29"/>
      <c r="M238" s="131"/>
      <c r="N238" s="132"/>
      <c r="O238" s="38"/>
      <c r="P238" s="38"/>
      <c r="Q238" s="38"/>
      <c r="R238" s="38"/>
      <c r="S238" s="38"/>
      <c r="T238" s="39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T238" s="16" t="s">
        <v>134</v>
      </c>
      <c r="AU238" s="16" t="s">
        <v>82</v>
      </c>
    </row>
    <row r="239" spans="1:65" s="12" customFormat="1" ht="10">
      <c r="B239" s="133"/>
      <c r="D239" s="134" t="s">
        <v>136</v>
      </c>
      <c r="E239" s="135" t="s">
        <v>3</v>
      </c>
      <c r="F239" s="136" t="s">
        <v>349</v>
      </c>
      <c r="H239" s="135" t="s">
        <v>3</v>
      </c>
      <c r="I239" s="137"/>
      <c r="L239" s="133"/>
      <c r="M239" s="138"/>
      <c r="N239" s="139"/>
      <c r="O239" s="139"/>
      <c r="P239" s="139"/>
      <c r="Q239" s="139"/>
      <c r="R239" s="139"/>
      <c r="S239" s="139"/>
      <c r="T239" s="140"/>
      <c r="AT239" s="135" t="s">
        <v>136</v>
      </c>
      <c r="AU239" s="135" t="s">
        <v>82</v>
      </c>
      <c r="AV239" s="12" t="s">
        <v>80</v>
      </c>
      <c r="AW239" s="12" t="s">
        <v>34</v>
      </c>
      <c r="AX239" s="12" t="s">
        <v>74</v>
      </c>
      <c r="AY239" s="135" t="s">
        <v>126</v>
      </c>
    </row>
    <row r="240" spans="1:65" s="13" customFormat="1" ht="10">
      <c r="B240" s="141"/>
      <c r="D240" s="134" t="s">
        <v>136</v>
      </c>
      <c r="E240" s="142" t="s">
        <v>3</v>
      </c>
      <c r="F240" s="143" t="s">
        <v>350</v>
      </c>
      <c r="H240" s="144">
        <v>616</v>
      </c>
      <c r="I240" s="145"/>
      <c r="L240" s="141"/>
      <c r="M240" s="146"/>
      <c r="N240" s="147"/>
      <c r="O240" s="147"/>
      <c r="P240" s="147"/>
      <c r="Q240" s="147"/>
      <c r="R240" s="147"/>
      <c r="S240" s="147"/>
      <c r="T240" s="148"/>
      <c r="AT240" s="142" t="s">
        <v>136</v>
      </c>
      <c r="AU240" s="142" t="s">
        <v>82</v>
      </c>
      <c r="AV240" s="13" t="s">
        <v>82</v>
      </c>
      <c r="AW240" s="13" t="s">
        <v>34</v>
      </c>
      <c r="AX240" s="13" t="s">
        <v>74</v>
      </c>
      <c r="AY240" s="142" t="s">
        <v>126</v>
      </c>
    </row>
    <row r="241" spans="1:65" s="12" customFormat="1" ht="10">
      <c r="B241" s="133"/>
      <c r="D241" s="134" t="s">
        <v>136</v>
      </c>
      <c r="E241" s="135" t="s">
        <v>3</v>
      </c>
      <c r="F241" s="136" t="s">
        <v>351</v>
      </c>
      <c r="H241" s="135" t="s">
        <v>3</v>
      </c>
      <c r="I241" s="137"/>
      <c r="L241" s="133"/>
      <c r="M241" s="138"/>
      <c r="N241" s="139"/>
      <c r="O241" s="139"/>
      <c r="P241" s="139"/>
      <c r="Q241" s="139"/>
      <c r="R241" s="139"/>
      <c r="S241" s="139"/>
      <c r="T241" s="140"/>
      <c r="AT241" s="135" t="s">
        <v>136</v>
      </c>
      <c r="AU241" s="135" t="s">
        <v>82</v>
      </c>
      <c r="AV241" s="12" t="s">
        <v>80</v>
      </c>
      <c r="AW241" s="12" t="s">
        <v>34</v>
      </c>
      <c r="AX241" s="12" t="s">
        <v>74</v>
      </c>
      <c r="AY241" s="135" t="s">
        <v>126</v>
      </c>
    </row>
    <row r="242" spans="1:65" s="13" customFormat="1" ht="10">
      <c r="B242" s="141"/>
      <c r="D242" s="134" t="s">
        <v>136</v>
      </c>
      <c r="E242" s="142" t="s">
        <v>3</v>
      </c>
      <c r="F242" s="143" t="s">
        <v>352</v>
      </c>
      <c r="H242" s="144">
        <v>411.36</v>
      </c>
      <c r="I242" s="145"/>
      <c r="L242" s="141"/>
      <c r="M242" s="146"/>
      <c r="N242" s="147"/>
      <c r="O242" s="147"/>
      <c r="P242" s="147"/>
      <c r="Q242" s="147"/>
      <c r="R242" s="147"/>
      <c r="S242" s="147"/>
      <c r="T242" s="148"/>
      <c r="AT242" s="142" t="s">
        <v>136</v>
      </c>
      <c r="AU242" s="142" t="s">
        <v>82</v>
      </c>
      <c r="AV242" s="13" t="s">
        <v>82</v>
      </c>
      <c r="AW242" s="13" t="s">
        <v>34</v>
      </c>
      <c r="AX242" s="13" t="s">
        <v>74</v>
      </c>
      <c r="AY242" s="142" t="s">
        <v>126</v>
      </c>
    </row>
    <row r="243" spans="1:65" s="14" customFormat="1" ht="10">
      <c r="B243" s="149"/>
      <c r="D243" s="134" t="s">
        <v>136</v>
      </c>
      <c r="E243" s="150" t="s">
        <v>3</v>
      </c>
      <c r="F243" s="151" t="s">
        <v>148</v>
      </c>
      <c r="H243" s="152">
        <v>1027.3599999999999</v>
      </c>
      <c r="I243" s="153"/>
      <c r="L243" s="149"/>
      <c r="M243" s="154"/>
      <c r="N243" s="155"/>
      <c r="O243" s="155"/>
      <c r="P243" s="155"/>
      <c r="Q243" s="155"/>
      <c r="R243" s="155"/>
      <c r="S243" s="155"/>
      <c r="T243" s="156"/>
      <c r="AT243" s="150" t="s">
        <v>136</v>
      </c>
      <c r="AU243" s="150" t="s">
        <v>82</v>
      </c>
      <c r="AV243" s="14" t="s">
        <v>92</v>
      </c>
      <c r="AW243" s="14" t="s">
        <v>34</v>
      </c>
      <c r="AX243" s="14" t="s">
        <v>80</v>
      </c>
      <c r="AY243" s="150" t="s">
        <v>126</v>
      </c>
    </row>
    <row r="244" spans="1:65" s="2" customFormat="1" ht="44.25" customHeight="1">
      <c r="A244" s="28"/>
      <c r="B244" s="114"/>
      <c r="C244" s="115" t="s">
        <v>353</v>
      </c>
      <c r="D244" s="115" t="s">
        <v>128</v>
      </c>
      <c r="E244" s="116" t="s">
        <v>354</v>
      </c>
      <c r="F244" s="117" t="s">
        <v>355</v>
      </c>
      <c r="G244" s="118" t="s">
        <v>223</v>
      </c>
      <c r="H244" s="119">
        <v>613.36</v>
      </c>
      <c r="I244" s="120"/>
      <c r="J244" s="121">
        <f>ROUND(I244*H244,2)</f>
        <v>0</v>
      </c>
      <c r="K244" s="117" t="s">
        <v>132</v>
      </c>
      <c r="L244" s="29"/>
      <c r="M244" s="122" t="s">
        <v>3</v>
      </c>
      <c r="N244" s="123" t="s">
        <v>46</v>
      </c>
      <c r="O244" s="38"/>
      <c r="P244" s="124">
        <f>O244*H244</f>
        <v>0</v>
      </c>
      <c r="Q244" s="124">
        <v>0</v>
      </c>
      <c r="R244" s="124">
        <f>Q244*H244</f>
        <v>0</v>
      </c>
      <c r="S244" s="124">
        <v>0.37</v>
      </c>
      <c r="T244" s="125">
        <f>S244*H244</f>
        <v>226.94319999999999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26" t="s">
        <v>92</v>
      </c>
      <c r="AT244" s="126" t="s">
        <v>128</v>
      </c>
      <c r="AU244" s="126" t="s">
        <v>82</v>
      </c>
      <c r="AY244" s="16" t="s">
        <v>126</v>
      </c>
      <c r="BE244" s="127">
        <f>IF(N244="základní",J244,0)</f>
        <v>0</v>
      </c>
      <c r="BF244" s="127">
        <f>IF(N244="snížená",J244,0)</f>
        <v>0</v>
      </c>
      <c r="BG244" s="127">
        <f>IF(N244="zákl. přenesená",J244,0)</f>
        <v>0</v>
      </c>
      <c r="BH244" s="127">
        <f>IF(N244="sníž. přenesená",J244,0)</f>
        <v>0</v>
      </c>
      <c r="BI244" s="127">
        <f>IF(N244="nulová",J244,0)</f>
        <v>0</v>
      </c>
      <c r="BJ244" s="16" t="s">
        <v>80</v>
      </c>
      <c r="BK244" s="127">
        <f>ROUND(I244*H244,2)</f>
        <v>0</v>
      </c>
      <c r="BL244" s="16" t="s">
        <v>92</v>
      </c>
      <c r="BM244" s="126" t="s">
        <v>356</v>
      </c>
    </row>
    <row r="245" spans="1:65" s="2" customFormat="1" ht="10">
      <c r="A245" s="28"/>
      <c r="B245" s="29"/>
      <c r="C245" s="28"/>
      <c r="D245" s="128" t="s">
        <v>134</v>
      </c>
      <c r="E245" s="28"/>
      <c r="F245" s="129" t="s">
        <v>357</v>
      </c>
      <c r="G245" s="28"/>
      <c r="H245" s="28"/>
      <c r="I245" s="130"/>
      <c r="J245" s="28"/>
      <c r="K245" s="28"/>
      <c r="L245" s="29"/>
      <c r="M245" s="131"/>
      <c r="N245" s="132"/>
      <c r="O245" s="38"/>
      <c r="P245" s="38"/>
      <c r="Q245" s="38"/>
      <c r="R245" s="38"/>
      <c r="S245" s="38"/>
      <c r="T245" s="39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T245" s="16" t="s">
        <v>134</v>
      </c>
      <c r="AU245" s="16" t="s">
        <v>82</v>
      </c>
    </row>
    <row r="246" spans="1:65" s="12" customFormat="1" ht="10">
      <c r="B246" s="133"/>
      <c r="D246" s="134" t="s">
        <v>136</v>
      </c>
      <c r="E246" s="135" t="s">
        <v>3</v>
      </c>
      <c r="F246" s="136" t="s">
        <v>358</v>
      </c>
      <c r="H246" s="135" t="s">
        <v>3</v>
      </c>
      <c r="I246" s="137"/>
      <c r="L246" s="133"/>
      <c r="M246" s="138"/>
      <c r="N246" s="139"/>
      <c r="O246" s="139"/>
      <c r="P246" s="139"/>
      <c r="Q246" s="139"/>
      <c r="R246" s="139"/>
      <c r="S246" s="139"/>
      <c r="T246" s="140"/>
      <c r="AT246" s="135" t="s">
        <v>136</v>
      </c>
      <c r="AU246" s="135" t="s">
        <v>82</v>
      </c>
      <c r="AV246" s="12" t="s">
        <v>80</v>
      </c>
      <c r="AW246" s="12" t="s">
        <v>34</v>
      </c>
      <c r="AX246" s="12" t="s">
        <v>74</v>
      </c>
      <c r="AY246" s="135" t="s">
        <v>126</v>
      </c>
    </row>
    <row r="247" spans="1:65" s="13" customFormat="1" ht="10">
      <c r="B247" s="141"/>
      <c r="D247" s="134" t="s">
        <v>136</v>
      </c>
      <c r="E247" s="142" t="s">
        <v>3</v>
      </c>
      <c r="F247" s="143" t="s">
        <v>359</v>
      </c>
      <c r="H247" s="144">
        <v>613.36</v>
      </c>
      <c r="I247" s="145"/>
      <c r="L247" s="141"/>
      <c r="M247" s="146"/>
      <c r="N247" s="147"/>
      <c r="O247" s="147"/>
      <c r="P247" s="147"/>
      <c r="Q247" s="147"/>
      <c r="R247" s="147"/>
      <c r="S247" s="147"/>
      <c r="T247" s="148"/>
      <c r="AT247" s="142" t="s">
        <v>136</v>
      </c>
      <c r="AU247" s="142" t="s">
        <v>82</v>
      </c>
      <c r="AV247" s="13" t="s">
        <v>82</v>
      </c>
      <c r="AW247" s="13" t="s">
        <v>34</v>
      </c>
      <c r="AX247" s="13" t="s">
        <v>80</v>
      </c>
      <c r="AY247" s="142" t="s">
        <v>126</v>
      </c>
    </row>
    <row r="248" spans="1:65" s="2" customFormat="1" ht="44.25" customHeight="1">
      <c r="A248" s="28"/>
      <c r="B248" s="114"/>
      <c r="C248" s="115" t="s">
        <v>8</v>
      </c>
      <c r="D248" s="115" t="s">
        <v>128</v>
      </c>
      <c r="E248" s="116" t="s">
        <v>360</v>
      </c>
      <c r="F248" s="117" t="s">
        <v>361</v>
      </c>
      <c r="G248" s="118" t="s">
        <v>223</v>
      </c>
      <c r="H248" s="119">
        <v>139.40299999999999</v>
      </c>
      <c r="I248" s="120"/>
      <c r="J248" s="121">
        <f>ROUND(I248*H248,2)</f>
        <v>0</v>
      </c>
      <c r="K248" s="117" t="s">
        <v>132</v>
      </c>
      <c r="L248" s="29"/>
      <c r="M248" s="122" t="s">
        <v>3</v>
      </c>
      <c r="N248" s="123" t="s">
        <v>46</v>
      </c>
      <c r="O248" s="38"/>
      <c r="P248" s="124">
        <f>O248*H248</f>
        <v>0</v>
      </c>
      <c r="Q248" s="124">
        <v>0</v>
      </c>
      <c r="R248" s="124">
        <f>Q248*H248</f>
        <v>0</v>
      </c>
      <c r="S248" s="124">
        <v>0.47</v>
      </c>
      <c r="T248" s="125">
        <f>S248*H248</f>
        <v>65.519409999999993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26" t="s">
        <v>92</v>
      </c>
      <c r="AT248" s="126" t="s">
        <v>128</v>
      </c>
      <c r="AU248" s="126" t="s">
        <v>82</v>
      </c>
      <c r="AY248" s="16" t="s">
        <v>126</v>
      </c>
      <c r="BE248" s="127">
        <f>IF(N248="základní",J248,0)</f>
        <v>0</v>
      </c>
      <c r="BF248" s="127">
        <f>IF(N248="snížená",J248,0)</f>
        <v>0</v>
      </c>
      <c r="BG248" s="127">
        <f>IF(N248="zákl. přenesená",J248,0)</f>
        <v>0</v>
      </c>
      <c r="BH248" s="127">
        <f>IF(N248="sníž. přenesená",J248,0)</f>
        <v>0</v>
      </c>
      <c r="BI248" s="127">
        <f>IF(N248="nulová",J248,0)</f>
        <v>0</v>
      </c>
      <c r="BJ248" s="16" t="s">
        <v>80</v>
      </c>
      <c r="BK248" s="127">
        <f>ROUND(I248*H248,2)</f>
        <v>0</v>
      </c>
      <c r="BL248" s="16" t="s">
        <v>92</v>
      </c>
      <c r="BM248" s="126" t="s">
        <v>362</v>
      </c>
    </row>
    <row r="249" spans="1:65" s="2" customFormat="1" ht="10">
      <c r="A249" s="28"/>
      <c r="B249" s="29"/>
      <c r="C249" s="28"/>
      <c r="D249" s="128" t="s">
        <v>134</v>
      </c>
      <c r="E249" s="28"/>
      <c r="F249" s="129" t="s">
        <v>363</v>
      </c>
      <c r="G249" s="28"/>
      <c r="H249" s="28"/>
      <c r="I249" s="130"/>
      <c r="J249" s="28"/>
      <c r="K249" s="28"/>
      <c r="L249" s="29"/>
      <c r="M249" s="131"/>
      <c r="N249" s="132"/>
      <c r="O249" s="38"/>
      <c r="P249" s="38"/>
      <c r="Q249" s="38"/>
      <c r="R249" s="38"/>
      <c r="S249" s="38"/>
      <c r="T249" s="39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T249" s="16" t="s">
        <v>134</v>
      </c>
      <c r="AU249" s="16" t="s">
        <v>82</v>
      </c>
    </row>
    <row r="250" spans="1:65" s="12" customFormat="1" ht="10">
      <c r="B250" s="133"/>
      <c r="D250" s="134" t="s">
        <v>136</v>
      </c>
      <c r="E250" s="135" t="s">
        <v>3</v>
      </c>
      <c r="F250" s="136" t="s">
        <v>351</v>
      </c>
      <c r="H250" s="135" t="s">
        <v>3</v>
      </c>
      <c r="I250" s="137"/>
      <c r="L250" s="133"/>
      <c r="M250" s="138"/>
      <c r="N250" s="139"/>
      <c r="O250" s="139"/>
      <c r="P250" s="139"/>
      <c r="Q250" s="139"/>
      <c r="R250" s="139"/>
      <c r="S250" s="139"/>
      <c r="T250" s="140"/>
      <c r="AT250" s="135" t="s">
        <v>136</v>
      </c>
      <c r="AU250" s="135" t="s">
        <v>82</v>
      </c>
      <c r="AV250" s="12" t="s">
        <v>80</v>
      </c>
      <c r="AW250" s="12" t="s">
        <v>34</v>
      </c>
      <c r="AX250" s="12" t="s">
        <v>74</v>
      </c>
      <c r="AY250" s="135" t="s">
        <v>126</v>
      </c>
    </row>
    <row r="251" spans="1:65" s="13" customFormat="1" ht="10">
      <c r="B251" s="141"/>
      <c r="D251" s="134" t="s">
        <v>136</v>
      </c>
      <c r="E251" s="142" t="s">
        <v>3</v>
      </c>
      <c r="F251" s="143" t="s">
        <v>364</v>
      </c>
      <c r="H251" s="144">
        <v>102.84</v>
      </c>
      <c r="I251" s="145"/>
      <c r="L251" s="141"/>
      <c r="M251" s="146"/>
      <c r="N251" s="147"/>
      <c r="O251" s="147"/>
      <c r="P251" s="147"/>
      <c r="Q251" s="147"/>
      <c r="R251" s="147"/>
      <c r="S251" s="147"/>
      <c r="T251" s="148"/>
      <c r="AT251" s="142" t="s">
        <v>136</v>
      </c>
      <c r="AU251" s="142" t="s">
        <v>82</v>
      </c>
      <c r="AV251" s="13" t="s">
        <v>82</v>
      </c>
      <c r="AW251" s="13" t="s">
        <v>34</v>
      </c>
      <c r="AX251" s="13" t="s">
        <v>74</v>
      </c>
      <c r="AY251" s="142" t="s">
        <v>126</v>
      </c>
    </row>
    <row r="252" spans="1:65" s="12" customFormat="1" ht="10">
      <c r="B252" s="133"/>
      <c r="D252" s="134" t="s">
        <v>136</v>
      </c>
      <c r="E252" s="135" t="s">
        <v>3</v>
      </c>
      <c r="F252" s="136" t="s">
        <v>365</v>
      </c>
      <c r="H252" s="135" t="s">
        <v>3</v>
      </c>
      <c r="I252" s="137"/>
      <c r="L252" s="133"/>
      <c r="M252" s="138"/>
      <c r="N252" s="139"/>
      <c r="O252" s="139"/>
      <c r="P252" s="139"/>
      <c r="Q252" s="139"/>
      <c r="R252" s="139"/>
      <c r="S252" s="139"/>
      <c r="T252" s="140"/>
      <c r="AT252" s="135" t="s">
        <v>136</v>
      </c>
      <c r="AU252" s="135" t="s">
        <v>82</v>
      </c>
      <c r="AV252" s="12" t="s">
        <v>80</v>
      </c>
      <c r="AW252" s="12" t="s">
        <v>34</v>
      </c>
      <c r="AX252" s="12" t="s">
        <v>74</v>
      </c>
      <c r="AY252" s="135" t="s">
        <v>126</v>
      </c>
    </row>
    <row r="253" spans="1:65" s="13" customFormat="1" ht="10">
      <c r="B253" s="141"/>
      <c r="D253" s="134" t="s">
        <v>136</v>
      </c>
      <c r="E253" s="142" t="s">
        <v>3</v>
      </c>
      <c r="F253" s="143" t="s">
        <v>366</v>
      </c>
      <c r="H253" s="144">
        <v>36.563000000000002</v>
      </c>
      <c r="I253" s="145"/>
      <c r="L253" s="141"/>
      <c r="M253" s="146"/>
      <c r="N253" s="147"/>
      <c r="O253" s="147"/>
      <c r="P253" s="147"/>
      <c r="Q253" s="147"/>
      <c r="R253" s="147"/>
      <c r="S253" s="147"/>
      <c r="T253" s="148"/>
      <c r="AT253" s="142" t="s">
        <v>136</v>
      </c>
      <c r="AU253" s="142" t="s">
        <v>82</v>
      </c>
      <c r="AV253" s="13" t="s">
        <v>82</v>
      </c>
      <c r="AW253" s="13" t="s">
        <v>34</v>
      </c>
      <c r="AX253" s="13" t="s">
        <v>74</v>
      </c>
      <c r="AY253" s="142" t="s">
        <v>126</v>
      </c>
    </row>
    <row r="254" spans="1:65" s="14" customFormat="1" ht="10">
      <c r="B254" s="149"/>
      <c r="D254" s="134" t="s">
        <v>136</v>
      </c>
      <c r="E254" s="150" t="s">
        <v>3</v>
      </c>
      <c r="F254" s="151" t="s">
        <v>148</v>
      </c>
      <c r="H254" s="152">
        <v>139.40299999999999</v>
      </c>
      <c r="I254" s="153"/>
      <c r="L254" s="149"/>
      <c r="M254" s="154"/>
      <c r="N254" s="155"/>
      <c r="O254" s="155"/>
      <c r="P254" s="155"/>
      <c r="Q254" s="155"/>
      <c r="R254" s="155"/>
      <c r="S254" s="155"/>
      <c r="T254" s="156"/>
      <c r="AT254" s="150" t="s">
        <v>136</v>
      </c>
      <c r="AU254" s="150" t="s">
        <v>82</v>
      </c>
      <c r="AV254" s="14" t="s">
        <v>92</v>
      </c>
      <c r="AW254" s="14" t="s">
        <v>34</v>
      </c>
      <c r="AX254" s="14" t="s">
        <v>80</v>
      </c>
      <c r="AY254" s="150" t="s">
        <v>126</v>
      </c>
    </row>
    <row r="255" spans="1:65" s="2" customFormat="1" ht="44.25" customHeight="1">
      <c r="A255" s="28"/>
      <c r="B255" s="114"/>
      <c r="C255" s="115" t="s">
        <v>94</v>
      </c>
      <c r="D255" s="115" t="s">
        <v>128</v>
      </c>
      <c r="E255" s="116" t="s">
        <v>367</v>
      </c>
      <c r="F255" s="117" t="s">
        <v>368</v>
      </c>
      <c r="G255" s="118" t="s">
        <v>223</v>
      </c>
      <c r="H255" s="119">
        <v>353.4</v>
      </c>
      <c r="I255" s="120"/>
      <c r="J255" s="121">
        <f>ROUND(I255*H255,2)</f>
        <v>0</v>
      </c>
      <c r="K255" s="117" t="s">
        <v>132</v>
      </c>
      <c r="L255" s="29"/>
      <c r="M255" s="122" t="s">
        <v>3</v>
      </c>
      <c r="N255" s="123" t="s">
        <v>46</v>
      </c>
      <c r="O255" s="38"/>
      <c r="P255" s="124">
        <f>O255*H255</f>
        <v>0</v>
      </c>
      <c r="Q255" s="124">
        <v>0</v>
      </c>
      <c r="R255" s="124">
        <f>Q255*H255</f>
        <v>0</v>
      </c>
      <c r="S255" s="124">
        <v>0.56999999999999995</v>
      </c>
      <c r="T255" s="125">
        <f>S255*H255</f>
        <v>201.43799999999996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26" t="s">
        <v>92</v>
      </c>
      <c r="AT255" s="126" t="s">
        <v>128</v>
      </c>
      <c r="AU255" s="126" t="s">
        <v>82</v>
      </c>
      <c r="AY255" s="16" t="s">
        <v>126</v>
      </c>
      <c r="BE255" s="127">
        <f>IF(N255="základní",J255,0)</f>
        <v>0</v>
      </c>
      <c r="BF255" s="127">
        <f>IF(N255="snížená",J255,0)</f>
        <v>0</v>
      </c>
      <c r="BG255" s="127">
        <f>IF(N255="zákl. přenesená",J255,0)</f>
        <v>0</v>
      </c>
      <c r="BH255" s="127">
        <f>IF(N255="sníž. přenesená",J255,0)</f>
        <v>0</v>
      </c>
      <c r="BI255" s="127">
        <f>IF(N255="nulová",J255,0)</f>
        <v>0</v>
      </c>
      <c r="BJ255" s="16" t="s">
        <v>80</v>
      </c>
      <c r="BK255" s="127">
        <f>ROUND(I255*H255,2)</f>
        <v>0</v>
      </c>
      <c r="BL255" s="16" t="s">
        <v>92</v>
      </c>
      <c r="BM255" s="126" t="s">
        <v>369</v>
      </c>
    </row>
    <row r="256" spans="1:65" s="2" customFormat="1" ht="10">
      <c r="A256" s="28"/>
      <c r="B256" s="29"/>
      <c r="C256" s="28"/>
      <c r="D256" s="128" t="s">
        <v>134</v>
      </c>
      <c r="E256" s="28"/>
      <c r="F256" s="129" t="s">
        <v>370</v>
      </c>
      <c r="G256" s="28"/>
      <c r="H256" s="28"/>
      <c r="I256" s="130"/>
      <c r="J256" s="28"/>
      <c r="K256" s="28"/>
      <c r="L256" s="29"/>
      <c r="M256" s="131"/>
      <c r="N256" s="132"/>
      <c r="O256" s="38"/>
      <c r="P256" s="38"/>
      <c r="Q256" s="38"/>
      <c r="R256" s="38"/>
      <c r="S256" s="38"/>
      <c r="T256" s="39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T256" s="16" t="s">
        <v>134</v>
      </c>
      <c r="AU256" s="16" t="s">
        <v>82</v>
      </c>
    </row>
    <row r="257" spans="1:65" s="12" customFormat="1" ht="10">
      <c r="B257" s="133"/>
      <c r="D257" s="134" t="s">
        <v>136</v>
      </c>
      <c r="E257" s="135" t="s">
        <v>3</v>
      </c>
      <c r="F257" s="136" t="s">
        <v>371</v>
      </c>
      <c r="H257" s="135" t="s">
        <v>3</v>
      </c>
      <c r="I257" s="137"/>
      <c r="L257" s="133"/>
      <c r="M257" s="138"/>
      <c r="N257" s="139"/>
      <c r="O257" s="139"/>
      <c r="P257" s="139"/>
      <c r="Q257" s="139"/>
      <c r="R257" s="139"/>
      <c r="S257" s="139"/>
      <c r="T257" s="140"/>
      <c r="AT257" s="135" t="s">
        <v>136</v>
      </c>
      <c r="AU257" s="135" t="s">
        <v>82</v>
      </c>
      <c r="AV257" s="12" t="s">
        <v>80</v>
      </c>
      <c r="AW257" s="12" t="s">
        <v>34</v>
      </c>
      <c r="AX257" s="12" t="s">
        <v>74</v>
      </c>
      <c r="AY257" s="135" t="s">
        <v>126</v>
      </c>
    </row>
    <row r="258" spans="1:65" s="13" customFormat="1" ht="10">
      <c r="B258" s="141"/>
      <c r="D258" s="134" t="s">
        <v>136</v>
      </c>
      <c r="E258" s="142" t="s">
        <v>3</v>
      </c>
      <c r="F258" s="143" t="s">
        <v>372</v>
      </c>
      <c r="H258" s="144">
        <v>128.4</v>
      </c>
      <c r="I258" s="145"/>
      <c r="L258" s="141"/>
      <c r="M258" s="146"/>
      <c r="N258" s="147"/>
      <c r="O258" s="147"/>
      <c r="P258" s="147"/>
      <c r="Q258" s="147"/>
      <c r="R258" s="147"/>
      <c r="S258" s="147"/>
      <c r="T258" s="148"/>
      <c r="AT258" s="142" t="s">
        <v>136</v>
      </c>
      <c r="AU258" s="142" t="s">
        <v>82</v>
      </c>
      <c r="AV258" s="13" t="s">
        <v>82</v>
      </c>
      <c r="AW258" s="13" t="s">
        <v>34</v>
      </c>
      <c r="AX258" s="13" t="s">
        <v>74</v>
      </c>
      <c r="AY258" s="142" t="s">
        <v>126</v>
      </c>
    </row>
    <row r="259" spans="1:65" s="12" customFormat="1" ht="10">
      <c r="B259" s="133"/>
      <c r="D259" s="134" t="s">
        <v>136</v>
      </c>
      <c r="E259" s="135" t="s">
        <v>3</v>
      </c>
      <c r="F259" s="136" t="s">
        <v>373</v>
      </c>
      <c r="H259" s="135" t="s">
        <v>3</v>
      </c>
      <c r="I259" s="137"/>
      <c r="L259" s="133"/>
      <c r="M259" s="138"/>
      <c r="N259" s="139"/>
      <c r="O259" s="139"/>
      <c r="P259" s="139"/>
      <c r="Q259" s="139"/>
      <c r="R259" s="139"/>
      <c r="S259" s="139"/>
      <c r="T259" s="140"/>
      <c r="AT259" s="135" t="s">
        <v>136</v>
      </c>
      <c r="AU259" s="135" t="s">
        <v>82</v>
      </c>
      <c r="AV259" s="12" t="s">
        <v>80</v>
      </c>
      <c r="AW259" s="12" t="s">
        <v>34</v>
      </c>
      <c r="AX259" s="12" t="s">
        <v>74</v>
      </c>
      <c r="AY259" s="135" t="s">
        <v>126</v>
      </c>
    </row>
    <row r="260" spans="1:65" s="13" customFormat="1" ht="10">
      <c r="B260" s="141"/>
      <c r="D260" s="134" t="s">
        <v>136</v>
      </c>
      <c r="E260" s="142" t="s">
        <v>3</v>
      </c>
      <c r="F260" s="143" t="s">
        <v>374</v>
      </c>
      <c r="H260" s="144">
        <v>225</v>
      </c>
      <c r="I260" s="145"/>
      <c r="L260" s="141"/>
      <c r="M260" s="146"/>
      <c r="N260" s="147"/>
      <c r="O260" s="147"/>
      <c r="P260" s="147"/>
      <c r="Q260" s="147"/>
      <c r="R260" s="147"/>
      <c r="S260" s="147"/>
      <c r="T260" s="148"/>
      <c r="AT260" s="142" t="s">
        <v>136</v>
      </c>
      <c r="AU260" s="142" t="s">
        <v>82</v>
      </c>
      <c r="AV260" s="13" t="s">
        <v>82</v>
      </c>
      <c r="AW260" s="13" t="s">
        <v>34</v>
      </c>
      <c r="AX260" s="13" t="s">
        <v>74</v>
      </c>
      <c r="AY260" s="142" t="s">
        <v>126</v>
      </c>
    </row>
    <row r="261" spans="1:65" s="14" customFormat="1" ht="10">
      <c r="B261" s="149"/>
      <c r="D261" s="134" t="s">
        <v>136</v>
      </c>
      <c r="E261" s="150" t="s">
        <v>3</v>
      </c>
      <c r="F261" s="151" t="s">
        <v>148</v>
      </c>
      <c r="H261" s="152">
        <v>353.4</v>
      </c>
      <c r="I261" s="153"/>
      <c r="L261" s="149"/>
      <c r="M261" s="154"/>
      <c r="N261" s="155"/>
      <c r="O261" s="155"/>
      <c r="P261" s="155"/>
      <c r="Q261" s="155"/>
      <c r="R261" s="155"/>
      <c r="S261" s="155"/>
      <c r="T261" s="156"/>
      <c r="AT261" s="150" t="s">
        <v>136</v>
      </c>
      <c r="AU261" s="150" t="s">
        <v>82</v>
      </c>
      <c r="AV261" s="14" t="s">
        <v>92</v>
      </c>
      <c r="AW261" s="14" t="s">
        <v>34</v>
      </c>
      <c r="AX261" s="14" t="s">
        <v>80</v>
      </c>
      <c r="AY261" s="150" t="s">
        <v>126</v>
      </c>
    </row>
    <row r="262" spans="1:65" s="2" customFormat="1" ht="49" customHeight="1">
      <c r="A262" s="28"/>
      <c r="B262" s="114"/>
      <c r="C262" s="115" t="s">
        <v>95</v>
      </c>
      <c r="D262" s="115" t="s">
        <v>128</v>
      </c>
      <c r="E262" s="116" t="s">
        <v>375</v>
      </c>
      <c r="F262" s="117" t="s">
        <v>376</v>
      </c>
      <c r="G262" s="118" t="s">
        <v>223</v>
      </c>
      <c r="H262" s="119">
        <v>5374.8</v>
      </c>
      <c r="I262" s="120"/>
      <c r="J262" s="121">
        <f>ROUND(I262*H262,2)</f>
        <v>0</v>
      </c>
      <c r="K262" s="117" t="s">
        <v>132</v>
      </c>
      <c r="L262" s="29"/>
      <c r="M262" s="122" t="s">
        <v>3</v>
      </c>
      <c r="N262" s="123" t="s">
        <v>46</v>
      </c>
      <c r="O262" s="38"/>
      <c r="P262" s="124">
        <f>O262*H262</f>
        <v>0</v>
      </c>
      <c r="Q262" s="124">
        <v>0</v>
      </c>
      <c r="R262" s="124">
        <f>Q262*H262</f>
        <v>0</v>
      </c>
      <c r="S262" s="124">
        <v>0.3</v>
      </c>
      <c r="T262" s="125">
        <f>S262*H262</f>
        <v>1612.44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26" t="s">
        <v>92</v>
      </c>
      <c r="AT262" s="126" t="s">
        <v>128</v>
      </c>
      <c r="AU262" s="126" t="s">
        <v>82</v>
      </c>
      <c r="AY262" s="16" t="s">
        <v>126</v>
      </c>
      <c r="BE262" s="127">
        <f>IF(N262="základní",J262,0)</f>
        <v>0</v>
      </c>
      <c r="BF262" s="127">
        <f>IF(N262="snížená",J262,0)</f>
        <v>0</v>
      </c>
      <c r="BG262" s="127">
        <f>IF(N262="zákl. přenesená",J262,0)</f>
        <v>0</v>
      </c>
      <c r="BH262" s="127">
        <f>IF(N262="sníž. přenesená",J262,0)</f>
        <v>0</v>
      </c>
      <c r="BI262" s="127">
        <f>IF(N262="nulová",J262,0)</f>
        <v>0</v>
      </c>
      <c r="BJ262" s="16" t="s">
        <v>80</v>
      </c>
      <c r="BK262" s="127">
        <f>ROUND(I262*H262,2)</f>
        <v>0</v>
      </c>
      <c r="BL262" s="16" t="s">
        <v>92</v>
      </c>
      <c r="BM262" s="126" t="s">
        <v>377</v>
      </c>
    </row>
    <row r="263" spans="1:65" s="2" customFormat="1" ht="10">
      <c r="A263" s="28"/>
      <c r="B263" s="29"/>
      <c r="C263" s="28"/>
      <c r="D263" s="128" t="s">
        <v>134</v>
      </c>
      <c r="E263" s="28"/>
      <c r="F263" s="129" t="s">
        <v>378</v>
      </c>
      <c r="G263" s="28"/>
      <c r="H263" s="28"/>
      <c r="I263" s="130"/>
      <c r="J263" s="28"/>
      <c r="K263" s="28"/>
      <c r="L263" s="29"/>
      <c r="M263" s="131"/>
      <c r="N263" s="132"/>
      <c r="O263" s="38"/>
      <c r="P263" s="38"/>
      <c r="Q263" s="38"/>
      <c r="R263" s="38"/>
      <c r="S263" s="38"/>
      <c r="T263" s="39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T263" s="16" t="s">
        <v>134</v>
      </c>
      <c r="AU263" s="16" t="s">
        <v>82</v>
      </c>
    </row>
    <row r="264" spans="1:65" s="12" customFormat="1" ht="10">
      <c r="B264" s="133"/>
      <c r="D264" s="134" t="s">
        <v>136</v>
      </c>
      <c r="E264" s="135" t="s">
        <v>3</v>
      </c>
      <c r="F264" s="136" t="s">
        <v>379</v>
      </c>
      <c r="H264" s="135" t="s">
        <v>3</v>
      </c>
      <c r="I264" s="137"/>
      <c r="L264" s="133"/>
      <c r="M264" s="138"/>
      <c r="N264" s="139"/>
      <c r="O264" s="139"/>
      <c r="P264" s="139"/>
      <c r="Q264" s="139"/>
      <c r="R264" s="139"/>
      <c r="S264" s="139"/>
      <c r="T264" s="140"/>
      <c r="AT264" s="135" t="s">
        <v>136</v>
      </c>
      <c r="AU264" s="135" t="s">
        <v>82</v>
      </c>
      <c r="AV264" s="12" t="s">
        <v>80</v>
      </c>
      <c r="AW264" s="12" t="s">
        <v>34</v>
      </c>
      <c r="AX264" s="12" t="s">
        <v>74</v>
      </c>
      <c r="AY264" s="135" t="s">
        <v>126</v>
      </c>
    </row>
    <row r="265" spans="1:65" s="13" customFormat="1" ht="10">
      <c r="B265" s="141"/>
      <c r="D265" s="134" t="s">
        <v>136</v>
      </c>
      <c r="E265" s="142" t="s">
        <v>3</v>
      </c>
      <c r="F265" s="143" t="s">
        <v>380</v>
      </c>
      <c r="H265" s="144">
        <v>2687.4</v>
      </c>
      <c r="I265" s="145"/>
      <c r="L265" s="141"/>
      <c r="M265" s="146"/>
      <c r="N265" s="147"/>
      <c r="O265" s="147"/>
      <c r="P265" s="147"/>
      <c r="Q265" s="147"/>
      <c r="R265" s="147"/>
      <c r="S265" s="147"/>
      <c r="T265" s="148"/>
      <c r="AT265" s="142" t="s">
        <v>136</v>
      </c>
      <c r="AU265" s="142" t="s">
        <v>82</v>
      </c>
      <c r="AV265" s="13" t="s">
        <v>82</v>
      </c>
      <c r="AW265" s="13" t="s">
        <v>34</v>
      </c>
      <c r="AX265" s="13" t="s">
        <v>74</v>
      </c>
      <c r="AY265" s="142" t="s">
        <v>126</v>
      </c>
    </row>
    <row r="266" spans="1:65" s="12" customFormat="1" ht="10">
      <c r="B266" s="133"/>
      <c r="D266" s="134" t="s">
        <v>136</v>
      </c>
      <c r="E266" s="135" t="s">
        <v>3</v>
      </c>
      <c r="F266" s="136" t="s">
        <v>381</v>
      </c>
      <c r="H266" s="135" t="s">
        <v>3</v>
      </c>
      <c r="I266" s="137"/>
      <c r="L266" s="133"/>
      <c r="M266" s="138"/>
      <c r="N266" s="139"/>
      <c r="O266" s="139"/>
      <c r="P266" s="139"/>
      <c r="Q266" s="139"/>
      <c r="R266" s="139"/>
      <c r="S266" s="139"/>
      <c r="T266" s="140"/>
      <c r="AT266" s="135" t="s">
        <v>136</v>
      </c>
      <c r="AU266" s="135" t="s">
        <v>82</v>
      </c>
      <c r="AV266" s="12" t="s">
        <v>80</v>
      </c>
      <c r="AW266" s="12" t="s">
        <v>34</v>
      </c>
      <c r="AX266" s="12" t="s">
        <v>74</v>
      </c>
      <c r="AY266" s="135" t="s">
        <v>126</v>
      </c>
    </row>
    <row r="267" spans="1:65" s="13" customFormat="1" ht="10">
      <c r="B267" s="141"/>
      <c r="D267" s="134" t="s">
        <v>136</v>
      </c>
      <c r="E267" s="142" t="s">
        <v>3</v>
      </c>
      <c r="F267" s="143" t="s">
        <v>380</v>
      </c>
      <c r="H267" s="144">
        <v>2687.4</v>
      </c>
      <c r="I267" s="145"/>
      <c r="L267" s="141"/>
      <c r="M267" s="146"/>
      <c r="N267" s="147"/>
      <c r="O267" s="147"/>
      <c r="P267" s="147"/>
      <c r="Q267" s="147"/>
      <c r="R267" s="147"/>
      <c r="S267" s="147"/>
      <c r="T267" s="148"/>
      <c r="AT267" s="142" t="s">
        <v>136</v>
      </c>
      <c r="AU267" s="142" t="s">
        <v>82</v>
      </c>
      <c r="AV267" s="13" t="s">
        <v>82</v>
      </c>
      <c r="AW267" s="13" t="s">
        <v>34</v>
      </c>
      <c r="AX267" s="13" t="s">
        <v>74</v>
      </c>
      <c r="AY267" s="142" t="s">
        <v>126</v>
      </c>
    </row>
    <row r="268" spans="1:65" s="14" customFormat="1" ht="10">
      <c r="B268" s="149"/>
      <c r="D268" s="134" t="s">
        <v>136</v>
      </c>
      <c r="E268" s="150" t="s">
        <v>3</v>
      </c>
      <c r="F268" s="151" t="s">
        <v>148</v>
      </c>
      <c r="H268" s="152">
        <v>5374.8</v>
      </c>
      <c r="I268" s="153"/>
      <c r="L268" s="149"/>
      <c r="M268" s="154"/>
      <c r="N268" s="155"/>
      <c r="O268" s="155"/>
      <c r="P268" s="155"/>
      <c r="Q268" s="155"/>
      <c r="R268" s="155"/>
      <c r="S268" s="155"/>
      <c r="T268" s="156"/>
      <c r="AT268" s="150" t="s">
        <v>136</v>
      </c>
      <c r="AU268" s="150" t="s">
        <v>82</v>
      </c>
      <c r="AV268" s="14" t="s">
        <v>92</v>
      </c>
      <c r="AW268" s="14" t="s">
        <v>34</v>
      </c>
      <c r="AX268" s="14" t="s">
        <v>80</v>
      </c>
      <c r="AY268" s="150" t="s">
        <v>126</v>
      </c>
    </row>
    <row r="269" spans="1:65" s="11" customFormat="1" ht="22.75" customHeight="1">
      <c r="B269" s="101"/>
      <c r="D269" s="102" t="s">
        <v>73</v>
      </c>
      <c r="E269" s="112" t="s">
        <v>174</v>
      </c>
      <c r="F269" s="112" t="s">
        <v>175</v>
      </c>
      <c r="I269" s="104"/>
      <c r="J269" s="113">
        <f>BK269</f>
        <v>0</v>
      </c>
      <c r="L269" s="101"/>
      <c r="M269" s="106"/>
      <c r="N269" s="107"/>
      <c r="O269" s="107"/>
      <c r="P269" s="108">
        <f>SUM(P270:P320)</f>
        <v>0</v>
      </c>
      <c r="Q269" s="107"/>
      <c r="R269" s="108">
        <f>SUM(R270:R320)</f>
        <v>0</v>
      </c>
      <c r="S269" s="107"/>
      <c r="T269" s="109">
        <f>SUM(T270:T320)</f>
        <v>0</v>
      </c>
      <c r="AR269" s="102" t="s">
        <v>80</v>
      </c>
      <c r="AT269" s="110" t="s">
        <v>73</v>
      </c>
      <c r="AU269" s="110" t="s">
        <v>80</v>
      </c>
      <c r="AY269" s="102" t="s">
        <v>126</v>
      </c>
      <c r="BK269" s="111">
        <f>SUM(BK270:BK320)</f>
        <v>0</v>
      </c>
    </row>
    <row r="270" spans="1:65" s="2" customFormat="1" ht="16.5" customHeight="1">
      <c r="A270" s="28"/>
      <c r="B270" s="114"/>
      <c r="C270" s="115" t="s">
        <v>382</v>
      </c>
      <c r="D270" s="115" t="s">
        <v>128</v>
      </c>
      <c r="E270" s="116" t="s">
        <v>383</v>
      </c>
      <c r="F270" s="117" t="s">
        <v>384</v>
      </c>
      <c r="G270" s="118" t="s">
        <v>179</v>
      </c>
      <c r="H270" s="119">
        <v>11.664999999999999</v>
      </c>
      <c r="I270" s="120"/>
      <c r="J270" s="121">
        <f>ROUND(I270*H270,2)</f>
        <v>0</v>
      </c>
      <c r="K270" s="117" t="s">
        <v>3</v>
      </c>
      <c r="L270" s="29"/>
      <c r="M270" s="122" t="s">
        <v>3</v>
      </c>
      <c r="N270" s="123" t="s">
        <v>46</v>
      </c>
      <c r="O270" s="38"/>
      <c r="P270" s="124">
        <f>O270*H270</f>
        <v>0</v>
      </c>
      <c r="Q270" s="124">
        <v>0</v>
      </c>
      <c r="R270" s="124">
        <f>Q270*H270</f>
        <v>0</v>
      </c>
      <c r="S270" s="124">
        <v>0</v>
      </c>
      <c r="T270" s="125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26" t="s">
        <v>92</v>
      </c>
      <c r="AT270" s="126" t="s">
        <v>128</v>
      </c>
      <c r="AU270" s="126" t="s">
        <v>82</v>
      </c>
      <c r="AY270" s="16" t="s">
        <v>126</v>
      </c>
      <c r="BE270" s="127">
        <f>IF(N270="základní",J270,0)</f>
        <v>0</v>
      </c>
      <c r="BF270" s="127">
        <f>IF(N270="snížená",J270,0)</f>
        <v>0</v>
      </c>
      <c r="BG270" s="127">
        <f>IF(N270="zákl. přenesená",J270,0)</f>
        <v>0</v>
      </c>
      <c r="BH270" s="127">
        <f>IF(N270="sníž. přenesená",J270,0)</f>
        <v>0</v>
      </c>
      <c r="BI270" s="127">
        <f>IF(N270="nulová",J270,0)</f>
        <v>0</v>
      </c>
      <c r="BJ270" s="16" t="s">
        <v>80</v>
      </c>
      <c r="BK270" s="127">
        <f>ROUND(I270*H270,2)</f>
        <v>0</v>
      </c>
      <c r="BL270" s="16" t="s">
        <v>92</v>
      </c>
      <c r="BM270" s="126" t="s">
        <v>385</v>
      </c>
    </row>
    <row r="271" spans="1:65" s="12" customFormat="1" ht="10">
      <c r="B271" s="133"/>
      <c r="D271" s="134" t="s">
        <v>136</v>
      </c>
      <c r="E271" s="135" t="s">
        <v>3</v>
      </c>
      <c r="F271" s="136" t="s">
        <v>386</v>
      </c>
      <c r="H271" s="135" t="s">
        <v>3</v>
      </c>
      <c r="I271" s="137"/>
      <c r="L271" s="133"/>
      <c r="M271" s="138"/>
      <c r="N271" s="139"/>
      <c r="O271" s="139"/>
      <c r="P271" s="139"/>
      <c r="Q271" s="139"/>
      <c r="R271" s="139"/>
      <c r="S271" s="139"/>
      <c r="T271" s="140"/>
      <c r="AT271" s="135" t="s">
        <v>136</v>
      </c>
      <c r="AU271" s="135" t="s">
        <v>82</v>
      </c>
      <c r="AV271" s="12" t="s">
        <v>80</v>
      </c>
      <c r="AW271" s="12" t="s">
        <v>34</v>
      </c>
      <c r="AX271" s="12" t="s">
        <v>74</v>
      </c>
      <c r="AY271" s="135" t="s">
        <v>126</v>
      </c>
    </row>
    <row r="272" spans="1:65" s="13" customFormat="1" ht="10">
      <c r="B272" s="141"/>
      <c r="D272" s="134" t="s">
        <v>136</v>
      </c>
      <c r="E272" s="142" t="s">
        <v>3</v>
      </c>
      <c r="F272" s="143" t="s">
        <v>387</v>
      </c>
      <c r="H272" s="144">
        <v>1.665</v>
      </c>
      <c r="I272" s="145"/>
      <c r="L272" s="141"/>
      <c r="M272" s="146"/>
      <c r="N272" s="147"/>
      <c r="O272" s="147"/>
      <c r="P272" s="147"/>
      <c r="Q272" s="147"/>
      <c r="R272" s="147"/>
      <c r="S272" s="147"/>
      <c r="T272" s="148"/>
      <c r="AT272" s="142" t="s">
        <v>136</v>
      </c>
      <c r="AU272" s="142" t="s">
        <v>82</v>
      </c>
      <c r="AV272" s="13" t="s">
        <v>82</v>
      </c>
      <c r="AW272" s="13" t="s">
        <v>34</v>
      </c>
      <c r="AX272" s="13" t="s">
        <v>74</v>
      </c>
      <c r="AY272" s="142" t="s">
        <v>126</v>
      </c>
    </row>
    <row r="273" spans="1:65" s="12" customFormat="1" ht="10">
      <c r="B273" s="133"/>
      <c r="D273" s="134" t="s">
        <v>136</v>
      </c>
      <c r="E273" s="135" t="s">
        <v>3</v>
      </c>
      <c r="F273" s="136" t="s">
        <v>388</v>
      </c>
      <c r="H273" s="135" t="s">
        <v>3</v>
      </c>
      <c r="I273" s="137"/>
      <c r="L273" s="133"/>
      <c r="M273" s="138"/>
      <c r="N273" s="139"/>
      <c r="O273" s="139"/>
      <c r="P273" s="139"/>
      <c r="Q273" s="139"/>
      <c r="R273" s="139"/>
      <c r="S273" s="139"/>
      <c r="T273" s="140"/>
      <c r="AT273" s="135" t="s">
        <v>136</v>
      </c>
      <c r="AU273" s="135" t="s">
        <v>82</v>
      </c>
      <c r="AV273" s="12" t="s">
        <v>80</v>
      </c>
      <c r="AW273" s="12" t="s">
        <v>34</v>
      </c>
      <c r="AX273" s="12" t="s">
        <v>74</v>
      </c>
      <c r="AY273" s="135" t="s">
        <v>126</v>
      </c>
    </row>
    <row r="274" spans="1:65" s="13" customFormat="1" ht="10">
      <c r="B274" s="141"/>
      <c r="D274" s="134" t="s">
        <v>136</v>
      </c>
      <c r="E274" s="142" t="s">
        <v>3</v>
      </c>
      <c r="F274" s="143" t="s">
        <v>156</v>
      </c>
      <c r="H274" s="144">
        <v>5</v>
      </c>
      <c r="I274" s="145"/>
      <c r="L274" s="141"/>
      <c r="M274" s="146"/>
      <c r="N274" s="147"/>
      <c r="O274" s="147"/>
      <c r="P274" s="147"/>
      <c r="Q274" s="147"/>
      <c r="R274" s="147"/>
      <c r="S274" s="147"/>
      <c r="T274" s="148"/>
      <c r="AT274" s="142" t="s">
        <v>136</v>
      </c>
      <c r="AU274" s="142" t="s">
        <v>82</v>
      </c>
      <c r="AV274" s="13" t="s">
        <v>82</v>
      </c>
      <c r="AW274" s="13" t="s">
        <v>34</v>
      </c>
      <c r="AX274" s="13" t="s">
        <v>74</v>
      </c>
      <c r="AY274" s="142" t="s">
        <v>126</v>
      </c>
    </row>
    <row r="275" spans="1:65" s="12" customFormat="1" ht="10">
      <c r="B275" s="133"/>
      <c r="D275" s="134" t="s">
        <v>136</v>
      </c>
      <c r="E275" s="135" t="s">
        <v>3</v>
      </c>
      <c r="F275" s="136" t="s">
        <v>389</v>
      </c>
      <c r="H275" s="135" t="s">
        <v>3</v>
      </c>
      <c r="I275" s="137"/>
      <c r="L275" s="133"/>
      <c r="M275" s="138"/>
      <c r="N275" s="139"/>
      <c r="O275" s="139"/>
      <c r="P275" s="139"/>
      <c r="Q275" s="139"/>
      <c r="R275" s="139"/>
      <c r="S275" s="139"/>
      <c r="T275" s="140"/>
      <c r="AT275" s="135" t="s">
        <v>136</v>
      </c>
      <c r="AU275" s="135" t="s">
        <v>82</v>
      </c>
      <c r="AV275" s="12" t="s">
        <v>80</v>
      </c>
      <c r="AW275" s="12" t="s">
        <v>34</v>
      </c>
      <c r="AX275" s="12" t="s">
        <v>74</v>
      </c>
      <c r="AY275" s="135" t="s">
        <v>126</v>
      </c>
    </row>
    <row r="276" spans="1:65" s="13" customFormat="1" ht="10">
      <c r="B276" s="141"/>
      <c r="D276" s="134" t="s">
        <v>136</v>
      </c>
      <c r="E276" s="142" t="s">
        <v>3</v>
      </c>
      <c r="F276" s="143" t="s">
        <v>156</v>
      </c>
      <c r="H276" s="144">
        <v>5</v>
      </c>
      <c r="I276" s="145"/>
      <c r="L276" s="141"/>
      <c r="M276" s="146"/>
      <c r="N276" s="147"/>
      <c r="O276" s="147"/>
      <c r="P276" s="147"/>
      <c r="Q276" s="147"/>
      <c r="R276" s="147"/>
      <c r="S276" s="147"/>
      <c r="T276" s="148"/>
      <c r="AT276" s="142" t="s">
        <v>136</v>
      </c>
      <c r="AU276" s="142" t="s">
        <v>82</v>
      </c>
      <c r="AV276" s="13" t="s">
        <v>82</v>
      </c>
      <c r="AW276" s="13" t="s">
        <v>34</v>
      </c>
      <c r="AX276" s="13" t="s">
        <v>74</v>
      </c>
      <c r="AY276" s="142" t="s">
        <v>126</v>
      </c>
    </row>
    <row r="277" spans="1:65" s="14" customFormat="1" ht="10">
      <c r="B277" s="149"/>
      <c r="D277" s="134" t="s">
        <v>136</v>
      </c>
      <c r="E277" s="150" t="s">
        <v>3</v>
      </c>
      <c r="F277" s="151" t="s">
        <v>148</v>
      </c>
      <c r="H277" s="152">
        <v>11.664999999999999</v>
      </c>
      <c r="I277" s="153"/>
      <c r="L277" s="149"/>
      <c r="M277" s="154"/>
      <c r="N277" s="155"/>
      <c r="O277" s="155"/>
      <c r="P277" s="155"/>
      <c r="Q277" s="155"/>
      <c r="R277" s="155"/>
      <c r="S277" s="155"/>
      <c r="T277" s="156"/>
      <c r="AT277" s="150" t="s">
        <v>136</v>
      </c>
      <c r="AU277" s="150" t="s">
        <v>82</v>
      </c>
      <c r="AV277" s="14" t="s">
        <v>92</v>
      </c>
      <c r="AW277" s="14" t="s">
        <v>34</v>
      </c>
      <c r="AX277" s="14" t="s">
        <v>80</v>
      </c>
      <c r="AY277" s="150" t="s">
        <v>126</v>
      </c>
    </row>
    <row r="278" spans="1:65" s="2" customFormat="1" ht="33" customHeight="1">
      <c r="A278" s="28"/>
      <c r="B278" s="114"/>
      <c r="C278" s="115" t="s">
        <v>96</v>
      </c>
      <c r="D278" s="115" t="s">
        <v>128</v>
      </c>
      <c r="E278" s="116" t="s">
        <v>390</v>
      </c>
      <c r="F278" s="117" t="s">
        <v>391</v>
      </c>
      <c r="G278" s="118" t="s">
        <v>179</v>
      </c>
      <c r="H278" s="119">
        <v>4348.7430000000004</v>
      </c>
      <c r="I278" s="120"/>
      <c r="J278" s="121">
        <f>ROUND(I278*H278,2)</f>
        <v>0</v>
      </c>
      <c r="K278" s="117" t="s">
        <v>132</v>
      </c>
      <c r="L278" s="29"/>
      <c r="M278" s="122" t="s">
        <v>3</v>
      </c>
      <c r="N278" s="123" t="s">
        <v>46</v>
      </c>
      <c r="O278" s="38"/>
      <c r="P278" s="124">
        <f>O278*H278</f>
        <v>0</v>
      </c>
      <c r="Q278" s="124">
        <v>0</v>
      </c>
      <c r="R278" s="124">
        <f>Q278*H278</f>
        <v>0</v>
      </c>
      <c r="S278" s="124">
        <v>0</v>
      </c>
      <c r="T278" s="125">
        <f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26" t="s">
        <v>92</v>
      </c>
      <c r="AT278" s="126" t="s">
        <v>128</v>
      </c>
      <c r="AU278" s="126" t="s">
        <v>82</v>
      </c>
      <c r="AY278" s="16" t="s">
        <v>126</v>
      </c>
      <c r="BE278" s="127">
        <f>IF(N278="základní",J278,0)</f>
        <v>0</v>
      </c>
      <c r="BF278" s="127">
        <f>IF(N278="snížená",J278,0)</f>
        <v>0</v>
      </c>
      <c r="BG278" s="127">
        <f>IF(N278="zákl. přenesená",J278,0)</f>
        <v>0</v>
      </c>
      <c r="BH278" s="127">
        <f>IF(N278="sníž. přenesená",J278,0)</f>
        <v>0</v>
      </c>
      <c r="BI278" s="127">
        <f>IF(N278="nulová",J278,0)</f>
        <v>0</v>
      </c>
      <c r="BJ278" s="16" t="s">
        <v>80</v>
      </c>
      <c r="BK278" s="127">
        <f>ROUND(I278*H278,2)</f>
        <v>0</v>
      </c>
      <c r="BL278" s="16" t="s">
        <v>92</v>
      </c>
      <c r="BM278" s="126" t="s">
        <v>392</v>
      </c>
    </row>
    <row r="279" spans="1:65" s="2" customFormat="1" ht="10">
      <c r="A279" s="28"/>
      <c r="B279" s="29"/>
      <c r="C279" s="28"/>
      <c r="D279" s="128" t="s">
        <v>134</v>
      </c>
      <c r="E279" s="28"/>
      <c r="F279" s="129" t="s">
        <v>393</v>
      </c>
      <c r="G279" s="28"/>
      <c r="H279" s="28"/>
      <c r="I279" s="130"/>
      <c r="J279" s="28"/>
      <c r="K279" s="28"/>
      <c r="L279" s="29"/>
      <c r="M279" s="131"/>
      <c r="N279" s="132"/>
      <c r="O279" s="38"/>
      <c r="P279" s="38"/>
      <c r="Q279" s="38"/>
      <c r="R279" s="38"/>
      <c r="S279" s="38"/>
      <c r="T279" s="39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T279" s="16" t="s">
        <v>134</v>
      </c>
      <c r="AU279" s="16" t="s">
        <v>82</v>
      </c>
    </row>
    <row r="280" spans="1:65" s="2" customFormat="1" ht="24.15" customHeight="1">
      <c r="A280" s="28"/>
      <c r="B280" s="114"/>
      <c r="C280" s="115" t="s">
        <v>394</v>
      </c>
      <c r="D280" s="115" t="s">
        <v>128</v>
      </c>
      <c r="E280" s="116" t="s">
        <v>395</v>
      </c>
      <c r="F280" s="117" t="s">
        <v>396</v>
      </c>
      <c r="G280" s="118" t="s">
        <v>179</v>
      </c>
      <c r="H280" s="119">
        <v>60882.402000000002</v>
      </c>
      <c r="I280" s="120"/>
      <c r="J280" s="121">
        <f>ROUND(I280*H280,2)</f>
        <v>0</v>
      </c>
      <c r="K280" s="117" t="s">
        <v>132</v>
      </c>
      <c r="L280" s="29"/>
      <c r="M280" s="122" t="s">
        <v>3</v>
      </c>
      <c r="N280" s="123" t="s">
        <v>46</v>
      </c>
      <c r="O280" s="38"/>
      <c r="P280" s="124">
        <f>O280*H280</f>
        <v>0</v>
      </c>
      <c r="Q280" s="124">
        <v>0</v>
      </c>
      <c r="R280" s="124">
        <f>Q280*H280</f>
        <v>0</v>
      </c>
      <c r="S280" s="124">
        <v>0</v>
      </c>
      <c r="T280" s="125">
        <f>S280*H280</f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26" t="s">
        <v>92</v>
      </c>
      <c r="AT280" s="126" t="s">
        <v>128</v>
      </c>
      <c r="AU280" s="126" t="s">
        <v>82</v>
      </c>
      <c r="AY280" s="16" t="s">
        <v>126</v>
      </c>
      <c r="BE280" s="127">
        <f>IF(N280="základní",J280,0)</f>
        <v>0</v>
      </c>
      <c r="BF280" s="127">
        <f>IF(N280="snížená",J280,0)</f>
        <v>0</v>
      </c>
      <c r="BG280" s="127">
        <f>IF(N280="zákl. přenesená",J280,0)</f>
        <v>0</v>
      </c>
      <c r="BH280" s="127">
        <f>IF(N280="sníž. přenesená",J280,0)</f>
        <v>0</v>
      </c>
      <c r="BI280" s="127">
        <f>IF(N280="nulová",J280,0)</f>
        <v>0</v>
      </c>
      <c r="BJ280" s="16" t="s">
        <v>80</v>
      </c>
      <c r="BK280" s="127">
        <f>ROUND(I280*H280,2)</f>
        <v>0</v>
      </c>
      <c r="BL280" s="16" t="s">
        <v>92</v>
      </c>
      <c r="BM280" s="126" t="s">
        <v>397</v>
      </c>
    </row>
    <row r="281" spans="1:65" s="2" customFormat="1" ht="10">
      <c r="A281" s="28"/>
      <c r="B281" s="29"/>
      <c r="C281" s="28"/>
      <c r="D281" s="128" t="s">
        <v>134</v>
      </c>
      <c r="E281" s="28"/>
      <c r="F281" s="129" t="s">
        <v>398</v>
      </c>
      <c r="G281" s="28"/>
      <c r="H281" s="28"/>
      <c r="I281" s="130"/>
      <c r="J281" s="28"/>
      <c r="K281" s="28"/>
      <c r="L281" s="29"/>
      <c r="M281" s="131"/>
      <c r="N281" s="132"/>
      <c r="O281" s="38"/>
      <c r="P281" s="38"/>
      <c r="Q281" s="38"/>
      <c r="R281" s="38"/>
      <c r="S281" s="38"/>
      <c r="T281" s="39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T281" s="16" t="s">
        <v>134</v>
      </c>
      <c r="AU281" s="16" t="s">
        <v>82</v>
      </c>
    </row>
    <row r="282" spans="1:65" s="13" customFormat="1" ht="10">
      <c r="B282" s="141"/>
      <c r="D282" s="134" t="s">
        <v>136</v>
      </c>
      <c r="F282" s="143" t="s">
        <v>399</v>
      </c>
      <c r="H282" s="144">
        <v>60882.402000000002</v>
      </c>
      <c r="I282" s="145"/>
      <c r="L282" s="141"/>
      <c r="M282" s="146"/>
      <c r="N282" s="147"/>
      <c r="O282" s="147"/>
      <c r="P282" s="147"/>
      <c r="Q282" s="147"/>
      <c r="R282" s="147"/>
      <c r="S282" s="147"/>
      <c r="T282" s="148"/>
      <c r="AT282" s="142" t="s">
        <v>136</v>
      </c>
      <c r="AU282" s="142" t="s">
        <v>82</v>
      </c>
      <c r="AV282" s="13" t="s">
        <v>82</v>
      </c>
      <c r="AW282" s="13" t="s">
        <v>4</v>
      </c>
      <c r="AX282" s="13" t="s">
        <v>80</v>
      </c>
      <c r="AY282" s="142" t="s">
        <v>126</v>
      </c>
    </row>
    <row r="283" spans="1:65" s="2" customFormat="1" ht="44.25" customHeight="1">
      <c r="A283" s="28"/>
      <c r="B283" s="114"/>
      <c r="C283" s="115" t="s">
        <v>400</v>
      </c>
      <c r="D283" s="115" t="s">
        <v>128</v>
      </c>
      <c r="E283" s="116" t="s">
        <v>401</v>
      </c>
      <c r="F283" s="117" t="s">
        <v>402</v>
      </c>
      <c r="G283" s="118" t="s">
        <v>179</v>
      </c>
      <c r="H283" s="119">
        <v>3255.5419999999999</v>
      </c>
      <c r="I283" s="120"/>
      <c r="J283" s="121">
        <f>ROUND(I283*H283,2)</f>
        <v>0</v>
      </c>
      <c r="K283" s="117" t="s">
        <v>132</v>
      </c>
      <c r="L283" s="29"/>
      <c r="M283" s="122" t="s">
        <v>3</v>
      </c>
      <c r="N283" s="123" t="s">
        <v>46</v>
      </c>
      <c r="O283" s="38"/>
      <c r="P283" s="124">
        <f>O283*H283</f>
        <v>0</v>
      </c>
      <c r="Q283" s="124">
        <v>0</v>
      </c>
      <c r="R283" s="124">
        <f>Q283*H283</f>
        <v>0</v>
      </c>
      <c r="S283" s="124">
        <v>0</v>
      </c>
      <c r="T283" s="125">
        <f>S283*H283</f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26" t="s">
        <v>92</v>
      </c>
      <c r="AT283" s="126" t="s">
        <v>128</v>
      </c>
      <c r="AU283" s="126" t="s">
        <v>82</v>
      </c>
      <c r="AY283" s="16" t="s">
        <v>126</v>
      </c>
      <c r="BE283" s="127">
        <f>IF(N283="základní",J283,0)</f>
        <v>0</v>
      </c>
      <c r="BF283" s="127">
        <f>IF(N283="snížená",J283,0)</f>
        <v>0</v>
      </c>
      <c r="BG283" s="127">
        <f>IF(N283="zákl. přenesená",J283,0)</f>
        <v>0</v>
      </c>
      <c r="BH283" s="127">
        <f>IF(N283="sníž. přenesená",J283,0)</f>
        <v>0</v>
      </c>
      <c r="BI283" s="127">
        <f>IF(N283="nulová",J283,0)</f>
        <v>0</v>
      </c>
      <c r="BJ283" s="16" t="s">
        <v>80</v>
      </c>
      <c r="BK283" s="127">
        <f>ROUND(I283*H283,2)</f>
        <v>0</v>
      </c>
      <c r="BL283" s="16" t="s">
        <v>92</v>
      </c>
      <c r="BM283" s="126" t="s">
        <v>403</v>
      </c>
    </row>
    <row r="284" spans="1:65" s="2" customFormat="1" ht="10">
      <c r="A284" s="28"/>
      <c r="B284" s="29"/>
      <c r="C284" s="28"/>
      <c r="D284" s="128" t="s">
        <v>134</v>
      </c>
      <c r="E284" s="28"/>
      <c r="F284" s="129" t="s">
        <v>404</v>
      </c>
      <c r="G284" s="28"/>
      <c r="H284" s="28"/>
      <c r="I284" s="130"/>
      <c r="J284" s="28"/>
      <c r="K284" s="28"/>
      <c r="L284" s="29"/>
      <c r="M284" s="131"/>
      <c r="N284" s="132"/>
      <c r="O284" s="38"/>
      <c r="P284" s="38"/>
      <c r="Q284" s="38"/>
      <c r="R284" s="38"/>
      <c r="S284" s="38"/>
      <c r="T284" s="39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T284" s="16" t="s">
        <v>134</v>
      </c>
      <c r="AU284" s="16" t="s">
        <v>82</v>
      </c>
    </row>
    <row r="285" spans="1:65" s="12" customFormat="1" ht="20">
      <c r="B285" s="133"/>
      <c r="D285" s="134" t="s">
        <v>136</v>
      </c>
      <c r="E285" s="135" t="s">
        <v>3</v>
      </c>
      <c r="F285" s="136" t="s">
        <v>405</v>
      </c>
      <c r="H285" s="135" t="s">
        <v>3</v>
      </c>
      <c r="I285" s="137"/>
      <c r="L285" s="133"/>
      <c r="M285" s="138"/>
      <c r="N285" s="139"/>
      <c r="O285" s="139"/>
      <c r="P285" s="139"/>
      <c r="Q285" s="139"/>
      <c r="R285" s="139"/>
      <c r="S285" s="139"/>
      <c r="T285" s="140"/>
      <c r="AT285" s="135" t="s">
        <v>136</v>
      </c>
      <c r="AU285" s="135" t="s">
        <v>82</v>
      </c>
      <c r="AV285" s="12" t="s">
        <v>80</v>
      </c>
      <c r="AW285" s="12" t="s">
        <v>34</v>
      </c>
      <c r="AX285" s="12" t="s">
        <v>74</v>
      </c>
      <c r="AY285" s="135" t="s">
        <v>126</v>
      </c>
    </row>
    <row r="286" spans="1:65" s="13" customFormat="1" ht="20">
      <c r="B286" s="141"/>
      <c r="D286" s="134" t="s">
        <v>136</v>
      </c>
      <c r="E286" s="142" t="s">
        <v>3</v>
      </c>
      <c r="F286" s="143" t="s">
        <v>406</v>
      </c>
      <c r="H286" s="144">
        <v>3255.5419999999999</v>
      </c>
      <c r="I286" s="145"/>
      <c r="L286" s="141"/>
      <c r="M286" s="146"/>
      <c r="N286" s="147"/>
      <c r="O286" s="147"/>
      <c r="P286" s="147"/>
      <c r="Q286" s="147"/>
      <c r="R286" s="147"/>
      <c r="S286" s="147"/>
      <c r="T286" s="148"/>
      <c r="AT286" s="142" t="s">
        <v>136</v>
      </c>
      <c r="AU286" s="142" t="s">
        <v>82</v>
      </c>
      <c r="AV286" s="13" t="s">
        <v>82</v>
      </c>
      <c r="AW286" s="13" t="s">
        <v>34</v>
      </c>
      <c r="AX286" s="13" t="s">
        <v>80</v>
      </c>
      <c r="AY286" s="142" t="s">
        <v>126</v>
      </c>
    </row>
    <row r="287" spans="1:65" s="2" customFormat="1" ht="37.75" customHeight="1">
      <c r="A287" s="28"/>
      <c r="B287" s="114"/>
      <c r="C287" s="115" t="s">
        <v>407</v>
      </c>
      <c r="D287" s="115" t="s">
        <v>128</v>
      </c>
      <c r="E287" s="116" t="s">
        <v>408</v>
      </c>
      <c r="F287" s="117" t="s">
        <v>409</v>
      </c>
      <c r="G287" s="118" t="s">
        <v>179</v>
      </c>
      <c r="H287" s="119">
        <v>130.46199999999999</v>
      </c>
      <c r="I287" s="120"/>
      <c r="J287" s="121">
        <f>ROUND(I287*H287,2)</f>
        <v>0</v>
      </c>
      <c r="K287" s="117" t="s">
        <v>132</v>
      </c>
      <c r="L287" s="29"/>
      <c r="M287" s="122" t="s">
        <v>3</v>
      </c>
      <c r="N287" s="123" t="s">
        <v>46</v>
      </c>
      <c r="O287" s="38"/>
      <c r="P287" s="124">
        <f>O287*H287</f>
        <v>0</v>
      </c>
      <c r="Q287" s="124">
        <v>0</v>
      </c>
      <c r="R287" s="124">
        <f>Q287*H287</f>
        <v>0</v>
      </c>
      <c r="S287" s="124">
        <v>0</v>
      </c>
      <c r="T287" s="125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26" t="s">
        <v>92</v>
      </c>
      <c r="AT287" s="126" t="s">
        <v>128</v>
      </c>
      <c r="AU287" s="126" t="s">
        <v>82</v>
      </c>
      <c r="AY287" s="16" t="s">
        <v>126</v>
      </c>
      <c r="BE287" s="127">
        <f>IF(N287="základní",J287,0)</f>
        <v>0</v>
      </c>
      <c r="BF287" s="127">
        <f>IF(N287="snížená",J287,0)</f>
        <v>0</v>
      </c>
      <c r="BG287" s="127">
        <f>IF(N287="zákl. přenesená",J287,0)</f>
        <v>0</v>
      </c>
      <c r="BH287" s="127">
        <f>IF(N287="sníž. přenesená",J287,0)</f>
        <v>0</v>
      </c>
      <c r="BI287" s="127">
        <f>IF(N287="nulová",J287,0)</f>
        <v>0</v>
      </c>
      <c r="BJ287" s="16" t="s">
        <v>80</v>
      </c>
      <c r="BK287" s="127">
        <f>ROUND(I287*H287,2)</f>
        <v>0</v>
      </c>
      <c r="BL287" s="16" t="s">
        <v>92</v>
      </c>
      <c r="BM287" s="126" t="s">
        <v>410</v>
      </c>
    </row>
    <row r="288" spans="1:65" s="2" customFormat="1" ht="10">
      <c r="A288" s="28"/>
      <c r="B288" s="29"/>
      <c r="C288" s="28"/>
      <c r="D288" s="128" t="s">
        <v>134</v>
      </c>
      <c r="E288" s="28"/>
      <c r="F288" s="129" t="s">
        <v>411</v>
      </c>
      <c r="G288" s="28"/>
      <c r="H288" s="28"/>
      <c r="I288" s="130"/>
      <c r="J288" s="28"/>
      <c r="K288" s="28"/>
      <c r="L288" s="29"/>
      <c r="M288" s="131"/>
      <c r="N288" s="132"/>
      <c r="O288" s="38"/>
      <c r="P288" s="38"/>
      <c r="Q288" s="38"/>
      <c r="R288" s="38"/>
      <c r="S288" s="38"/>
      <c r="T288" s="39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T288" s="16" t="s">
        <v>134</v>
      </c>
      <c r="AU288" s="16" t="s">
        <v>82</v>
      </c>
    </row>
    <row r="289" spans="1:65" s="12" customFormat="1" ht="20">
      <c r="B289" s="133"/>
      <c r="D289" s="134" t="s">
        <v>136</v>
      </c>
      <c r="E289" s="135" t="s">
        <v>3</v>
      </c>
      <c r="F289" s="136" t="s">
        <v>405</v>
      </c>
      <c r="H289" s="135" t="s">
        <v>3</v>
      </c>
      <c r="I289" s="137"/>
      <c r="L289" s="133"/>
      <c r="M289" s="138"/>
      <c r="N289" s="139"/>
      <c r="O289" s="139"/>
      <c r="P289" s="139"/>
      <c r="Q289" s="139"/>
      <c r="R289" s="139"/>
      <c r="S289" s="139"/>
      <c r="T289" s="140"/>
      <c r="AT289" s="135" t="s">
        <v>136</v>
      </c>
      <c r="AU289" s="135" t="s">
        <v>82</v>
      </c>
      <c r="AV289" s="12" t="s">
        <v>80</v>
      </c>
      <c r="AW289" s="12" t="s">
        <v>34</v>
      </c>
      <c r="AX289" s="12" t="s">
        <v>74</v>
      </c>
      <c r="AY289" s="135" t="s">
        <v>126</v>
      </c>
    </row>
    <row r="290" spans="1:65" s="13" customFormat="1" ht="10">
      <c r="B290" s="141"/>
      <c r="D290" s="134" t="s">
        <v>136</v>
      </c>
      <c r="E290" s="142" t="s">
        <v>3</v>
      </c>
      <c r="F290" s="143" t="s">
        <v>412</v>
      </c>
      <c r="H290" s="144">
        <v>130.46199999999999</v>
      </c>
      <c r="I290" s="145"/>
      <c r="L290" s="141"/>
      <c r="M290" s="146"/>
      <c r="N290" s="147"/>
      <c r="O290" s="147"/>
      <c r="P290" s="147"/>
      <c r="Q290" s="147"/>
      <c r="R290" s="147"/>
      <c r="S290" s="147"/>
      <c r="T290" s="148"/>
      <c r="AT290" s="142" t="s">
        <v>136</v>
      </c>
      <c r="AU290" s="142" t="s">
        <v>82</v>
      </c>
      <c r="AV290" s="13" t="s">
        <v>82</v>
      </c>
      <c r="AW290" s="13" t="s">
        <v>34</v>
      </c>
      <c r="AX290" s="13" t="s">
        <v>80</v>
      </c>
      <c r="AY290" s="142" t="s">
        <v>126</v>
      </c>
    </row>
    <row r="291" spans="1:65" s="2" customFormat="1" ht="37.75" customHeight="1">
      <c r="A291" s="28"/>
      <c r="B291" s="114"/>
      <c r="C291" s="115" t="s">
        <v>413</v>
      </c>
      <c r="D291" s="115" t="s">
        <v>128</v>
      </c>
      <c r="E291" s="116" t="s">
        <v>414</v>
      </c>
      <c r="F291" s="117" t="s">
        <v>415</v>
      </c>
      <c r="G291" s="118" t="s">
        <v>179</v>
      </c>
      <c r="H291" s="119">
        <v>391.387</v>
      </c>
      <c r="I291" s="120"/>
      <c r="J291" s="121">
        <f>ROUND(I291*H291,2)</f>
        <v>0</v>
      </c>
      <c r="K291" s="117" t="s">
        <v>132</v>
      </c>
      <c r="L291" s="29"/>
      <c r="M291" s="122" t="s">
        <v>3</v>
      </c>
      <c r="N291" s="123" t="s">
        <v>46</v>
      </c>
      <c r="O291" s="38"/>
      <c r="P291" s="124">
        <f>O291*H291</f>
        <v>0</v>
      </c>
      <c r="Q291" s="124">
        <v>0</v>
      </c>
      <c r="R291" s="124">
        <f>Q291*H291</f>
        <v>0</v>
      </c>
      <c r="S291" s="124">
        <v>0</v>
      </c>
      <c r="T291" s="125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26" t="s">
        <v>92</v>
      </c>
      <c r="AT291" s="126" t="s">
        <v>128</v>
      </c>
      <c r="AU291" s="126" t="s">
        <v>82</v>
      </c>
      <c r="AY291" s="16" t="s">
        <v>126</v>
      </c>
      <c r="BE291" s="127">
        <f>IF(N291="základní",J291,0)</f>
        <v>0</v>
      </c>
      <c r="BF291" s="127">
        <f>IF(N291="snížená",J291,0)</f>
        <v>0</v>
      </c>
      <c r="BG291" s="127">
        <f>IF(N291="zákl. přenesená",J291,0)</f>
        <v>0</v>
      </c>
      <c r="BH291" s="127">
        <f>IF(N291="sníž. přenesená",J291,0)</f>
        <v>0</v>
      </c>
      <c r="BI291" s="127">
        <f>IF(N291="nulová",J291,0)</f>
        <v>0</v>
      </c>
      <c r="BJ291" s="16" t="s">
        <v>80</v>
      </c>
      <c r="BK291" s="127">
        <f>ROUND(I291*H291,2)</f>
        <v>0</v>
      </c>
      <c r="BL291" s="16" t="s">
        <v>92</v>
      </c>
      <c r="BM291" s="126" t="s">
        <v>416</v>
      </c>
    </row>
    <row r="292" spans="1:65" s="2" customFormat="1" ht="10">
      <c r="A292" s="28"/>
      <c r="B292" s="29"/>
      <c r="C292" s="28"/>
      <c r="D292" s="128" t="s">
        <v>134</v>
      </c>
      <c r="E292" s="28"/>
      <c r="F292" s="129" t="s">
        <v>417</v>
      </c>
      <c r="G292" s="28"/>
      <c r="H292" s="28"/>
      <c r="I292" s="130"/>
      <c r="J292" s="28"/>
      <c r="K292" s="28"/>
      <c r="L292" s="29"/>
      <c r="M292" s="131"/>
      <c r="N292" s="132"/>
      <c r="O292" s="38"/>
      <c r="P292" s="38"/>
      <c r="Q292" s="38"/>
      <c r="R292" s="38"/>
      <c r="S292" s="38"/>
      <c r="T292" s="39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T292" s="16" t="s">
        <v>134</v>
      </c>
      <c r="AU292" s="16" t="s">
        <v>82</v>
      </c>
    </row>
    <row r="293" spans="1:65" s="12" customFormat="1" ht="20">
      <c r="B293" s="133"/>
      <c r="D293" s="134" t="s">
        <v>136</v>
      </c>
      <c r="E293" s="135" t="s">
        <v>3</v>
      </c>
      <c r="F293" s="136" t="s">
        <v>405</v>
      </c>
      <c r="H293" s="135" t="s">
        <v>3</v>
      </c>
      <c r="I293" s="137"/>
      <c r="L293" s="133"/>
      <c r="M293" s="138"/>
      <c r="N293" s="139"/>
      <c r="O293" s="139"/>
      <c r="P293" s="139"/>
      <c r="Q293" s="139"/>
      <c r="R293" s="139"/>
      <c r="S293" s="139"/>
      <c r="T293" s="140"/>
      <c r="AT293" s="135" t="s">
        <v>136</v>
      </c>
      <c r="AU293" s="135" t="s">
        <v>82</v>
      </c>
      <c r="AV293" s="12" t="s">
        <v>80</v>
      </c>
      <c r="AW293" s="12" t="s">
        <v>34</v>
      </c>
      <c r="AX293" s="12" t="s">
        <v>74</v>
      </c>
      <c r="AY293" s="135" t="s">
        <v>126</v>
      </c>
    </row>
    <row r="294" spans="1:65" s="13" customFormat="1" ht="10">
      <c r="B294" s="141"/>
      <c r="D294" s="134" t="s">
        <v>136</v>
      </c>
      <c r="E294" s="142" t="s">
        <v>3</v>
      </c>
      <c r="F294" s="143" t="s">
        <v>418</v>
      </c>
      <c r="H294" s="144">
        <v>391.387</v>
      </c>
      <c r="I294" s="145"/>
      <c r="L294" s="141"/>
      <c r="M294" s="146"/>
      <c r="N294" s="147"/>
      <c r="O294" s="147"/>
      <c r="P294" s="147"/>
      <c r="Q294" s="147"/>
      <c r="R294" s="147"/>
      <c r="S294" s="147"/>
      <c r="T294" s="148"/>
      <c r="AT294" s="142" t="s">
        <v>136</v>
      </c>
      <c r="AU294" s="142" t="s">
        <v>82</v>
      </c>
      <c r="AV294" s="13" t="s">
        <v>82</v>
      </c>
      <c r="AW294" s="13" t="s">
        <v>34</v>
      </c>
      <c r="AX294" s="13" t="s">
        <v>80</v>
      </c>
      <c r="AY294" s="142" t="s">
        <v>126</v>
      </c>
    </row>
    <row r="295" spans="1:65" s="2" customFormat="1" ht="44.25" customHeight="1">
      <c r="A295" s="28"/>
      <c r="B295" s="114"/>
      <c r="C295" s="115" t="s">
        <v>419</v>
      </c>
      <c r="D295" s="115" t="s">
        <v>128</v>
      </c>
      <c r="E295" s="116" t="s">
        <v>420</v>
      </c>
      <c r="F295" s="117" t="s">
        <v>421</v>
      </c>
      <c r="G295" s="118" t="s">
        <v>179</v>
      </c>
      <c r="H295" s="119">
        <v>4.2999999999999997E-2</v>
      </c>
      <c r="I295" s="120"/>
      <c r="J295" s="121">
        <f>ROUND(I295*H295,2)</f>
        <v>0</v>
      </c>
      <c r="K295" s="117" t="s">
        <v>132</v>
      </c>
      <c r="L295" s="29"/>
      <c r="M295" s="122" t="s">
        <v>3</v>
      </c>
      <c r="N295" s="123" t="s">
        <v>46</v>
      </c>
      <c r="O295" s="38"/>
      <c r="P295" s="124">
        <f>O295*H295</f>
        <v>0</v>
      </c>
      <c r="Q295" s="124">
        <v>0</v>
      </c>
      <c r="R295" s="124">
        <f>Q295*H295</f>
        <v>0</v>
      </c>
      <c r="S295" s="124">
        <v>0</v>
      </c>
      <c r="T295" s="125">
        <f>S295*H295</f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26" t="s">
        <v>92</v>
      </c>
      <c r="AT295" s="126" t="s">
        <v>128</v>
      </c>
      <c r="AU295" s="126" t="s">
        <v>82</v>
      </c>
      <c r="AY295" s="16" t="s">
        <v>126</v>
      </c>
      <c r="BE295" s="127">
        <f>IF(N295="základní",J295,0)</f>
        <v>0</v>
      </c>
      <c r="BF295" s="127">
        <f>IF(N295="snížená",J295,0)</f>
        <v>0</v>
      </c>
      <c r="BG295" s="127">
        <f>IF(N295="zákl. přenesená",J295,0)</f>
        <v>0</v>
      </c>
      <c r="BH295" s="127">
        <f>IF(N295="sníž. přenesená",J295,0)</f>
        <v>0</v>
      </c>
      <c r="BI295" s="127">
        <f>IF(N295="nulová",J295,0)</f>
        <v>0</v>
      </c>
      <c r="BJ295" s="16" t="s">
        <v>80</v>
      </c>
      <c r="BK295" s="127">
        <f>ROUND(I295*H295,2)</f>
        <v>0</v>
      </c>
      <c r="BL295" s="16" t="s">
        <v>92</v>
      </c>
      <c r="BM295" s="126" t="s">
        <v>422</v>
      </c>
    </row>
    <row r="296" spans="1:65" s="2" customFormat="1" ht="10">
      <c r="A296" s="28"/>
      <c r="B296" s="29"/>
      <c r="C296" s="28"/>
      <c r="D296" s="128" t="s">
        <v>134</v>
      </c>
      <c r="E296" s="28"/>
      <c r="F296" s="129" t="s">
        <v>423</v>
      </c>
      <c r="G296" s="28"/>
      <c r="H296" s="28"/>
      <c r="I296" s="130"/>
      <c r="J296" s="28"/>
      <c r="K296" s="28"/>
      <c r="L296" s="29"/>
      <c r="M296" s="131"/>
      <c r="N296" s="132"/>
      <c r="O296" s="38"/>
      <c r="P296" s="38"/>
      <c r="Q296" s="38"/>
      <c r="R296" s="38"/>
      <c r="S296" s="38"/>
      <c r="T296" s="39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T296" s="16" t="s">
        <v>134</v>
      </c>
      <c r="AU296" s="16" t="s">
        <v>82</v>
      </c>
    </row>
    <row r="297" spans="1:65" s="12" customFormat="1" ht="20">
      <c r="B297" s="133"/>
      <c r="D297" s="134" t="s">
        <v>136</v>
      </c>
      <c r="E297" s="135" t="s">
        <v>3</v>
      </c>
      <c r="F297" s="136" t="s">
        <v>405</v>
      </c>
      <c r="H297" s="135" t="s">
        <v>3</v>
      </c>
      <c r="I297" s="137"/>
      <c r="L297" s="133"/>
      <c r="M297" s="138"/>
      <c r="N297" s="139"/>
      <c r="O297" s="139"/>
      <c r="P297" s="139"/>
      <c r="Q297" s="139"/>
      <c r="R297" s="139"/>
      <c r="S297" s="139"/>
      <c r="T297" s="140"/>
      <c r="AT297" s="135" t="s">
        <v>136</v>
      </c>
      <c r="AU297" s="135" t="s">
        <v>82</v>
      </c>
      <c r="AV297" s="12" t="s">
        <v>80</v>
      </c>
      <c r="AW297" s="12" t="s">
        <v>34</v>
      </c>
      <c r="AX297" s="12" t="s">
        <v>74</v>
      </c>
      <c r="AY297" s="135" t="s">
        <v>126</v>
      </c>
    </row>
    <row r="298" spans="1:65" s="12" customFormat="1" ht="10">
      <c r="B298" s="133"/>
      <c r="D298" s="134" t="s">
        <v>136</v>
      </c>
      <c r="E298" s="135" t="s">
        <v>3</v>
      </c>
      <c r="F298" s="136" t="s">
        <v>424</v>
      </c>
      <c r="H298" s="135" t="s">
        <v>3</v>
      </c>
      <c r="I298" s="137"/>
      <c r="L298" s="133"/>
      <c r="M298" s="138"/>
      <c r="N298" s="139"/>
      <c r="O298" s="139"/>
      <c r="P298" s="139"/>
      <c r="Q298" s="139"/>
      <c r="R298" s="139"/>
      <c r="S298" s="139"/>
      <c r="T298" s="140"/>
      <c r="AT298" s="135" t="s">
        <v>136</v>
      </c>
      <c r="AU298" s="135" t="s">
        <v>82</v>
      </c>
      <c r="AV298" s="12" t="s">
        <v>80</v>
      </c>
      <c r="AW298" s="12" t="s">
        <v>34</v>
      </c>
      <c r="AX298" s="12" t="s">
        <v>74</v>
      </c>
      <c r="AY298" s="135" t="s">
        <v>126</v>
      </c>
    </row>
    <row r="299" spans="1:65" s="13" customFormat="1" ht="10">
      <c r="B299" s="141"/>
      <c r="D299" s="134" t="s">
        <v>136</v>
      </c>
      <c r="E299" s="142" t="s">
        <v>3</v>
      </c>
      <c r="F299" s="143" t="s">
        <v>425</v>
      </c>
      <c r="H299" s="144">
        <v>4.2999999999999997E-2</v>
      </c>
      <c r="I299" s="145"/>
      <c r="L299" s="141"/>
      <c r="M299" s="146"/>
      <c r="N299" s="147"/>
      <c r="O299" s="147"/>
      <c r="P299" s="147"/>
      <c r="Q299" s="147"/>
      <c r="R299" s="147"/>
      <c r="S299" s="147"/>
      <c r="T299" s="148"/>
      <c r="AT299" s="142" t="s">
        <v>136</v>
      </c>
      <c r="AU299" s="142" t="s">
        <v>82</v>
      </c>
      <c r="AV299" s="13" t="s">
        <v>82</v>
      </c>
      <c r="AW299" s="13" t="s">
        <v>34</v>
      </c>
      <c r="AX299" s="13" t="s">
        <v>80</v>
      </c>
      <c r="AY299" s="142" t="s">
        <v>126</v>
      </c>
    </row>
    <row r="300" spans="1:65" s="2" customFormat="1" ht="44.25" customHeight="1">
      <c r="A300" s="28"/>
      <c r="B300" s="114"/>
      <c r="C300" s="115" t="s">
        <v>426</v>
      </c>
      <c r="D300" s="115" t="s">
        <v>128</v>
      </c>
      <c r="E300" s="116" t="s">
        <v>427</v>
      </c>
      <c r="F300" s="117" t="s">
        <v>428</v>
      </c>
      <c r="G300" s="118" t="s">
        <v>179</v>
      </c>
      <c r="H300" s="119">
        <v>13.045999999999999</v>
      </c>
      <c r="I300" s="120"/>
      <c r="J300" s="121">
        <f>ROUND(I300*H300,2)</f>
        <v>0</v>
      </c>
      <c r="K300" s="117" t="s">
        <v>132</v>
      </c>
      <c r="L300" s="29"/>
      <c r="M300" s="122" t="s">
        <v>3</v>
      </c>
      <c r="N300" s="123" t="s">
        <v>46</v>
      </c>
      <c r="O300" s="38"/>
      <c r="P300" s="124">
        <f>O300*H300</f>
        <v>0</v>
      </c>
      <c r="Q300" s="124">
        <v>0</v>
      </c>
      <c r="R300" s="124">
        <f>Q300*H300</f>
        <v>0</v>
      </c>
      <c r="S300" s="124">
        <v>0</v>
      </c>
      <c r="T300" s="125">
        <f>S300*H300</f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26" t="s">
        <v>92</v>
      </c>
      <c r="AT300" s="126" t="s">
        <v>128</v>
      </c>
      <c r="AU300" s="126" t="s">
        <v>82</v>
      </c>
      <c r="AY300" s="16" t="s">
        <v>126</v>
      </c>
      <c r="BE300" s="127">
        <f>IF(N300="základní",J300,0)</f>
        <v>0</v>
      </c>
      <c r="BF300" s="127">
        <f>IF(N300="snížená",J300,0)</f>
        <v>0</v>
      </c>
      <c r="BG300" s="127">
        <f>IF(N300="zákl. přenesená",J300,0)</f>
        <v>0</v>
      </c>
      <c r="BH300" s="127">
        <f>IF(N300="sníž. přenesená",J300,0)</f>
        <v>0</v>
      </c>
      <c r="BI300" s="127">
        <f>IF(N300="nulová",J300,0)</f>
        <v>0</v>
      </c>
      <c r="BJ300" s="16" t="s">
        <v>80</v>
      </c>
      <c r="BK300" s="127">
        <f>ROUND(I300*H300,2)</f>
        <v>0</v>
      </c>
      <c r="BL300" s="16" t="s">
        <v>92</v>
      </c>
      <c r="BM300" s="126" t="s">
        <v>429</v>
      </c>
    </row>
    <row r="301" spans="1:65" s="2" customFormat="1" ht="10">
      <c r="A301" s="28"/>
      <c r="B301" s="29"/>
      <c r="C301" s="28"/>
      <c r="D301" s="128" t="s">
        <v>134</v>
      </c>
      <c r="E301" s="28"/>
      <c r="F301" s="129" t="s">
        <v>430</v>
      </c>
      <c r="G301" s="28"/>
      <c r="H301" s="28"/>
      <c r="I301" s="130"/>
      <c r="J301" s="28"/>
      <c r="K301" s="28"/>
      <c r="L301" s="29"/>
      <c r="M301" s="131"/>
      <c r="N301" s="132"/>
      <c r="O301" s="38"/>
      <c r="P301" s="38"/>
      <c r="Q301" s="38"/>
      <c r="R301" s="38"/>
      <c r="S301" s="38"/>
      <c r="T301" s="39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T301" s="16" t="s">
        <v>134</v>
      </c>
      <c r="AU301" s="16" t="s">
        <v>82</v>
      </c>
    </row>
    <row r="302" spans="1:65" s="12" customFormat="1" ht="20">
      <c r="B302" s="133"/>
      <c r="D302" s="134" t="s">
        <v>136</v>
      </c>
      <c r="E302" s="135" t="s">
        <v>3</v>
      </c>
      <c r="F302" s="136" t="s">
        <v>405</v>
      </c>
      <c r="H302" s="135" t="s">
        <v>3</v>
      </c>
      <c r="I302" s="137"/>
      <c r="L302" s="133"/>
      <c r="M302" s="138"/>
      <c r="N302" s="139"/>
      <c r="O302" s="139"/>
      <c r="P302" s="139"/>
      <c r="Q302" s="139"/>
      <c r="R302" s="139"/>
      <c r="S302" s="139"/>
      <c r="T302" s="140"/>
      <c r="AT302" s="135" t="s">
        <v>136</v>
      </c>
      <c r="AU302" s="135" t="s">
        <v>82</v>
      </c>
      <c r="AV302" s="12" t="s">
        <v>80</v>
      </c>
      <c r="AW302" s="12" t="s">
        <v>34</v>
      </c>
      <c r="AX302" s="12" t="s">
        <v>74</v>
      </c>
      <c r="AY302" s="135" t="s">
        <v>126</v>
      </c>
    </row>
    <row r="303" spans="1:65" s="12" customFormat="1" ht="10">
      <c r="B303" s="133"/>
      <c r="D303" s="134" t="s">
        <v>136</v>
      </c>
      <c r="E303" s="135" t="s">
        <v>3</v>
      </c>
      <c r="F303" s="136" t="s">
        <v>431</v>
      </c>
      <c r="H303" s="135" t="s">
        <v>3</v>
      </c>
      <c r="I303" s="137"/>
      <c r="L303" s="133"/>
      <c r="M303" s="138"/>
      <c r="N303" s="139"/>
      <c r="O303" s="139"/>
      <c r="P303" s="139"/>
      <c r="Q303" s="139"/>
      <c r="R303" s="139"/>
      <c r="S303" s="139"/>
      <c r="T303" s="140"/>
      <c r="AT303" s="135" t="s">
        <v>136</v>
      </c>
      <c r="AU303" s="135" t="s">
        <v>82</v>
      </c>
      <c r="AV303" s="12" t="s">
        <v>80</v>
      </c>
      <c r="AW303" s="12" t="s">
        <v>34</v>
      </c>
      <c r="AX303" s="12" t="s">
        <v>74</v>
      </c>
      <c r="AY303" s="135" t="s">
        <v>126</v>
      </c>
    </row>
    <row r="304" spans="1:65" s="13" customFormat="1" ht="10">
      <c r="B304" s="141"/>
      <c r="D304" s="134" t="s">
        <v>136</v>
      </c>
      <c r="E304" s="142" t="s">
        <v>3</v>
      </c>
      <c r="F304" s="143" t="s">
        <v>432</v>
      </c>
      <c r="H304" s="144">
        <v>13.045999999999999</v>
      </c>
      <c r="I304" s="145"/>
      <c r="L304" s="141"/>
      <c r="M304" s="146"/>
      <c r="N304" s="147"/>
      <c r="O304" s="147"/>
      <c r="P304" s="147"/>
      <c r="Q304" s="147"/>
      <c r="R304" s="147"/>
      <c r="S304" s="147"/>
      <c r="T304" s="148"/>
      <c r="AT304" s="142" t="s">
        <v>136</v>
      </c>
      <c r="AU304" s="142" t="s">
        <v>82</v>
      </c>
      <c r="AV304" s="13" t="s">
        <v>82</v>
      </c>
      <c r="AW304" s="13" t="s">
        <v>34</v>
      </c>
      <c r="AX304" s="13" t="s">
        <v>80</v>
      </c>
      <c r="AY304" s="142" t="s">
        <v>126</v>
      </c>
    </row>
    <row r="305" spans="1:65" s="2" customFormat="1" ht="49" customHeight="1">
      <c r="A305" s="28"/>
      <c r="B305" s="114"/>
      <c r="C305" s="115" t="s">
        <v>433</v>
      </c>
      <c r="D305" s="115" t="s">
        <v>128</v>
      </c>
      <c r="E305" s="116" t="s">
        <v>434</v>
      </c>
      <c r="F305" s="117" t="s">
        <v>435</v>
      </c>
      <c r="G305" s="118" t="s">
        <v>179</v>
      </c>
      <c r="H305" s="119">
        <v>20.399999999999999</v>
      </c>
      <c r="I305" s="120"/>
      <c r="J305" s="121">
        <f>ROUND(I305*H305,2)</f>
        <v>0</v>
      </c>
      <c r="K305" s="117" t="s">
        <v>132</v>
      </c>
      <c r="L305" s="29"/>
      <c r="M305" s="122" t="s">
        <v>3</v>
      </c>
      <c r="N305" s="123" t="s">
        <v>46</v>
      </c>
      <c r="O305" s="38"/>
      <c r="P305" s="124">
        <f>O305*H305</f>
        <v>0</v>
      </c>
      <c r="Q305" s="124">
        <v>0</v>
      </c>
      <c r="R305" s="124">
        <f>Q305*H305</f>
        <v>0</v>
      </c>
      <c r="S305" s="124">
        <v>0</v>
      </c>
      <c r="T305" s="125">
        <f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26" t="s">
        <v>92</v>
      </c>
      <c r="AT305" s="126" t="s">
        <v>128</v>
      </c>
      <c r="AU305" s="126" t="s">
        <v>82</v>
      </c>
      <c r="AY305" s="16" t="s">
        <v>126</v>
      </c>
      <c r="BE305" s="127">
        <f>IF(N305="základní",J305,0)</f>
        <v>0</v>
      </c>
      <c r="BF305" s="127">
        <f>IF(N305="snížená",J305,0)</f>
        <v>0</v>
      </c>
      <c r="BG305" s="127">
        <f>IF(N305="zákl. přenesená",J305,0)</f>
        <v>0</v>
      </c>
      <c r="BH305" s="127">
        <f>IF(N305="sníž. přenesená",J305,0)</f>
        <v>0</v>
      </c>
      <c r="BI305" s="127">
        <f>IF(N305="nulová",J305,0)</f>
        <v>0</v>
      </c>
      <c r="BJ305" s="16" t="s">
        <v>80</v>
      </c>
      <c r="BK305" s="127">
        <f>ROUND(I305*H305,2)</f>
        <v>0</v>
      </c>
      <c r="BL305" s="16" t="s">
        <v>92</v>
      </c>
      <c r="BM305" s="126" t="s">
        <v>436</v>
      </c>
    </row>
    <row r="306" spans="1:65" s="2" customFormat="1" ht="10">
      <c r="A306" s="28"/>
      <c r="B306" s="29"/>
      <c r="C306" s="28"/>
      <c r="D306" s="128" t="s">
        <v>134</v>
      </c>
      <c r="E306" s="28"/>
      <c r="F306" s="129" t="s">
        <v>437</v>
      </c>
      <c r="G306" s="28"/>
      <c r="H306" s="28"/>
      <c r="I306" s="130"/>
      <c r="J306" s="28"/>
      <c r="K306" s="28"/>
      <c r="L306" s="29"/>
      <c r="M306" s="131"/>
      <c r="N306" s="132"/>
      <c r="O306" s="38"/>
      <c r="P306" s="38"/>
      <c r="Q306" s="38"/>
      <c r="R306" s="38"/>
      <c r="S306" s="38"/>
      <c r="T306" s="39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T306" s="16" t="s">
        <v>134</v>
      </c>
      <c r="AU306" s="16" t="s">
        <v>82</v>
      </c>
    </row>
    <row r="307" spans="1:65" s="12" customFormat="1" ht="20">
      <c r="B307" s="133"/>
      <c r="D307" s="134" t="s">
        <v>136</v>
      </c>
      <c r="E307" s="135" t="s">
        <v>3</v>
      </c>
      <c r="F307" s="136" t="s">
        <v>405</v>
      </c>
      <c r="H307" s="135" t="s">
        <v>3</v>
      </c>
      <c r="I307" s="137"/>
      <c r="L307" s="133"/>
      <c r="M307" s="138"/>
      <c r="N307" s="139"/>
      <c r="O307" s="139"/>
      <c r="P307" s="139"/>
      <c r="Q307" s="139"/>
      <c r="R307" s="139"/>
      <c r="S307" s="139"/>
      <c r="T307" s="140"/>
      <c r="AT307" s="135" t="s">
        <v>136</v>
      </c>
      <c r="AU307" s="135" t="s">
        <v>82</v>
      </c>
      <c r="AV307" s="12" t="s">
        <v>80</v>
      </c>
      <c r="AW307" s="12" t="s">
        <v>34</v>
      </c>
      <c r="AX307" s="12" t="s">
        <v>74</v>
      </c>
      <c r="AY307" s="135" t="s">
        <v>126</v>
      </c>
    </row>
    <row r="308" spans="1:65" s="13" customFormat="1" ht="10">
      <c r="B308" s="141"/>
      <c r="D308" s="134" t="s">
        <v>136</v>
      </c>
      <c r="E308" s="142" t="s">
        <v>3</v>
      </c>
      <c r="F308" s="143" t="s">
        <v>438</v>
      </c>
      <c r="H308" s="144">
        <v>20.399999999999999</v>
      </c>
      <c r="I308" s="145"/>
      <c r="L308" s="141"/>
      <c r="M308" s="146"/>
      <c r="N308" s="147"/>
      <c r="O308" s="147"/>
      <c r="P308" s="147"/>
      <c r="Q308" s="147"/>
      <c r="R308" s="147"/>
      <c r="S308" s="147"/>
      <c r="T308" s="148"/>
      <c r="AT308" s="142" t="s">
        <v>136</v>
      </c>
      <c r="AU308" s="142" t="s">
        <v>82</v>
      </c>
      <c r="AV308" s="13" t="s">
        <v>82</v>
      </c>
      <c r="AW308" s="13" t="s">
        <v>34</v>
      </c>
      <c r="AX308" s="13" t="s">
        <v>80</v>
      </c>
      <c r="AY308" s="142" t="s">
        <v>126</v>
      </c>
    </row>
    <row r="309" spans="1:65" s="2" customFormat="1" ht="44.25" customHeight="1">
      <c r="A309" s="28"/>
      <c r="B309" s="114"/>
      <c r="C309" s="115" t="s">
        <v>439</v>
      </c>
      <c r="D309" s="115" t="s">
        <v>128</v>
      </c>
      <c r="E309" s="116" t="s">
        <v>440</v>
      </c>
      <c r="F309" s="117" t="s">
        <v>441</v>
      </c>
      <c r="G309" s="118" t="s">
        <v>179</v>
      </c>
      <c r="H309" s="119">
        <v>434.87400000000002</v>
      </c>
      <c r="I309" s="120"/>
      <c r="J309" s="121">
        <f>ROUND(I309*H309,2)</f>
        <v>0</v>
      </c>
      <c r="K309" s="117" t="s">
        <v>132</v>
      </c>
      <c r="L309" s="29"/>
      <c r="M309" s="122" t="s">
        <v>3</v>
      </c>
      <c r="N309" s="123" t="s">
        <v>46</v>
      </c>
      <c r="O309" s="38"/>
      <c r="P309" s="124">
        <f>O309*H309</f>
        <v>0</v>
      </c>
      <c r="Q309" s="124">
        <v>0</v>
      </c>
      <c r="R309" s="124">
        <f>Q309*H309</f>
        <v>0</v>
      </c>
      <c r="S309" s="124">
        <v>0</v>
      </c>
      <c r="T309" s="125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26" t="s">
        <v>92</v>
      </c>
      <c r="AT309" s="126" t="s">
        <v>128</v>
      </c>
      <c r="AU309" s="126" t="s">
        <v>82</v>
      </c>
      <c r="AY309" s="16" t="s">
        <v>126</v>
      </c>
      <c r="BE309" s="127">
        <f>IF(N309="základní",J309,0)</f>
        <v>0</v>
      </c>
      <c r="BF309" s="127">
        <f>IF(N309="snížená",J309,0)</f>
        <v>0</v>
      </c>
      <c r="BG309" s="127">
        <f>IF(N309="zákl. přenesená",J309,0)</f>
        <v>0</v>
      </c>
      <c r="BH309" s="127">
        <f>IF(N309="sníž. přenesená",J309,0)</f>
        <v>0</v>
      </c>
      <c r="BI309" s="127">
        <f>IF(N309="nulová",J309,0)</f>
        <v>0</v>
      </c>
      <c r="BJ309" s="16" t="s">
        <v>80</v>
      </c>
      <c r="BK309" s="127">
        <f>ROUND(I309*H309,2)</f>
        <v>0</v>
      </c>
      <c r="BL309" s="16" t="s">
        <v>92</v>
      </c>
      <c r="BM309" s="126" t="s">
        <v>442</v>
      </c>
    </row>
    <row r="310" spans="1:65" s="2" customFormat="1" ht="10">
      <c r="A310" s="28"/>
      <c r="B310" s="29"/>
      <c r="C310" s="28"/>
      <c r="D310" s="128" t="s">
        <v>134</v>
      </c>
      <c r="E310" s="28"/>
      <c r="F310" s="129" t="s">
        <v>443</v>
      </c>
      <c r="G310" s="28"/>
      <c r="H310" s="28"/>
      <c r="I310" s="130"/>
      <c r="J310" s="28"/>
      <c r="K310" s="28"/>
      <c r="L310" s="29"/>
      <c r="M310" s="131"/>
      <c r="N310" s="132"/>
      <c r="O310" s="38"/>
      <c r="P310" s="38"/>
      <c r="Q310" s="38"/>
      <c r="R310" s="38"/>
      <c r="S310" s="38"/>
      <c r="T310" s="39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T310" s="16" t="s">
        <v>134</v>
      </c>
      <c r="AU310" s="16" t="s">
        <v>82</v>
      </c>
    </row>
    <row r="311" spans="1:65" s="12" customFormat="1" ht="20">
      <c r="B311" s="133"/>
      <c r="D311" s="134" t="s">
        <v>136</v>
      </c>
      <c r="E311" s="135" t="s">
        <v>3</v>
      </c>
      <c r="F311" s="136" t="s">
        <v>405</v>
      </c>
      <c r="H311" s="135" t="s">
        <v>3</v>
      </c>
      <c r="I311" s="137"/>
      <c r="L311" s="133"/>
      <c r="M311" s="138"/>
      <c r="N311" s="139"/>
      <c r="O311" s="139"/>
      <c r="P311" s="139"/>
      <c r="Q311" s="139"/>
      <c r="R311" s="139"/>
      <c r="S311" s="139"/>
      <c r="T311" s="140"/>
      <c r="AT311" s="135" t="s">
        <v>136</v>
      </c>
      <c r="AU311" s="135" t="s">
        <v>82</v>
      </c>
      <c r="AV311" s="12" t="s">
        <v>80</v>
      </c>
      <c r="AW311" s="12" t="s">
        <v>34</v>
      </c>
      <c r="AX311" s="12" t="s">
        <v>74</v>
      </c>
      <c r="AY311" s="135" t="s">
        <v>126</v>
      </c>
    </row>
    <row r="312" spans="1:65" s="13" customFormat="1" ht="10">
      <c r="B312" s="141"/>
      <c r="D312" s="134" t="s">
        <v>136</v>
      </c>
      <c r="E312" s="142" t="s">
        <v>3</v>
      </c>
      <c r="F312" s="143" t="s">
        <v>444</v>
      </c>
      <c r="H312" s="144">
        <v>434.87400000000002</v>
      </c>
      <c r="I312" s="145"/>
      <c r="L312" s="141"/>
      <c r="M312" s="146"/>
      <c r="N312" s="147"/>
      <c r="O312" s="147"/>
      <c r="P312" s="147"/>
      <c r="Q312" s="147"/>
      <c r="R312" s="147"/>
      <c r="S312" s="147"/>
      <c r="T312" s="148"/>
      <c r="AT312" s="142" t="s">
        <v>136</v>
      </c>
      <c r="AU312" s="142" t="s">
        <v>82</v>
      </c>
      <c r="AV312" s="13" t="s">
        <v>82</v>
      </c>
      <c r="AW312" s="13" t="s">
        <v>34</v>
      </c>
      <c r="AX312" s="13" t="s">
        <v>80</v>
      </c>
      <c r="AY312" s="142" t="s">
        <v>126</v>
      </c>
    </row>
    <row r="313" spans="1:65" s="2" customFormat="1" ht="44.25" customHeight="1">
      <c r="A313" s="28"/>
      <c r="B313" s="114"/>
      <c r="C313" s="115" t="s">
        <v>445</v>
      </c>
      <c r="D313" s="115" t="s">
        <v>128</v>
      </c>
      <c r="E313" s="116" t="s">
        <v>446</v>
      </c>
      <c r="F313" s="117" t="s">
        <v>447</v>
      </c>
      <c r="G313" s="118" t="s">
        <v>179</v>
      </c>
      <c r="H313" s="119">
        <v>86.974999999999994</v>
      </c>
      <c r="I313" s="120"/>
      <c r="J313" s="121">
        <f>ROUND(I313*H313,2)</f>
        <v>0</v>
      </c>
      <c r="K313" s="117" t="s">
        <v>132</v>
      </c>
      <c r="L313" s="29"/>
      <c r="M313" s="122" t="s">
        <v>3</v>
      </c>
      <c r="N313" s="123" t="s">
        <v>46</v>
      </c>
      <c r="O313" s="38"/>
      <c r="P313" s="124">
        <f>O313*H313</f>
        <v>0</v>
      </c>
      <c r="Q313" s="124">
        <v>0</v>
      </c>
      <c r="R313" s="124">
        <f>Q313*H313</f>
        <v>0</v>
      </c>
      <c r="S313" s="124">
        <v>0</v>
      </c>
      <c r="T313" s="125">
        <f>S313*H313</f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26" t="s">
        <v>92</v>
      </c>
      <c r="AT313" s="126" t="s">
        <v>128</v>
      </c>
      <c r="AU313" s="126" t="s">
        <v>82</v>
      </c>
      <c r="AY313" s="16" t="s">
        <v>126</v>
      </c>
      <c r="BE313" s="127">
        <f>IF(N313="základní",J313,0)</f>
        <v>0</v>
      </c>
      <c r="BF313" s="127">
        <f>IF(N313="snížená",J313,0)</f>
        <v>0</v>
      </c>
      <c r="BG313" s="127">
        <f>IF(N313="zákl. přenesená",J313,0)</f>
        <v>0</v>
      </c>
      <c r="BH313" s="127">
        <f>IF(N313="sníž. přenesená",J313,0)</f>
        <v>0</v>
      </c>
      <c r="BI313" s="127">
        <f>IF(N313="nulová",J313,0)</f>
        <v>0</v>
      </c>
      <c r="BJ313" s="16" t="s">
        <v>80</v>
      </c>
      <c r="BK313" s="127">
        <f>ROUND(I313*H313,2)</f>
        <v>0</v>
      </c>
      <c r="BL313" s="16" t="s">
        <v>92</v>
      </c>
      <c r="BM313" s="126" t="s">
        <v>448</v>
      </c>
    </row>
    <row r="314" spans="1:65" s="2" customFormat="1" ht="10">
      <c r="A314" s="28"/>
      <c r="B314" s="29"/>
      <c r="C314" s="28"/>
      <c r="D314" s="128" t="s">
        <v>134</v>
      </c>
      <c r="E314" s="28"/>
      <c r="F314" s="129" t="s">
        <v>449</v>
      </c>
      <c r="G314" s="28"/>
      <c r="H314" s="28"/>
      <c r="I314" s="130"/>
      <c r="J314" s="28"/>
      <c r="K314" s="28"/>
      <c r="L314" s="29"/>
      <c r="M314" s="131"/>
      <c r="N314" s="132"/>
      <c r="O314" s="38"/>
      <c r="P314" s="38"/>
      <c r="Q314" s="38"/>
      <c r="R314" s="38"/>
      <c r="S314" s="38"/>
      <c r="T314" s="39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T314" s="16" t="s">
        <v>134</v>
      </c>
      <c r="AU314" s="16" t="s">
        <v>82</v>
      </c>
    </row>
    <row r="315" spans="1:65" s="12" customFormat="1" ht="20">
      <c r="B315" s="133"/>
      <c r="D315" s="134" t="s">
        <v>136</v>
      </c>
      <c r="E315" s="135" t="s">
        <v>3</v>
      </c>
      <c r="F315" s="136" t="s">
        <v>405</v>
      </c>
      <c r="H315" s="135" t="s">
        <v>3</v>
      </c>
      <c r="I315" s="137"/>
      <c r="L315" s="133"/>
      <c r="M315" s="138"/>
      <c r="N315" s="139"/>
      <c r="O315" s="139"/>
      <c r="P315" s="139"/>
      <c r="Q315" s="139"/>
      <c r="R315" s="139"/>
      <c r="S315" s="139"/>
      <c r="T315" s="140"/>
      <c r="AT315" s="135" t="s">
        <v>136</v>
      </c>
      <c r="AU315" s="135" t="s">
        <v>82</v>
      </c>
      <c r="AV315" s="12" t="s">
        <v>80</v>
      </c>
      <c r="AW315" s="12" t="s">
        <v>34</v>
      </c>
      <c r="AX315" s="12" t="s">
        <v>74</v>
      </c>
      <c r="AY315" s="135" t="s">
        <v>126</v>
      </c>
    </row>
    <row r="316" spans="1:65" s="13" customFormat="1" ht="10">
      <c r="B316" s="141"/>
      <c r="D316" s="134" t="s">
        <v>136</v>
      </c>
      <c r="E316" s="142" t="s">
        <v>3</v>
      </c>
      <c r="F316" s="143" t="s">
        <v>450</v>
      </c>
      <c r="H316" s="144">
        <v>86.974999999999994</v>
      </c>
      <c r="I316" s="145"/>
      <c r="L316" s="141"/>
      <c r="M316" s="146"/>
      <c r="N316" s="147"/>
      <c r="O316" s="147"/>
      <c r="P316" s="147"/>
      <c r="Q316" s="147"/>
      <c r="R316" s="147"/>
      <c r="S316" s="147"/>
      <c r="T316" s="148"/>
      <c r="AT316" s="142" t="s">
        <v>136</v>
      </c>
      <c r="AU316" s="142" t="s">
        <v>82</v>
      </c>
      <c r="AV316" s="13" t="s">
        <v>82</v>
      </c>
      <c r="AW316" s="13" t="s">
        <v>34</v>
      </c>
      <c r="AX316" s="13" t="s">
        <v>80</v>
      </c>
      <c r="AY316" s="142" t="s">
        <v>126</v>
      </c>
    </row>
    <row r="317" spans="1:65" s="2" customFormat="1" ht="44.25" customHeight="1">
      <c r="A317" s="28"/>
      <c r="B317" s="114"/>
      <c r="C317" s="115" t="s">
        <v>451</v>
      </c>
      <c r="D317" s="115" t="s">
        <v>128</v>
      </c>
      <c r="E317" s="116" t="s">
        <v>452</v>
      </c>
      <c r="F317" s="117" t="s">
        <v>453</v>
      </c>
      <c r="G317" s="118" t="s">
        <v>179</v>
      </c>
      <c r="H317" s="119">
        <v>4.3490000000000002</v>
      </c>
      <c r="I317" s="120"/>
      <c r="J317" s="121">
        <f>ROUND(I317*H317,2)</f>
        <v>0</v>
      </c>
      <c r="K317" s="117" t="s">
        <v>132</v>
      </c>
      <c r="L317" s="29"/>
      <c r="M317" s="122" t="s">
        <v>3</v>
      </c>
      <c r="N317" s="123" t="s">
        <v>46</v>
      </c>
      <c r="O317" s="38"/>
      <c r="P317" s="124">
        <f>O317*H317</f>
        <v>0</v>
      </c>
      <c r="Q317" s="124">
        <v>0</v>
      </c>
      <c r="R317" s="124">
        <f>Q317*H317</f>
        <v>0</v>
      </c>
      <c r="S317" s="124">
        <v>0</v>
      </c>
      <c r="T317" s="125">
        <f>S317*H317</f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26" t="s">
        <v>92</v>
      </c>
      <c r="AT317" s="126" t="s">
        <v>128</v>
      </c>
      <c r="AU317" s="126" t="s">
        <v>82</v>
      </c>
      <c r="AY317" s="16" t="s">
        <v>126</v>
      </c>
      <c r="BE317" s="127">
        <f>IF(N317="základní",J317,0)</f>
        <v>0</v>
      </c>
      <c r="BF317" s="127">
        <f>IF(N317="snížená",J317,0)</f>
        <v>0</v>
      </c>
      <c r="BG317" s="127">
        <f>IF(N317="zákl. přenesená",J317,0)</f>
        <v>0</v>
      </c>
      <c r="BH317" s="127">
        <f>IF(N317="sníž. přenesená",J317,0)</f>
        <v>0</v>
      </c>
      <c r="BI317" s="127">
        <f>IF(N317="nulová",J317,0)</f>
        <v>0</v>
      </c>
      <c r="BJ317" s="16" t="s">
        <v>80</v>
      </c>
      <c r="BK317" s="127">
        <f>ROUND(I317*H317,2)</f>
        <v>0</v>
      </c>
      <c r="BL317" s="16" t="s">
        <v>92</v>
      </c>
      <c r="BM317" s="126" t="s">
        <v>454</v>
      </c>
    </row>
    <row r="318" spans="1:65" s="2" customFormat="1" ht="10">
      <c r="A318" s="28"/>
      <c r="B318" s="29"/>
      <c r="C318" s="28"/>
      <c r="D318" s="128" t="s">
        <v>134</v>
      </c>
      <c r="E318" s="28"/>
      <c r="F318" s="129" t="s">
        <v>455</v>
      </c>
      <c r="G318" s="28"/>
      <c r="H318" s="28"/>
      <c r="I318" s="130"/>
      <c r="J318" s="28"/>
      <c r="K318" s="28"/>
      <c r="L318" s="29"/>
      <c r="M318" s="131"/>
      <c r="N318" s="132"/>
      <c r="O318" s="38"/>
      <c r="P318" s="38"/>
      <c r="Q318" s="38"/>
      <c r="R318" s="38"/>
      <c r="S318" s="38"/>
      <c r="T318" s="39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T318" s="16" t="s">
        <v>134</v>
      </c>
      <c r="AU318" s="16" t="s">
        <v>82</v>
      </c>
    </row>
    <row r="319" spans="1:65" s="12" customFormat="1" ht="20">
      <c r="B319" s="133"/>
      <c r="D319" s="134" t="s">
        <v>136</v>
      </c>
      <c r="E319" s="135" t="s">
        <v>3</v>
      </c>
      <c r="F319" s="136" t="s">
        <v>405</v>
      </c>
      <c r="H319" s="135" t="s">
        <v>3</v>
      </c>
      <c r="I319" s="137"/>
      <c r="L319" s="133"/>
      <c r="M319" s="138"/>
      <c r="N319" s="139"/>
      <c r="O319" s="139"/>
      <c r="P319" s="139"/>
      <c r="Q319" s="139"/>
      <c r="R319" s="139"/>
      <c r="S319" s="139"/>
      <c r="T319" s="140"/>
      <c r="AT319" s="135" t="s">
        <v>136</v>
      </c>
      <c r="AU319" s="135" t="s">
        <v>82</v>
      </c>
      <c r="AV319" s="12" t="s">
        <v>80</v>
      </c>
      <c r="AW319" s="12" t="s">
        <v>34</v>
      </c>
      <c r="AX319" s="12" t="s">
        <v>74</v>
      </c>
      <c r="AY319" s="135" t="s">
        <v>126</v>
      </c>
    </row>
    <row r="320" spans="1:65" s="13" customFormat="1" ht="10">
      <c r="B320" s="141"/>
      <c r="D320" s="134" t="s">
        <v>136</v>
      </c>
      <c r="E320" s="142" t="s">
        <v>3</v>
      </c>
      <c r="F320" s="143" t="s">
        <v>456</v>
      </c>
      <c r="H320" s="144">
        <v>4.3490000000000002</v>
      </c>
      <c r="I320" s="145"/>
      <c r="L320" s="141"/>
      <c r="M320" s="146"/>
      <c r="N320" s="147"/>
      <c r="O320" s="147"/>
      <c r="P320" s="147"/>
      <c r="Q320" s="147"/>
      <c r="R320" s="147"/>
      <c r="S320" s="147"/>
      <c r="T320" s="148"/>
      <c r="AT320" s="142" t="s">
        <v>136</v>
      </c>
      <c r="AU320" s="142" t="s">
        <v>82</v>
      </c>
      <c r="AV320" s="13" t="s">
        <v>82</v>
      </c>
      <c r="AW320" s="13" t="s">
        <v>34</v>
      </c>
      <c r="AX320" s="13" t="s">
        <v>80</v>
      </c>
      <c r="AY320" s="142" t="s">
        <v>126</v>
      </c>
    </row>
    <row r="321" spans="1:65" s="11" customFormat="1" ht="25.9" customHeight="1">
      <c r="B321" s="101"/>
      <c r="D321" s="102" t="s">
        <v>73</v>
      </c>
      <c r="E321" s="103" t="s">
        <v>457</v>
      </c>
      <c r="F321" s="103" t="s">
        <v>458</v>
      </c>
      <c r="I321" s="104"/>
      <c r="J321" s="105">
        <f>BK321</f>
        <v>0</v>
      </c>
      <c r="L321" s="101"/>
      <c r="M321" s="106"/>
      <c r="N321" s="107"/>
      <c r="O321" s="107"/>
      <c r="P321" s="108">
        <f>P322+P327</f>
        <v>0</v>
      </c>
      <c r="Q321" s="107"/>
      <c r="R321" s="108">
        <f>R322+R327</f>
        <v>0</v>
      </c>
      <c r="S321" s="107"/>
      <c r="T321" s="109">
        <f>T322+T327</f>
        <v>2.5440000000000005</v>
      </c>
      <c r="AR321" s="102" t="s">
        <v>82</v>
      </c>
      <c r="AT321" s="110" t="s">
        <v>73</v>
      </c>
      <c r="AU321" s="110" t="s">
        <v>74</v>
      </c>
      <c r="AY321" s="102" t="s">
        <v>126</v>
      </c>
      <c r="BK321" s="111">
        <f>BK322+BK327</f>
        <v>0</v>
      </c>
    </row>
    <row r="322" spans="1:65" s="11" customFormat="1" ht="22.75" customHeight="1">
      <c r="B322" s="101"/>
      <c r="D322" s="102" t="s">
        <v>73</v>
      </c>
      <c r="E322" s="112" t="s">
        <v>459</v>
      </c>
      <c r="F322" s="112" t="s">
        <v>460</v>
      </c>
      <c r="I322" s="104"/>
      <c r="J322" s="113">
        <f>BK322</f>
        <v>0</v>
      </c>
      <c r="L322" s="101"/>
      <c r="M322" s="106"/>
      <c r="N322" s="107"/>
      <c r="O322" s="107"/>
      <c r="P322" s="108">
        <f>SUM(P323:P326)</f>
        <v>0</v>
      </c>
      <c r="Q322" s="107"/>
      <c r="R322" s="108">
        <f>SUM(R323:R326)</f>
        <v>0</v>
      </c>
      <c r="S322" s="107"/>
      <c r="T322" s="109">
        <f>SUM(T323:T326)</f>
        <v>0.26400000000000001</v>
      </c>
      <c r="AR322" s="102" t="s">
        <v>82</v>
      </c>
      <c r="AT322" s="110" t="s">
        <v>73</v>
      </c>
      <c r="AU322" s="110" t="s">
        <v>80</v>
      </c>
      <c r="AY322" s="102" t="s">
        <v>126</v>
      </c>
      <c r="BK322" s="111">
        <f>SUM(BK323:BK326)</f>
        <v>0</v>
      </c>
    </row>
    <row r="323" spans="1:65" s="2" customFormat="1" ht="24.15" customHeight="1">
      <c r="A323" s="28"/>
      <c r="B323" s="114"/>
      <c r="C323" s="115" t="s">
        <v>461</v>
      </c>
      <c r="D323" s="115" t="s">
        <v>128</v>
      </c>
      <c r="E323" s="116" t="s">
        <v>462</v>
      </c>
      <c r="F323" s="117" t="s">
        <v>463</v>
      </c>
      <c r="G323" s="118" t="s">
        <v>131</v>
      </c>
      <c r="H323" s="119">
        <v>8.8000000000000007</v>
      </c>
      <c r="I323" s="120"/>
      <c r="J323" s="121">
        <f>ROUND(I323*H323,2)</f>
        <v>0</v>
      </c>
      <c r="K323" s="117" t="s">
        <v>132</v>
      </c>
      <c r="L323" s="29"/>
      <c r="M323" s="122" t="s">
        <v>3</v>
      </c>
      <c r="N323" s="123" t="s">
        <v>46</v>
      </c>
      <c r="O323" s="38"/>
      <c r="P323" s="124">
        <f>O323*H323</f>
        <v>0</v>
      </c>
      <c r="Q323" s="124">
        <v>0</v>
      </c>
      <c r="R323" s="124">
        <f>Q323*H323</f>
        <v>0</v>
      </c>
      <c r="S323" s="124">
        <v>0.03</v>
      </c>
      <c r="T323" s="125">
        <f>S323*H323</f>
        <v>0.26400000000000001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26" t="s">
        <v>336</v>
      </c>
      <c r="AT323" s="126" t="s">
        <v>128</v>
      </c>
      <c r="AU323" s="126" t="s">
        <v>82</v>
      </c>
      <c r="AY323" s="16" t="s">
        <v>126</v>
      </c>
      <c r="BE323" s="127">
        <f>IF(N323="základní",J323,0)</f>
        <v>0</v>
      </c>
      <c r="BF323" s="127">
        <f>IF(N323="snížená",J323,0)</f>
        <v>0</v>
      </c>
      <c r="BG323" s="127">
        <f>IF(N323="zákl. přenesená",J323,0)</f>
        <v>0</v>
      </c>
      <c r="BH323" s="127">
        <f>IF(N323="sníž. přenesená",J323,0)</f>
        <v>0</v>
      </c>
      <c r="BI323" s="127">
        <f>IF(N323="nulová",J323,0)</f>
        <v>0</v>
      </c>
      <c r="BJ323" s="16" t="s">
        <v>80</v>
      </c>
      <c r="BK323" s="127">
        <f>ROUND(I323*H323,2)</f>
        <v>0</v>
      </c>
      <c r="BL323" s="16" t="s">
        <v>336</v>
      </c>
      <c r="BM323" s="126" t="s">
        <v>464</v>
      </c>
    </row>
    <row r="324" spans="1:65" s="2" customFormat="1" ht="10">
      <c r="A324" s="28"/>
      <c r="B324" s="29"/>
      <c r="C324" s="28"/>
      <c r="D324" s="128" t="s">
        <v>134</v>
      </c>
      <c r="E324" s="28"/>
      <c r="F324" s="129" t="s">
        <v>465</v>
      </c>
      <c r="G324" s="28"/>
      <c r="H324" s="28"/>
      <c r="I324" s="130"/>
      <c r="J324" s="28"/>
      <c r="K324" s="28"/>
      <c r="L324" s="29"/>
      <c r="M324" s="131"/>
      <c r="N324" s="132"/>
      <c r="O324" s="38"/>
      <c r="P324" s="38"/>
      <c r="Q324" s="38"/>
      <c r="R324" s="38"/>
      <c r="S324" s="38"/>
      <c r="T324" s="39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T324" s="16" t="s">
        <v>134</v>
      </c>
      <c r="AU324" s="16" t="s">
        <v>82</v>
      </c>
    </row>
    <row r="325" spans="1:65" s="12" customFormat="1" ht="10">
      <c r="B325" s="133"/>
      <c r="D325" s="134" t="s">
        <v>136</v>
      </c>
      <c r="E325" s="135" t="s">
        <v>3</v>
      </c>
      <c r="F325" s="136" t="s">
        <v>466</v>
      </c>
      <c r="H325" s="135" t="s">
        <v>3</v>
      </c>
      <c r="I325" s="137"/>
      <c r="L325" s="133"/>
      <c r="M325" s="138"/>
      <c r="N325" s="139"/>
      <c r="O325" s="139"/>
      <c r="P325" s="139"/>
      <c r="Q325" s="139"/>
      <c r="R325" s="139"/>
      <c r="S325" s="139"/>
      <c r="T325" s="140"/>
      <c r="AT325" s="135" t="s">
        <v>136</v>
      </c>
      <c r="AU325" s="135" t="s">
        <v>82</v>
      </c>
      <c r="AV325" s="12" t="s">
        <v>80</v>
      </c>
      <c r="AW325" s="12" t="s">
        <v>34</v>
      </c>
      <c r="AX325" s="12" t="s">
        <v>74</v>
      </c>
      <c r="AY325" s="135" t="s">
        <v>126</v>
      </c>
    </row>
    <row r="326" spans="1:65" s="13" customFormat="1" ht="10">
      <c r="B326" s="141"/>
      <c r="D326" s="134" t="s">
        <v>136</v>
      </c>
      <c r="E326" s="142" t="s">
        <v>3</v>
      </c>
      <c r="F326" s="143" t="s">
        <v>467</v>
      </c>
      <c r="H326" s="144">
        <v>8.8000000000000007</v>
      </c>
      <c r="I326" s="145"/>
      <c r="L326" s="141"/>
      <c r="M326" s="146"/>
      <c r="N326" s="147"/>
      <c r="O326" s="147"/>
      <c r="P326" s="147"/>
      <c r="Q326" s="147"/>
      <c r="R326" s="147"/>
      <c r="S326" s="147"/>
      <c r="T326" s="148"/>
      <c r="AT326" s="142" t="s">
        <v>136</v>
      </c>
      <c r="AU326" s="142" t="s">
        <v>82</v>
      </c>
      <c r="AV326" s="13" t="s">
        <v>82</v>
      </c>
      <c r="AW326" s="13" t="s">
        <v>34</v>
      </c>
      <c r="AX326" s="13" t="s">
        <v>80</v>
      </c>
      <c r="AY326" s="142" t="s">
        <v>126</v>
      </c>
    </row>
    <row r="327" spans="1:65" s="11" customFormat="1" ht="22.75" customHeight="1">
      <c r="B327" s="101"/>
      <c r="D327" s="102" t="s">
        <v>73</v>
      </c>
      <c r="E327" s="112" t="s">
        <v>468</v>
      </c>
      <c r="F327" s="112" t="s">
        <v>469</v>
      </c>
      <c r="I327" s="104"/>
      <c r="J327" s="113">
        <f>BK327</f>
        <v>0</v>
      </c>
      <c r="L327" s="101"/>
      <c r="M327" s="106"/>
      <c r="N327" s="107"/>
      <c r="O327" s="107"/>
      <c r="P327" s="108">
        <f>SUM(P328:P341)</f>
        <v>0</v>
      </c>
      <c r="Q327" s="107"/>
      <c r="R327" s="108">
        <f>SUM(R328:R341)</f>
        <v>0</v>
      </c>
      <c r="S327" s="107"/>
      <c r="T327" s="109">
        <f>SUM(T328:T341)</f>
        <v>2.2800000000000002</v>
      </c>
      <c r="AR327" s="102" t="s">
        <v>82</v>
      </c>
      <c r="AT327" s="110" t="s">
        <v>73</v>
      </c>
      <c r="AU327" s="110" t="s">
        <v>80</v>
      </c>
      <c r="AY327" s="102" t="s">
        <v>126</v>
      </c>
      <c r="BK327" s="111">
        <f>SUM(BK328:BK341)</f>
        <v>0</v>
      </c>
    </row>
    <row r="328" spans="1:65" s="2" customFormat="1" ht="37.75" customHeight="1">
      <c r="A328" s="28"/>
      <c r="B328" s="114"/>
      <c r="C328" s="115" t="s">
        <v>470</v>
      </c>
      <c r="D328" s="115" t="s">
        <v>128</v>
      </c>
      <c r="E328" s="116" t="s">
        <v>471</v>
      </c>
      <c r="F328" s="117" t="s">
        <v>472</v>
      </c>
      <c r="G328" s="118" t="s">
        <v>473</v>
      </c>
      <c r="H328" s="119">
        <v>520</v>
      </c>
      <c r="I328" s="120"/>
      <c r="J328" s="121">
        <f>ROUND(I328*H328,2)</f>
        <v>0</v>
      </c>
      <c r="K328" s="117" t="s">
        <v>132</v>
      </c>
      <c r="L328" s="29"/>
      <c r="M328" s="122" t="s">
        <v>3</v>
      </c>
      <c r="N328" s="123" t="s">
        <v>46</v>
      </c>
      <c r="O328" s="38"/>
      <c r="P328" s="124">
        <f>O328*H328</f>
        <v>0</v>
      </c>
      <c r="Q328" s="124">
        <v>0</v>
      </c>
      <c r="R328" s="124">
        <f>Q328*H328</f>
        <v>0</v>
      </c>
      <c r="S328" s="124">
        <v>1E-3</v>
      </c>
      <c r="T328" s="125">
        <f>S328*H328</f>
        <v>0.52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26" t="s">
        <v>336</v>
      </c>
      <c r="AT328" s="126" t="s">
        <v>128</v>
      </c>
      <c r="AU328" s="126" t="s">
        <v>82</v>
      </c>
      <c r="AY328" s="16" t="s">
        <v>126</v>
      </c>
      <c r="BE328" s="127">
        <f>IF(N328="základní",J328,0)</f>
        <v>0</v>
      </c>
      <c r="BF328" s="127">
        <f>IF(N328="snížená",J328,0)</f>
        <v>0</v>
      </c>
      <c r="BG328" s="127">
        <f>IF(N328="zákl. přenesená",J328,0)</f>
        <v>0</v>
      </c>
      <c r="BH328" s="127">
        <f>IF(N328="sníž. přenesená",J328,0)</f>
        <v>0</v>
      </c>
      <c r="BI328" s="127">
        <f>IF(N328="nulová",J328,0)</f>
        <v>0</v>
      </c>
      <c r="BJ328" s="16" t="s">
        <v>80</v>
      </c>
      <c r="BK328" s="127">
        <f>ROUND(I328*H328,2)</f>
        <v>0</v>
      </c>
      <c r="BL328" s="16" t="s">
        <v>336</v>
      </c>
      <c r="BM328" s="126" t="s">
        <v>474</v>
      </c>
    </row>
    <row r="329" spans="1:65" s="2" customFormat="1" ht="10">
      <c r="A329" s="28"/>
      <c r="B329" s="29"/>
      <c r="C329" s="28"/>
      <c r="D329" s="128" t="s">
        <v>134</v>
      </c>
      <c r="E329" s="28"/>
      <c r="F329" s="129" t="s">
        <v>475</v>
      </c>
      <c r="G329" s="28"/>
      <c r="H329" s="28"/>
      <c r="I329" s="130"/>
      <c r="J329" s="28"/>
      <c r="K329" s="28"/>
      <c r="L329" s="29"/>
      <c r="M329" s="131"/>
      <c r="N329" s="132"/>
      <c r="O329" s="38"/>
      <c r="P329" s="38"/>
      <c r="Q329" s="38"/>
      <c r="R329" s="38"/>
      <c r="S329" s="38"/>
      <c r="T329" s="39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T329" s="16" t="s">
        <v>134</v>
      </c>
      <c r="AU329" s="16" t="s">
        <v>82</v>
      </c>
    </row>
    <row r="330" spans="1:65" s="12" customFormat="1" ht="10">
      <c r="B330" s="133"/>
      <c r="D330" s="134" t="s">
        <v>136</v>
      </c>
      <c r="E330" s="135" t="s">
        <v>3</v>
      </c>
      <c r="F330" s="136" t="s">
        <v>466</v>
      </c>
      <c r="H330" s="135" t="s">
        <v>3</v>
      </c>
      <c r="I330" s="137"/>
      <c r="L330" s="133"/>
      <c r="M330" s="138"/>
      <c r="N330" s="139"/>
      <c r="O330" s="139"/>
      <c r="P330" s="139"/>
      <c r="Q330" s="139"/>
      <c r="R330" s="139"/>
      <c r="S330" s="139"/>
      <c r="T330" s="140"/>
      <c r="AT330" s="135" t="s">
        <v>136</v>
      </c>
      <c r="AU330" s="135" t="s">
        <v>82</v>
      </c>
      <c r="AV330" s="12" t="s">
        <v>80</v>
      </c>
      <c r="AW330" s="12" t="s">
        <v>34</v>
      </c>
      <c r="AX330" s="12" t="s">
        <v>74</v>
      </c>
      <c r="AY330" s="135" t="s">
        <v>126</v>
      </c>
    </row>
    <row r="331" spans="1:65" s="13" customFormat="1" ht="10">
      <c r="B331" s="141"/>
      <c r="D331" s="134" t="s">
        <v>136</v>
      </c>
      <c r="E331" s="142" t="s">
        <v>3</v>
      </c>
      <c r="F331" s="143" t="s">
        <v>476</v>
      </c>
      <c r="H331" s="144">
        <v>260</v>
      </c>
      <c r="I331" s="145"/>
      <c r="L331" s="141"/>
      <c r="M331" s="146"/>
      <c r="N331" s="147"/>
      <c r="O331" s="147"/>
      <c r="P331" s="147"/>
      <c r="Q331" s="147"/>
      <c r="R331" s="147"/>
      <c r="S331" s="147"/>
      <c r="T331" s="148"/>
      <c r="AT331" s="142" t="s">
        <v>136</v>
      </c>
      <c r="AU331" s="142" t="s">
        <v>82</v>
      </c>
      <c r="AV331" s="13" t="s">
        <v>82</v>
      </c>
      <c r="AW331" s="13" t="s">
        <v>34</v>
      </c>
      <c r="AX331" s="13" t="s">
        <v>74</v>
      </c>
      <c r="AY331" s="142" t="s">
        <v>126</v>
      </c>
    </row>
    <row r="332" spans="1:65" s="12" customFormat="1" ht="10">
      <c r="B332" s="133"/>
      <c r="D332" s="134" t="s">
        <v>136</v>
      </c>
      <c r="E332" s="135" t="s">
        <v>3</v>
      </c>
      <c r="F332" s="136" t="s">
        <v>477</v>
      </c>
      <c r="H332" s="135" t="s">
        <v>3</v>
      </c>
      <c r="I332" s="137"/>
      <c r="L332" s="133"/>
      <c r="M332" s="138"/>
      <c r="N332" s="139"/>
      <c r="O332" s="139"/>
      <c r="P332" s="139"/>
      <c r="Q332" s="139"/>
      <c r="R332" s="139"/>
      <c r="S332" s="139"/>
      <c r="T332" s="140"/>
      <c r="AT332" s="135" t="s">
        <v>136</v>
      </c>
      <c r="AU332" s="135" t="s">
        <v>82</v>
      </c>
      <c r="AV332" s="12" t="s">
        <v>80</v>
      </c>
      <c r="AW332" s="12" t="s">
        <v>34</v>
      </c>
      <c r="AX332" s="12" t="s">
        <v>74</v>
      </c>
      <c r="AY332" s="135" t="s">
        <v>126</v>
      </c>
    </row>
    <row r="333" spans="1:65" s="13" customFormat="1" ht="10">
      <c r="B333" s="141"/>
      <c r="D333" s="134" t="s">
        <v>136</v>
      </c>
      <c r="E333" s="142" t="s">
        <v>3</v>
      </c>
      <c r="F333" s="143" t="s">
        <v>476</v>
      </c>
      <c r="H333" s="144">
        <v>260</v>
      </c>
      <c r="I333" s="145"/>
      <c r="L333" s="141"/>
      <c r="M333" s="146"/>
      <c r="N333" s="147"/>
      <c r="O333" s="147"/>
      <c r="P333" s="147"/>
      <c r="Q333" s="147"/>
      <c r="R333" s="147"/>
      <c r="S333" s="147"/>
      <c r="T333" s="148"/>
      <c r="AT333" s="142" t="s">
        <v>136</v>
      </c>
      <c r="AU333" s="142" t="s">
        <v>82</v>
      </c>
      <c r="AV333" s="13" t="s">
        <v>82</v>
      </c>
      <c r="AW333" s="13" t="s">
        <v>34</v>
      </c>
      <c r="AX333" s="13" t="s">
        <v>74</v>
      </c>
      <c r="AY333" s="142" t="s">
        <v>126</v>
      </c>
    </row>
    <row r="334" spans="1:65" s="14" customFormat="1" ht="10">
      <c r="B334" s="149"/>
      <c r="D334" s="134" t="s">
        <v>136</v>
      </c>
      <c r="E334" s="150" t="s">
        <v>3</v>
      </c>
      <c r="F334" s="151" t="s">
        <v>148</v>
      </c>
      <c r="H334" s="152">
        <v>520</v>
      </c>
      <c r="I334" s="153"/>
      <c r="L334" s="149"/>
      <c r="M334" s="154"/>
      <c r="N334" s="155"/>
      <c r="O334" s="155"/>
      <c r="P334" s="155"/>
      <c r="Q334" s="155"/>
      <c r="R334" s="155"/>
      <c r="S334" s="155"/>
      <c r="T334" s="156"/>
      <c r="AT334" s="150" t="s">
        <v>136</v>
      </c>
      <c r="AU334" s="150" t="s">
        <v>82</v>
      </c>
      <c r="AV334" s="14" t="s">
        <v>92</v>
      </c>
      <c r="AW334" s="14" t="s">
        <v>34</v>
      </c>
      <c r="AX334" s="14" t="s">
        <v>80</v>
      </c>
      <c r="AY334" s="150" t="s">
        <v>126</v>
      </c>
    </row>
    <row r="335" spans="1:65" s="2" customFormat="1" ht="33" customHeight="1">
      <c r="A335" s="28"/>
      <c r="B335" s="114"/>
      <c r="C335" s="115" t="s">
        <v>478</v>
      </c>
      <c r="D335" s="115" t="s">
        <v>128</v>
      </c>
      <c r="E335" s="116" t="s">
        <v>479</v>
      </c>
      <c r="F335" s="117" t="s">
        <v>480</v>
      </c>
      <c r="G335" s="118" t="s">
        <v>473</v>
      </c>
      <c r="H335" s="119">
        <v>1760</v>
      </c>
      <c r="I335" s="120"/>
      <c r="J335" s="121">
        <f>ROUND(I335*H335,2)</f>
        <v>0</v>
      </c>
      <c r="K335" s="117" t="s">
        <v>132</v>
      </c>
      <c r="L335" s="29"/>
      <c r="M335" s="122" t="s">
        <v>3</v>
      </c>
      <c r="N335" s="123" t="s">
        <v>46</v>
      </c>
      <c r="O335" s="38"/>
      <c r="P335" s="124">
        <f>O335*H335</f>
        <v>0</v>
      </c>
      <c r="Q335" s="124">
        <v>0</v>
      </c>
      <c r="R335" s="124">
        <f>Q335*H335</f>
        <v>0</v>
      </c>
      <c r="S335" s="124">
        <v>1E-3</v>
      </c>
      <c r="T335" s="125">
        <f>S335*H335</f>
        <v>1.76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R335" s="126" t="s">
        <v>336</v>
      </c>
      <c r="AT335" s="126" t="s">
        <v>128</v>
      </c>
      <c r="AU335" s="126" t="s">
        <v>82</v>
      </c>
      <c r="AY335" s="16" t="s">
        <v>126</v>
      </c>
      <c r="BE335" s="127">
        <f>IF(N335="základní",J335,0)</f>
        <v>0</v>
      </c>
      <c r="BF335" s="127">
        <f>IF(N335="snížená",J335,0)</f>
        <v>0</v>
      </c>
      <c r="BG335" s="127">
        <f>IF(N335="zákl. přenesená",J335,0)</f>
        <v>0</v>
      </c>
      <c r="BH335" s="127">
        <f>IF(N335="sníž. přenesená",J335,0)</f>
        <v>0</v>
      </c>
      <c r="BI335" s="127">
        <f>IF(N335="nulová",J335,0)</f>
        <v>0</v>
      </c>
      <c r="BJ335" s="16" t="s">
        <v>80</v>
      </c>
      <c r="BK335" s="127">
        <f>ROUND(I335*H335,2)</f>
        <v>0</v>
      </c>
      <c r="BL335" s="16" t="s">
        <v>336</v>
      </c>
      <c r="BM335" s="126" t="s">
        <v>481</v>
      </c>
    </row>
    <row r="336" spans="1:65" s="2" customFormat="1" ht="10">
      <c r="A336" s="28"/>
      <c r="B336" s="29"/>
      <c r="C336" s="28"/>
      <c r="D336" s="128" t="s">
        <v>134</v>
      </c>
      <c r="E336" s="28"/>
      <c r="F336" s="129" t="s">
        <v>482</v>
      </c>
      <c r="G336" s="28"/>
      <c r="H336" s="28"/>
      <c r="I336" s="130"/>
      <c r="J336" s="28"/>
      <c r="K336" s="28"/>
      <c r="L336" s="29"/>
      <c r="M336" s="131"/>
      <c r="N336" s="132"/>
      <c r="O336" s="38"/>
      <c r="P336" s="38"/>
      <c r="Q336" s="38"/>
      <c r="R336" s="38"/>
      <c r="S336" s="38"/>
      <c r="T336" s="39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T336" s="16" t="s">
        <v>134</v>
      </c>
      <c r="AU336" s="16" t="s">
        <v>82</v>
      </c>
    </row>
    <row r="337" spans="1:51" s="12" customFormat="1" ht="10">
      <c r="B337" s="133"/>
      <c r="D337" s="134" t="s">
        <v>136</v>
      </c>
      <c r="E337" s="135" t="s">
        <v>3</v>
      </c>
      <c r="F337" s="136" t="s">
        <v>466</v>
      </c>
      <c r="H337" s="135" t="s">
        <v>3</v>
      </c>
      <c r="I337" s="137"/>
      <c r="L337" s="133"/>
      <c r="M337" s="138"/>
      <c r="N337" s="139"/>
      <c r="O337" s="139"/>
      <c r="P337" s="139"/>
      <c r="Q337" s="139"/>
      <c r="R337" s="139"/>
      <c r="S337" s="139"/>
      <c r="T337" s="140"/>
      <c r="AT337" s="135" t="s">
        <v>136</v>
      </c>
      <c r="AU337" s="135" t="s">
        <v>82</v>
      </c>
      <c r="AV337" s="12" t="s">
        <v>80</v>
      </c>
      <c r="AW337" s="12" t="s">
        <v>34</v>
      </c>
      <c r="AX337" s="12" t="s">
        <v>74</v>
      </c>
      <c r="AY337" s="135" t="s">
        <v>126</v>
      </c>
    </row>
    <row r="338" spans="1:51" s="13" customFormat="1" ht="10">
      <c r="B338" s="141"/>
      <c r="D338" s="134" t="s">
        <v>136</v>
      </c>
      <c r="E338" s="142" t="s">
        <v>3</v>
      </c>
      <c r="F338" s="143" t="s">
        <v>483</v>
      </c>
      <c r="H338" s="144">
        <v>880</v>
      </c>
      <c r="I338" s="145"/>
      <c r="L338" s="141"/>
      <c r="M338" s="146"/>
      <c r="N338" s="147"/>
      <c r="O338" s="147"/>
      <c r="P338" s="147"/>
      <c r="Q338" s="147"/>
      <c r="R338" s="147"/>
      <c r="S338" s="147"/>
      <c r="T338" s="148"/>
      <c r="AT338" s="142" t="s">
        <v>136</v>
      </c>
      <c r="AU338" s="142" t="s">
        <v>82</v>
      </c>
      <c r="AV338" s="13" t="s">
        <v>82</v>
      </c>
      <c r="AW338" s="13" t="s">
        <v>34</v>
      </c>
      <c r="AX338" s="13" t="s">
        <v>74</v>
      </c>
      <c r="AY338" s="142" t="s">
        <v>126</v>
      </c>
    </row>
    <row r="339" spans="1:51" s="12" customFormat="1" ht="10">
      <c r="B339" s="133"/>
      <c r="D339" s="134" t="s">
        <v>136</v>
      </c>
      <c r="E339" s="135" t="s">
        <v>3</v>
      </c>
      <c r="F339" s="136" t="s">
        <v>477</v>
      </c>
      <c r="H339" s="135" t="s">
        <v>3</v>
      </c>
      <c r="I339" s="137"/>
      <c r="L339" s="133"/>
      <c r="M339" s="138"/>
      <c r="N339" s="139"/>
      <c r="O339" s="139"/>
      <c r="P339" s="139"/>
      <c r="Q339" s="139"/>
      <c r="R339" s="139"/>
      <c r="S339" s="139"/>
      <c r="T339" s="140"/>
      <c r="AT339" s="135" t="s">
        <v>136</v>
      </c>
      <c r="AU339" s="135" t="s">
        <v>82</v>
      </c>
      <c r="AV339" s="12" t="s">
        <v>80</v>
      </c>
      <c r="AW339" s="12" t="s">
        <v>34</v>
      </c>
      <c r="AX339" s="12" t="s">
        <v>74</v>
      </c>
      <c r="AY339" s="135" t="s">
        <v>126</v>
      </c>
    </row>
    <row r="340" spans="1:51" s="13" customFormat="1" ht="10">
      <c r="B340" s="141"/>
      <c r="D340" s="134" t="s">
        <v>136</v>
      </c>
      <c r="E340" s="142" t="s">
        <v>3</v>
      </c>
      <c r="F340" s="143" t="s">
        <v>483</v>
      </c>
      <c r="H340" s="144">
        <v>880</v>
      </c>
      <c r="I340" s="145"/>
      <c r="L340" s="141"/>
      <c r="M340" s="146"/>
      <c r="N340" s="147"/>
      <c r="O340" s="147"/>
      <c r="P340" s="147"/>
      <c r="Q340" s="147"/>
      <c r="R340" s="147"/>
      <c r="S340" s="147"/>
      <c r="T340" s="148"/>
      <c r="AT340" s="142" t="s">
        <v>136</v>
      </c>
      <c r="AU340" s="142" t="s">
        <v>82</v>
      </c>
      <c r="AV340" s="13" t="s">
        <v>82</v>
      </c>
      <c r="AW340" s="13" t="s">
        <v>34</v>
      </c>
      <c r="AX340" s="13" t="s">
        <v>74</v>
      </c>
      <c r="AY340" s="142" t="s">
        <v>126</v>
      </c>
    </row>
    <row r="341" spans="1:51" s="14" customFormat="1" ht="10">
      <c r="B341" s="149"/>
      <c r="D341" s="134" t="s">
        <v>136</v>
      </c>
      <c r="E341" s="150" t="s">
        <v>3</v>
      </c>
      <c r="F341" s="151" t="s">
        <v>148</v>
      </c>
      <c r="H341" s="152">
        <v>1760</v>
      </c>
      <c r="I341" s="153"/>
      <c r="L341" s="149"/>
      <c r="M341" s="160"/>
      <c r="N341" s="161"/>
      <c r="O341" s="161"/>
      <c r="P341" s="161"/>
      <c r="Q341" s="161"/>
      <c r="R341" s="161"/>
      <c r="S341" s="161"/>
      <c r="T341" s="162"/>
      <c r="AT341" s="150" t="s">
        <v>136</v>
      </c>
      <c r="AU341" s="150" t="s">
        <v>82</v>
      </c>
      <c r="AV341" s="14" t="s">
        <v>92</v>
      </c>
      <c r="AW341" s="14" t="s">
        <v>34</v>
      </c>
      <c r="AX341" s="14" t="s">
        <v>80</v>
      </c>
      <c r="AY341" s="150" t="s">
        <v>126</v>
      </c>
    </row>
    <row r="342" spans="1:51" s="2" customFormat="1" ht="7" customHeight="1">
      <c r="A342" s="28"/>
      <c r="B342" s="31"/>
      <c r="C342" s="32"/>
      <c r="D342" s="32"/>
      <c r="E342" s="32"/>
      <c r="F342" s="32"/>
      <c r="G342" s="32"/>
      <c r="H342" s="32"/>
      <c r="I342" s="32"/>
      <c r="J342" s="32"/>
      <c r="K342" s="32"/>
      <c r="L342" s="29"/>
      <c r="M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</row>
  </sheetData>
  <autoFilter ref="C99:K341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08" r:id="rId2"/>
    <hyperlink ref="F110" r:id="rId3"/>
    <hyperlink ref="F151" r:id="rId4"/>
    <hyperlink ref="F180" r:id="rId5"/>
    <hyperlink ref="F191" r:id="rId6"/>
    <hyperlink ref="F195" r:id="rId7"/>
    <hyperlink ref="F202" r:id="rId8"/>
    <hyperlink ref="F206" r:id="rId9"/>
    <hyperlink ref="F210" r:id="rId10"/>
    <hyperlink ref="F217" r:id="rId11"/>
    <hyperlink ref="F221" r:id="rId12"/>
    <hyperlink ref="F225" r:id="rId13"/>
    <hyperlink ref="F229" r:id="rId14"/>
    <hyperlink ref="F233" r:id="rId15"/>
    <hyperlink ref="F238" r:id="rId16"/>
    <hyperlink ref="F245" r:id="rId17"/>
    <hyperlink ref="F249" r:id="rId18"/>
    <hyperlink ref="F256" r:id="rId19"/>
    <hyperlink ref="F263" r:id="rId20"/>
    <hyperlink ref="F279" r:id="rId21"/>
    <hyperlink ref="F281" r:id="rId22"/>
    <hyperlink ref="F284" r:id="rId23"/>
    <hyperlink ref="F288" r:id="rId24"/>
    <hyperlink ref="F292" r:id="rId25"/>
    <hyperlink ref="F296" r:id="rId26"/>
    <hyperlink ref="F301" r:id="rId27"/>
    <hyperlink ref="F306" r:id="rId28"/>
    <hyperlink ref="F310" r:id="rId29"/>
    <hyperlink ref="F314" r:id="rId30"/>
    <hyperlink ref="F318" r:id="rId31"/>
    <hyperlink ref="F324" r:id="rId32"/>
    <hyperlink ref="F329" r:id="rId33"/>
    <hyperlink ref="F336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01.1 - Demolice objektů z...</vt:lpstr>
      <vt:lpstr>01.2 - Demolice a bourání...</vt:lpstr>
      <vt:lpstr>'01.1 - Demolice objektů z...'!Názvy_tisku</vt:lpstr>
      <vt:lpstr>'01.2 - Demolice a bourání...'!Názvy_tisku</vt:lpstr>
      <vt:lpstr>'Rekapitulace stavby'!Názvy_tisku</vt:lpstr>
      <vt:lpstr>'01.1 - Demolice objektů z...'!Oblast_tisku</vt:lpstr>
      <vt:lpstr>'01.2 - Demolice a bourání...'!Oblast_tisku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Daniela Konečná</cp:lastModifiedBy>
  <dcterms:created xsi:type="dcterms:W3CDTF">2024-07-12T08:18:18Z</dcterms:created>
  <dcterms:modified xsi:type="dcterms:W3CDTF">2024-07-16T09:08:36Z</dcterms:modified>
</cp:coreProperties>
</file>