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va\Desktop\pošta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NovaRadniceRytiri - Resta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'NovaRadniceRytiri - Resta...'!$C$121:$K$160</definedName>
    <definedName name="_xlnm.Print_Area" localSheetId="1">'NovaRadniceRytiri - Resta...'!$C$4:$J$76,'NovaRadniceRytiri - Resta...'!$C$82:$J$105,'NovaRadniceRytiri - Resta...'!$C$111:$K$160</definedName>
    <definedName name="_xlnm.Print_Titles" localSheetId="1">'NovaRadniceRytiri - Resta...'!$121:$121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60"/>
  <c r="BH160"/>
  <c r="BG160"/>
  <c r="BF160"/>
  <c r="T160"/>
  <c r="T159"/>
  <c r="R160"/>
  <c r="R159"/>
  <c r="P160"/>
  <c r="P159"/>
  <c r="BI158"/>
  <c r="BH158"/>
  <c r="BG158"/>
  <c r="BF158"/>
  <c r="T158"/>
  <c r="T157"/>
  <c r="R158"/>
  <c r="R157"/>
  <c r="P158"/>
  <c r="P157"/>
  <c r="BI156"/>
  <c r="BH156"/>
  <c r="BG156"/>
  <c r="BF156"/>
  <c r="T156"/>
  <c r="T155"/>
  <c r="T154"/>
  <c r="R156"/>
  <c r="R155"/>
  <c r="R154"/>
  <c r="P156"/>
  <c r="P155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T124"/>
  <c r="R125"/>
  <c r="R124"/>
  <c r="P125"/>
  <c r="P124"/>
  <c r="J119"/>
  <c r="F118"/>
  <c r="F116"/>
  <c r="E114"/>
  <c r="J90"/>
  <c r="F89"/>
  <c r="F87"/>
  <c r="E85"/>
  <c r="J19"/>
  <c r="E19"/>
  <c r="J89"/>
  <c r="J18"/>
  <c r="J16"/>
  <c r="E16"/>
  <c r="F119"/>
  <c r="J15"/>
  <c r="J10"/>
  <c r="J87"/>
  <c i="1" r="L90"/>
  <c r="AM90"/>
  <c r="AM89"/>
  <c r="L89"/>
  <c r="AM87"/>
  <c r="L87"/>
  <c r="L85"/>
  <c r="L84"/>
  <c i="2" r="BK144"/>
  <c r="J133"/>
  <c r="J160"/>
  <c r="BK153"/>
  <c r="J146"/>
  <c r="BK141"/>
  <c r="J134"/>
  <c r="BK152"/>
  <c r="BK145"/>
  <c r="BK133"/>
  <c r="J138"/>
  <c r="BK136"/>
  <c r="J145"/>
  <c r="BK130"/>
  <c r="BK160"/>
  <c r="J158"/>
  <c r="J151"/>
  <c r="J144"/>
  <c i="1" r="AS94"/>
  <c i="2" r="BK151"/>
  <c r="BK142"/>
  <c r="J131"/>
  <c r="BK128"/>
  <c r="BK140"/>
  <c r="BK134"/>
  <c r="J141"/>
  <c r="BK129"/>
  <c r="BK158"/>
  <c r="J152"/>
  <c r="BK149"/>
  <c r="J140"/>
  <c r="J132"/>
  <c r="J153"/>
  <c r="J148"/>
  <c r="BK132"/>
  <c r="BK148"/>
  <c r="BK131"/>
  <c r="J130"/>
  <c r="BK146"/>
  <c r="BK127"/>
  <c r="J156"/>
  <c r="J150"/>
  <c r="J142"/>
  <c r="J136"/>
  <c r="BK156"/>
  <c r="BK150"/>
  <c r="BK138"/>
  <c r="J129"/>
  <c r="J149"/>
  <c r="J125"/>
  <c r="J128"/>
  <c r="J127"/>
  <c r="BK125"/>
  <c l="1" r="P126"/>
  <c r="P123"/>
  <c r="P122"/>
  <c i="1" r="AU95"/>
  <c i="2" r="BK139"/>
  <c r="J139"/>
  <c r="J98"/>
  <c r="R139"/>
  <c r="P143"/>
  <c r="T143"/>
  <c r="R147"/>
  <c r="BK126"/>
  <c r="J126"/>
  <c r="J97"/>
  <c r="T126"/>
  <c r="T123"/>
  <c r="T122"/>
  <c r="T139"/>
  <c r="BK147"/>
  <c r="J147"/>
  <c r="J100"/>
  <c r="T147"/>
  <c r="R126"/>
  <c r="R123"/>
  <c r="R122"/>
  <c r="P139"/>
  <c r="BK143"/>
  <c r="J143"/>
  <c r="J99"/>
  <c r="R143"/>
  <c r="P147"/>
  <c r="BK159"/>
  <c r="J159"/>
  <c r="J104"/>
  <c r="BK124"/>
  <c r="BK155"/>
  <c r="J155"/>
  <c r="J102"/>
  <c r="BK157"/>
  <c r="J157"/>
  <c r="J103"/>
  <c r="J116"/>
  <c r="BE131"/>
  <c r="J118"/>
  <c r="BE128"/>
  <c r="BE133"/>
  <c r="BE134"/>
  <c r="BE136"/>
  <c r="BE127"/>
  <c r="BE140"/>
  <c r="BE144"/>
  <c r="BE149"/>
  <c r="BE150"/>
  <c r="BE152"/>
  <c r="BE153"/>
  <c r="F90"/>
  <c r="BE125"/>
  <c r="BE129"/>
  <c r="BE130"/>
  <c r="BE138"/>
  <c r="BE141"/>
  <c r="BE142"/>
  <c r="BE145"/>
  <c r="BE146"/>
  <c r="BE151"/>
  <c r="BE156"/>
  <c r="BE158"/>
  <c r="BE160"/>
  <c r="BE132"/>
  <c r="BE148"/>
  <c r="F32"/>
  <c i="1" r="BA95"/>
  <c r="BA94"/>
  <c r="W30"/>
  <c i="2" r="F35"/>
  <c i="1" r="BD95"/>
  <c r="BD94"/>
  <c r="W33"/>
  <c i="2" r="J32"/>
  <c i="1" r="AW95"/>
  <c i="2" r="F33"/>
  <c i="1" r="BB95"/>
  <c r="BB94"/>
  <c r="AX94"/>
  <c i="2" r="F34"/>
  <c i="1" r="BC95"/>
  <c r="BC94"/>
  <c r="W32"/>
  <c r="AU94"/>
  <c i="2" l="1" r="BK123"/>
  <c r="BK122"/>
  <c r="J122"/>
  <c r="J94"/>
  <c r="J124"/>
  <c r="J96"/>
  <c r="BK154"/>
  <c r="J154"/>
  <c r="J101"/>
  <c r="F31"/>
  <c i="1" r="AZ95"/>
  <c r="AZ94"/>
  <c r="AV94"/>
  <c r="AK29"/>
  <c r="W31"/>
  <c r="AY94"/>
  <c r="AW94"/>
  <c r="AK30"/>
  <c i="2" r="J31"/>
  <c i="1" r="AV95"/>
  <c r="AT95"/>
  <c i="2" l="1" r="J123"/>
  <c r="J95"/>
  <c i="1" r="AT94"/>
  <c i="2" r="J28"/>
  <c i="1" r="AG95"/>
  <c r="AG94"/>
  <c r="AK26"/>
  <c r="AK35"/>
  <c r="W29"/>
  <c i="2" l="1" r="J37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<sst xmlns="http://schemas.openxmlformats.org/spreadsheetml/2006/main">
  <si>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</si>
  <si>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</si>
  <si>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</si>
  <si>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</si>
  <si>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{67de6c4c-9127-401b-9879-2b75c5d7be8e}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</si>
  <si>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</si>
  <si>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</si>
  <si>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</si>
  <si>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</si>
  <si>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</si>
  <si>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</si>
  <si>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</si>
  <si>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</si>
  <si>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</si>
  <si>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NovaRadniceRytiri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</si>
  <si>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</si>
  <si>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</si>
  <si>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Restaurátorské a stavební práce ve Sňatkové síni v prostor.AMB v přízemí a spol.prostorách 1.patra</t>
  </si>
  <si>
    <t>KSO:</t>
  </si>
  <si>
    <t>CC-CZ:</t>
  </si>
  <si>
    <t>Místo:</t>
  </si>
  <si>
    <t>Dominikánské nám.1,Brno</t>
  </si>
  <si>
    <t>Datum:</t>
  </si>
  <si>
    <t>1. 8. 2024</t>
  </si>
  <si>
    <t>Zadavatel:</t>
  </si>
  <si>
    <t>IČ:</t>
  </si>
  <si>
    <t>Statutární m.Brno, OSM, Husova 3,Brno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</si>
  <si>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</si>
  <si>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</si>
  <si>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</si>
  <si>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</si>
  <si>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</si>
  <si>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</si>
  <si>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</si>
  <si>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Radka Volková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</si>
  <si>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</si>
  <si>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</si>
  <si>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</si>
  <si>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</si>
  <si>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</si>
  <si>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</si>
  <si>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</si>
  <si>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</si>
  <si>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</si>
  <si>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</si>
  <si>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</si>
  <si>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</si>
  <si>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</si>
  <si>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</si>
  <si>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</si>
  <si>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</si>
  <si>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</si>
  <si>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</si>
  <si>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</si>
  <si>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</si>
  <si>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</si>
  <si>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</si>
  <si>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</si>
  <si>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</si>
  <si>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</si>
  <si>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</si>
  <si>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</si>
  <si>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</si>
  <si>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</si>
  <si>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</si>
  <si>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</si>
  <si>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</si>
  <si>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</si>
  <si>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</si>
  <si>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</si>
  <si>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</si>
  <si>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</si>
  <si>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</si>
  <si>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</si>
  <si>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</si>
  <si>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</si>
  <si>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</si>
  <si>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</si>
  <si>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</si>
  <si>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</si>
  <si>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</si>
  <si>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</si>
  <si>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</si>
  <si>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</si>
  <si>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</si>
  <si>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</si>
  <si>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</si>
  <si>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</si>
  <si>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</si>
  <si>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</si>
  <si>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</si>
  <si>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765 - Poznámka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</si>
  <si>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</si>
  <si>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</si>
  <si>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</si>
  <si>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</si>
  <si>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</si>
  <si>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</si>
  <si>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</si>
  <si>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</si>
  <si>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</si>
  <si>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</si>
  <si>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</si>
  <si>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</si>
  <si>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</si>
  <si>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</si>
  <si>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</si>
  <si>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</si>
  <si>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</si>
  <si>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</si>
  <si>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</si>
  <si>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</si>
  <si>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</si>
  <si>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</si>
  <si>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</si>
  <si>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</si>
  <si>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765</t>
  </si>
  <si>
    <t>Poznámka</t>
  </si>
  <si>
    <t>K</t>
  </si>
  <si>
    <t>Práce jsou odborného řemeslného charakteru</t>
  </si>
  <si>
    <t>16</t>
  </si>
  <si>
    <t>-991359385</t>
  </si>
  <si>
    <t>766</t>
  </si>
  <si>
    <t>Konstrukce truhlářské</t>
  </si>
  <si>
    <t>766-pc 1</t>
  </si>
  <si>
    <t xml:space="preserve">1.patro-oprava jednokř.dveří do kanceláří,dem.klik a štítků, oprava zámku, povrch vybrousit,vytmelit defekty, zákl.a krycí nátěr v  požad.tonu</t>
  </si>
  <si>
    <t>kus</t>
  </si>
  <si>
    <t>2007324498</t>
  </si>
  <si>
    <t>3</t>
  </si>
  <si>
    <t>766-pc 2</t>
  </si>
  <si>
    <t>1.patro-kopie dochovalých prvků z bílé mosazi-klika</t>
  </si>
  <si>
    <t>858770074</t>
  </si>
  <si>
    <t>4</t>
  </si>
  <si>
    <t>766-pc 3</t>
  </si>
  <si>
    <t>1.patro-kopie dochovalých prvků z bílé mosazi-štítek pod kliky</t>
  </si>
  <si>
    <t>-1409325958</t>
  </si>
  <si>
    <t>5</t>
  </si>
  <si>
    <t>766-pc 4</t>
  </si>
  <si>
    <t>1.patro-kopie dochovalých prvků z bílé mosazi-štítek s posuvnou krytkou</t>
  </si>
  <si>
    <t>1419728006</t>
  </si>
  <si>
    <t>6</t>
  </si>
  <si>
    <t>766-pc 5</t>
  </si>
  <si>
    <t>II.salónek primátorky,sekretariát-dveře s povrch.uprav.šelakem-dvoukř.dveře rámové konstr.s kazet.výplní.deštěním a zárubněmi fládrované-poškoz.plochy vytmelit,vyretušovat,+barevná lazura,,dem.kování,odstr.šlakové politury,tmelení prob.tmelemDřevos, retuš</t>
  </si>
  <si>
    <t>-31469910</t>
  </si>
  <si>
    <t>7</t>
  </si>
  <si>
    <t>766-pc 5a</t>
  </si>
  <si>
    <t>pokračování-obnova šelakové politury.fládrováné obložky-retuš</t>
  </si>
  <si>
    <t>412477270</t>
  </si>
  <si>
    <t>8</t>
  </si>
  <si>
    <t>766-pc 5b</t>
  </si>
  <si>
    <t>pokračování-oprava dveřních křídel upravených lihovou poloturou, retuš spodní části</t>
  </si>
  <si>
    <t>1169974200</t>
  </si>
  <si>
    <t>9</t>
  </si>
  <si>
    <t>766-pc 6</t>
  </si>
  <si>
    <t>II.salónek primátorky,sekretariát-bílé dveře se zlacen.lištami-dvoukř.dveře rámové konstr.s kaz.výplněmi povrch.upravené bílým kr.nátěrem a zlat.lištami-dem.kování,vybrouš.vybrouš,zákl.nátěr,vytmelení def.oprava prasklin,vybr,zákl.nátěr,přebr.</t>
  </si>
  <si>
    <t>-2139154039</t>
  </si>
  <si>
    <t>VV</t>
  </si>
  <si>
    <t>0*2 'Přepočtené koeficientem množství</t>
  </si>
  <si>
    <t>10</t>
  </si>
  <si>
    <t>766-pc 6a</t>
  </si>
  <si>
    <t>pokračování-nátěr v požadovaném odstínu a pozlacení lišt technikou metalu včetně závěrečné konzervace</t>
  </si>
  <si>
    <t>-943607668</t>
  </si>
  <si>
    <t>1*2 'Přepočtené koeficientem množství</t>
  </si>
  <si>
    <t>11</t>
  </si>
  <si>
    <t>998766202</t>
  </si>
  <si>
    <t>Přesun hmot procentní pro kce truhlářské v objektech v přes 6 do 12 m</t>
  </si>
  <si>
    <t>%</t>
  </si>
  <si>
    <t>CS ÚRS 2024 02</t>
  </si>
  <si>
    <t>-28083719</t>
  </si>
  <si>
    <t>771</t>
  </si>
  <si>
    <t>Podlahy z dlaždic</t>
  </si>
  <si>
    <t>771121026R</t>
  </si>
  <si>
    <t>Rytířský sál-strojové odstranění nečistot a vosku-např.PU CLEANER</t>
  </si>
  <si>
    <t>m2</t>
  </si>
  <si>
    <t>1338503888</t>
  </si>
  <si>
    <t>13</t>
  </si>
  <si>
    <t>782991431R</t>
  </si>
  <si>
    <t>Rytířský sál-povrchová úprava dlažby-polymerovou disperzí,např.Dr.Schutz,stírací prostředek-3x</t>
  </si>
  <si>
    <t>-533230676</t>
  </si>
  <si>
    <t>14</t>
  </si>
  <si>
    <t>782991431R1</t>
  </si>
  <si>
    <t>Rytířský sál-manipulační práce</t>
  </si>
  <si>
    <t>sada</t>
  </si>
  <si>
    <t>-45146553</t>
  </si>
  <si>
    <t>775</t>
  </si>
  <si>
    <t>Podlahy skládané</t>
  </si>
  <si>
    <t>15</t>
  </si>
  <si>
    <t>775-pc 1</t>
  </si>
  <si>
    <t>Archiv m.Brna-podlaha z dřev.prken lokálně dopln.dlažbou a plechem-vyčištění spar a celé podlahy,napustit insekticidem a fungicidem proti dřevok.hmyzu,houbám,vyplnit spáry pružn.probarv.tmelem,příp.špánováním,barevně sjednotit lazurou např.syst.fa Herbal</t>
  </si>
  <si>
    <t>-404803021</t>
  </si>
  <si>
    <t>775-pc 1a</t>
  </si>
  <si>
    <t>pokračování-se zachováním zbytků krycích nátěrů a zakonzervovat lakem</t>
  </si>
  <si>
    <t>1673550100</t>
  </si>
  <si>
    <t>17</t>
  </si>
  <si>
    <t>998775202</t>
  </si>
  <si>
    <t>Přesun hmot procentní pro podlahy skládané v objektech v přes 6 do 12 m</t>
  </si>
  <si>
    <t>-1915662867</t>
  </si>
  <si>
    <t>784</t>
  </si>
  <si>
    <t>Dokončovací práce - malby a tapety</t>
  </si>
  <si>
    <t>18</t>
  </si>
  <si>
    <t>784-pc 1</t>
  </si>
  <si>
    <t>R.sál-Přebroušení, napušt. penetrací-např.Den barven, praskliny a lok.poškození profilace doplnit sádrovou stěrkou Maxit 250,s.tmelem Pufas,zatečená místa izolovat-Izoprim,malba minerální barvou např.systém fa Herbol(v kvalitě, která umožní odstranění)</t>
  </si>
  <si>
    <t>-268684318</t>
  </si>
  <si>
    <t>19</t>
  </si>
  <si>
    <t>784-pc 2</t>
  </si>
  <si>
    <t>Rytířský sál-Zaktývání povrchů</t>
  </si>
  <si>
    <t>994934704</t>
  </si>
  <si>
    <t>20</t>
  </si>
  <si>
    <t>784-pc 3</t>
  </si>
  <si>
    <t>Rytířský sál,erby-odstranění prachu odsáváním,oprášením štětcem a houbou Wischab,odstranění předch.malby z hran a lokální barevnou retuš-Lascaux emulze+pigmenty</t>
  </si>
  <si>
    <t>-12503952</t>
  </si>
  <si>
    <t>784-pc 4</t>
  </si>
  <si>
    <t>Rytířský sál, erby-zaktývání povrchů</t>
  </si>
  <si>
    <t>932381406</t>
  </si>
  <si>
    <t>22</t>
  </si>
  <si>
    <t>784-pc 5</t>
  </si>
  <si>
    <t>Rytířský sál,obraz Radosti v.živoata-odstranění prachu,špíny,barevné mater.nesourodé vyspravky na rámu, pošk.místa vyspravit a doplnit plátkovým zlatem v návaznosti na okolní plochy, stejně provést opravu barev.profilů</t>
  </si>
  <si>
    <t>-277804893</t>
  </si>
  <si>
    <t>23</t>
  </si>
  <si>
    <t>784-pc 6</t>
  </si>
  <si>
    <t xml:space="preserve">Rytířský sál, rám obrazu-Radosti venkovského života-zaktývání </t>
  </si>
  <si>
    <t>1707061833</t>
  </si>
  <si>
    <t>VRN</t>
  </si>
  <si>
    <t>Vedlejší rozpočtové náklady</t>
  </si>
  <si>
    <t>VRN3</t>
  </si>
  <si>
    <t>Zařízení staveniště</t>
  </si>
  <si>
    <t>24</t>
  </si>
  <si>
    <t>030001000</t>
  </si>
  <si>
    <t>Zařízení staveniště 1%</t>
  </si>
  <si>
    <t>1024</t>
  </si>
  <si>
    <t>1737901400</t>
  </si>
  <si>
    <t>VRN6</t>
  </si>
  <si>
    <t>Územní vlivy</t>
  </si>
  <si>
    <t>25</t>
  </si>
  <si>
    <t>060001000</t>
  </si>
  <si>
    <t>Územní vlivy 3,2%</t>
  </si>
  <si>
    <t>1728790776</t>
  </si>
  <si>
    <t>VRN7</t>
  </si>
  <si>
    <t>Provozní vlivy</t>
  </si>
  <si>
    <t>26</t>
  </si>
  <si>
    <t>070001000</t>
  </si>
  <si>
    <t>Provozní vlivy 1%</t>
  </si>
  <si>
    <t>-358704880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</si>
</sst>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9"/>
      <c r="BE6" s="28"/>
      <c r="BS6" s="16" t="s">
        <v>6</v>
      </c>
    </row>
    <row r="7" s="1" customFormat="1" ht="12" customHeight="1">
      <c r="B7" s="19"/>
      <c r="D7" s="29" t="s">
        <v>18</v>
      </c>
      <c r="K7" s="24" t="s">
        <v>1</v>
      </c>
      <c r="AK7" s="29" t="s">
        <v>19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20</v>
      </c>
      <c r="K8" s="24" t="s">
        <v>21</v>
      </c>
      <c r="AK8" s="29" t="s">
        <v>22</v>
      </c>
      <c r="AN8" s="30" t="s">
        <v>23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24</v>
      </c>
      <c r="AK10" s="29" t="s">
        <v>25</v>
      </c>
      <c r="AN10" s="24" t="s">
        <v>1</v>
      </c>
      <c r="AR10" s="19"/>
      <c r="BE10" s="28"/>
      <c r="BS10" s="16" t="s">
        <v>6</v>
      </c>
    </row>
    <row r="11" s="1" customFormat="1" ht="18.48" customHeight="1">
      <c r="B11" s="19"/>
      <c r="E11" s="24" t="s">
        <v>26</v>
      </c>
      <c r="AK11" s="29" t="s">
        <v>27</v>
      </c>
      <c r="AN11" s="24" t="s">
        <v>1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28</v>
      </c>
      <c r="AK13" s="29" t="s">
        <v>25</v>
      </c>
      <c r="AN13" s="31" t="s">
        <v>29</v>
      </c>
      <c r="AR13" s="19"/>
      <c r="BE13" s="28"/>
      <c r="BS13" s="16" t="s">
        <v>6</v>
      </c>
    </row>
    <row r="14">
      <c r="B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N14" s="31" t="s">
        <v>29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30</v>
      </c>
      <c r="AK16" s="29" t="s">
        <v>25</v>
      </c>
      <c r="AN16" s="24" t="s">
        <v>1</v>
      </c>
      <c r="AR16" s="19"/>
      <c r="BE16" s="28"/>
      <c r="BS16" s="16" t="s">
        <v>3</v>
      </c>
    </row>
    <row r="17" s="1" customFormat="1" ht="18.48" customHeight="1">
      <c r="B17" s="19"/>
      <c r="E17" s="24" t="s">
        <v>31</v>
      </c>
      <c r="AK17" s="29" t="s">
        <v>27</v>
      </c>
      <c r="AN17" s="24" t="s">
        <v>1</v>
      </c>
      <c r="AR17" s="19"/>
      <c r="BE17" s="28"/>
      <c r="BS17" s="16" t="s">
        <v>32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33</v>
      </c>
      <c r="AK19" s="29" t="s">
        <v>25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34</v>
      </c>
      <c r="AK20" s="29" t="s">
        <v>27</v>
      </c>
      <c r="AN20" s="24" t="s">
        <v>1</v>
      </c>
      <c r="AR20" s="19"/>
      <c r="BE20" s="28"/>
      <c r="BS20" s="16" t="s">
        <v>32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35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37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38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39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40</v>
      </c>
      <c r="E29" s="3"/>
      <c r="F29" s="29" t="s">
        <v>41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42</v>
      </c>
      <c r="G30" s="3"/>
      <c r="H30" s="3"/>
      <c r="I30" s="3"/>
      <c r="J30" s="3"/>
      <c r="K30" s="3"/>
      <c r="L30" s="42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43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44</v>
      </c>
      <c r="G32" s="3"/>
      <c r="H32" s="3"/>
      <c r="I32" s="3"/>
      <c r="J32" s="3"/>
      <c r="K32" s="3"/>
      <c r="L32" s="42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45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46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47</v>
      </c>
      <c r="U35" s="47"/>
      <c r="V35" s="47"/>
      <c r="W35" s="47"/>
      <c r="X35" s="49" t="s">
        <v>48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49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50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51</v>
      </c>
      <c r="AI60" s="38"/>
      <c r="AJ60" s="38"/>
      <c r="AK60" s="38"/>
      <c r="AL60" s="38"/>
      <c r="AM60" s="55" t="s">
        <v>52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53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54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51</v>
      </c>
      <c r="AI75" s="38"/>
      <c r="AJ75" s="38"/>
      <c r="AK75" s="38"/>
      <c r="AL75" s="38"/>
      <c r="AM75" s="55" t="s">
        <v>52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55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NovaRadniceRytiri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Restaurátorské a stavební práce ve Sňatkové síni v prostor.AMB v přízemí a spol.prostorách 1.patra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>Dominikánské nám.1,Brno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66" t="str">
        <f>IF(AN8= "","",AN8)</f>
        <v>1. 8. 2024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>Statutární m.Brno, OSM, Husova 3,Brno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30</v>
      </c>
      <c r="AJ89" s="35"/>
      <c r="AK89" s="35"/>
      <c r="AL89" s="35"/>
      <c r="AM89" s="67" t="str">
        <f>IF(E17="","",E17)</f>
        <v xml:space="preserve"> </v>
      </c>
      <c r="AN89" s="4"/>
      <c r="AO89" s="4"/>
      <c r="AP89" s="4"/>
      <c r="AQ89" s="35"/>
      <c r="AR89" s="36"/>
      <c r="AS89" s="68" t="s">
        <v>56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28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33</v>
      </c>
      <c r="AJ90" s="35"/>
      <c r="AK90" s="35"/>
      <c r="AL90" s="35"/>
      <c r="AM90" s="67" t="str">
        <f>IF(E20="","",E20)</f>
        <v>Radka Volková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57</v>
      </c>
      <c r="D92" s="77"/>
      <c r="E92" s="77"/>
      <c r="F92" s="77"/>
      <c r="G92" s="77"/>
      <c r="H92" s="78"/>
      <c r="I92" s="79" t="s">
        <v>58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59</v>
      </c>
      <c r="AH92" s="77"/>
      <c r="AI92" s="77"/>
      <c r="AJ92" s="77"/>
      <c r="AK92" s="77"/>
      <c r="AL92" s="77"/>
      <c r="AM92" s="77"/>
      <c r="AN92" s="79" t="s">
        <v>60</v>
      </c>
      <c r="AO92" s="77"/>
      <c r="AP92" s="81"/>
      <c r="AQ92" s="82" t="s">
        <v>61</v>
      </c>
      <c r="AR92" s="36"/>
      <c r="AS92" s="83" t="s">
        <v>62</v>
      </c>
      <c r="AT92" s="84" t="s">
        <v>63</v>
      </c>
      <c r="AU92" s="84" t="s">
        <v>64</v>
      </c>
      <c r="AV92" s="84" t="s">
        <v>65</v>
      </c>
      <c r="AW92" s="84" t="s">
        <v>66</v>
      </c>
      <c r="AX92" s="84" t="s">
        <v>67</v>
      </c>
      <c r="AY92" s="84" t="s">
        <v>68</v>
      </c>
      <c r="AZ92" s="84" t="s">
        <v>69</v>
      </c>
      <c r="BA92" s="84" t="s">
        <v>70</v>
      </c>
      <c r="BB92" s="84" t="s">
        <v>71</v>
      </c>
      <c r="BC92" s="84" t="s">
        <v>72</v>
      </c>
      <c r="BD92" s="85" t="s">
        <v>73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74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ROUND(AG95,2)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ROUND(AS95,2)</f>
        <v>0</v>
      </c>
      <c r="AT94" s="96">
        <f>ROUND(SUM(AV94:AW94),2)</f>
        <v>0</v>
      </c>
      <c r="AU94" s="97">
        <f>ROUND(AU95,5)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ROUND(AZ95,2)</f>
        <v>0</v>
      </c>
      <c r="BA94" s="96">
        <f>ROUND(BA95,2)</f>
        <v>0</v>
      </c>
      <c r="BB94" s="96">
        <f>ROUND(BB95,2)</f>
        <v>0</v>
      </c>
      <c r="BC94" s="96">
        <f>ROUND(BC95,2)</f>
        <v>0</v>
      </c>
      <c r="BD94" s="98">
        <f>ROUND(BD95,2)</f>
        <v>0</v>
      </c>
      <c r="BE94" s="6"/>
      <c r="BS94" s="99" t="s">
        <v>75</v>
      </c>
      <c r="BT94" s="99" t="s">
        <v>76</v>
      </c>
      <c r="BV94" s="99" t="s">
        <v>77</v>
      </c>
      <c r="BW94" s="99" t="s">
        <v>4</v>
      </c>
      <c r="BX94" s="99" t="s">
        <v>78</v>
      </c>
      <c r="CL94" s="99" t="s">
        <v>1</v>
      </c>
    </row>
    <row r="95" s="7" customFormat="1" ht="37.5" customHeight="1">
      <c r="A95" s="100" t="s">
        <v>79</v>
      </c>
      <c r="B95" s="101"/>
      <c r="C95" s="102"/>
      <c r="D95" s="103" t="s">
        <v>14</v>
      </c>
      <c r="E95" s="103"/>
      <c r="F95" s="103"/>
      <c r="G95" s="103"/>
      <c r="H95" s="103"/>
      <c r="I95" s="104"/>
      <c r="J95" s="103" t="s">
        <v>17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'NovaRadniceRytiri - Resta...'!J28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80</v>
      </c>
      <c r="AR95" s="101"/>
      <c r="AS95" s="107">
        <v>0</v>
      </c>
      <c r="AT95" s="108">
        <f>ROUND(SUM(AV95:AW95),2)</f>
        <v>0</v>
      </c>
      <c r="AU95" s="109">
        <f>'NovaRadniceRytiri - Resta...'!P122</f>
        <v>0</v>
      </c>
      <c r="AV95" s="108">
        <f>'NovaRadniceRytiri - Resta...'!J31</f>
        <v>0</v>
      </c>
      <c r="AW95" s="108">
        <f>'NovaRadniceRytiri - Resta...'!J32</f>
        <v>0</v>
      </c>
      <c r="AX95" s="108">
        <f>'NovaRadniceRytiri - Resta...'!J33</f>
        <v>0</v>
      </c>
      <c r="AY95" s="108">
        <f>'NovaRadniceRytiri - Resta...'!J34</f>
        <v>0</v>
      </c>
      <c r="AZ95" s="108">
        <f>'NovaRadniceRytiri - Resta...'!F31</f>
        <v>0</v>
      </c>
      <c r="BA95" s="108">
        <f>'NovaRadniceRytiri - Resta...'!F32</f>
        <v>0</v>
      </c>
      <c r="BB95" s="108">
        <f>'NovaRadniceRytiri - Resta...'!F33</f>
        <v>0</v>
      </c>
      <c r="BC95" s="108">
        <f>'NovaRadniceRytiri - Resta...'!F34</f>
        <v>0</v>
      </c>
      <c r="BD95" s="110">
        <f>'NovaRadniceRytiri - Resta...'!F35</f>
        <v>0</v>
      </c>
      <c r="BE95" s="7"/>
      <c r="BT95" s="111" t="s">
        <v>81</v>
      </c>
      <c r="BU95" s="111" t="s">
        <v>82</v>
      </c>
      <c r="BV95" s="111" t="s">
        <v>77</v>
      </c>
      <c r="BW95" s="111" t="s">
        <v>4</v>
      </c>
      <c r="BX95" s="111" t="s">
        <v>78</v>
      </c>
      <c r="CL95" s="111" t="s">
        <v>1</v>
      </c>
    </row>
    <row r="96" s="2" customFormat="1" ht="30" customHeight="1">
      <c r="A96" s="35"/>
      <c r="B96" s="36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6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36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NovaRadniceRytiri - Rest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4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="1" customFormat="1" ht="24.96" customHeight="1">
      <c r="B4" s="19"/>
      <c r="D4" s="20" t="s">
        <v>84</v>
      </c>
      <c r="L4" s="19"/>
      <c r="M4" s="112" t="s">
        <v>10</v>
      </c>
      <c r="AT4" s="16" t="s">
        <v>3</v>
      </c>
    </row>
    <row r="5" s="1" customFormat="1" ht="6.96" customHeight="1">
      <c r="B5" s="19"/>
      <c r="L5" s="19"/>
    </row>
    <row r="6" s="2" customFormat="1" ht="12" customHeight="1">
      <c r="A6" s="35"/>
      <c r="B6" s="36"/>
      <c r="C6" s="35"/>
      <c r="D6" s="29" t="s">
        <v>16</v>
      </c>
      <c r="E6" s="35"/>
      <c r="F6" s="35"/>
      <c r="G6" s="35"/>
      <c r="H6" s="35"/>
      <c r="I6" s="35"/>
      <c r="J6" s="35"/>
      <c r="K6" s="35"/>
      <c r="L6" s="52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30" customHeight="1">
      <c r="A7" s="35"/>
      <c r="B7" s="36"/>
      <c r="C7" s="35"/>
      <c r="D7" s="35"/>
      <c r="E7" s="64" t="s">
        <v>17</v>
      </c>
      <c r="F7" s="35"/>
      <c r="G7" s="35"/>
      <c r="H7" s="35"/>
      <c r="I7" s="35"/>
      <c r="J7" s="35"/>
      <c r="K7" s="35"/>
      <c r="L7" s="52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36"/>
      <c r="C8" s="35"/>
      <c r="D8" s="35"/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36"/>
      <c r="C9" s="35"/>
      <c r="D9" s="29" t="s">
        <v>18</v>
      </c>
      <c r="E9" s="35"/>
      <c r="F9" s="24" t="s">
        <v>1</v>
      </c>
      <c r="G9" s="35"/>
      <c r="H9" s="35"/>
      <c r="I9" s="29" t="s">
        <v>19</v>
      </c>
      <c r="J9" s="24" t="s">
        <v>1</v>
      </c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20</v>
      </c>
      <c r="E10" s="35"/>
      <c r="F10" s="24" t="s">
        <v>21</v>
      </c>
      <c r="G10" s="35"/>
      <c r="H10" s="35"/>
      <c r="I10" s="29" t="s">
        <v>22</v>
      </c>
      <c r="J10" s="66" t="str">
        <f>'Rekapitulace stavby'!AN8</f>
        <v>1. 8. 2024</v>
      </c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36"/>
      <c r="C11" s="35"/>
      <c r="D11" s="35"/>
      <c r="E11" s="35"/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24</v>
      </c>
      <c r="E12" s="35"/>
      <c r="F12" s="35"/>
      <c r="G12" s="35"/>
      <c r="H12" s="35"/>
      <c r="I12" s="29" t="s">
        <v>25</v>
      </c>
      <c r="J12" s="24" t="s">
        <v>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36"/>
      <c r="C13" s="35"/>
      <c r="D13" s="35"/>
      <c r="E13" s="24" t="s">
        <v>26</v>
      </c>
      <c r="F13" s="35"/>
      <c r="G13" s="35"/>
      <c r="H13" s="35"/>
      <c r="I13" s="29" t="s">
        <v>27</v>
      </c>
      <c r="J13" s="24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36"/>
      <c r="C14" s="35"/>
      <c r="D14" s="35"/>
      <c r="E14" s="35"/>
      <c r="F14" s="35"/>
      <c r="G14" s="35"/>
      <c r="H14" s="35"/>
      <c r="I14" s="35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36"/>
      <c r="C15" s="35"/>
      <c r="D15" s="29" t="s">
        <v>28</v>
      </c>
      <c r="E15" s="35"/>
      <c r="F15" s="35"/>
      <c r="G15" s="35"/>
      <c r="H15" s="35"/>
      <c r="I15" s="29" t="s">
        <v>25</v>
      </c>
      <c r="J15" s="30" t="str">
        <f>'Rekapitulace stavby'!AN13</f>
        <v>Vyplň údaj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36"/>
      <c r="C16" s="35"/>
      <c r="D16" s="35"/>
      <c r="E16" s="30" t="str">
        <f>'Rekapitulace stavby'!E14</f>
        <v>Vyplň údaj</v>
      </c>
      <c r="F16" s="24"/>
      <c r="G16" s="24"/>
      <c r="H16" s="24"/>
      <c r="I16" s="29" t="s">
        <v>27</v>
      </c>
      <c r="J16" s="30" t="str">
        <f>'Rekapitulace stavby'!AN14</f>
        <v>Vyplň údaj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36"/>
      <c r="C17" s="35"/>
      <c r="D17" s="35"/>
      <c r="E17" s="35"/>
      <c r="F17" s="35"/>
      <c r="G17" s="35"/>
      <c r="H17" s="35"/>
      <c r="I17" s="35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36"/>
      <c r="C18" s="35"/>
      <c r="D18" s="29" t="s">
        <v>30</v>
      </c>
      <c r="E18" s="35"/>
      <c r="F18" s="35"/>
      <c r="G18" s="35"/>
      <c r="H18" s="35"/>
      <c r="I18" s="29" t="s">
        <v>25</v>
      </c>
      <c r="J18" s="24" t="str">
        <f>IF('Rekapitulace stavby'!AN16="","",'Rekapitulace stavby'!AN16)</f>
        <v/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36"/>
      <c r="C19" s="35"/>
      <c r="D19" s="35"/>
      <c r="E19" s="24" t="str">
        <f>IF('Rekapitulace stavby'!E17="","",'Rekapitulace stavby'!E17)</f>
        <v xml:space="preserve"> </v>
      </c>
      <c r="F19" s="35"/>
      <c r="G19" s="35"/>
      <c r="H19" s="35"/>
      <c r="I19" s="29" t="s">
        <v>27</v>
      </c>
      <c r="J19" s="24" t="str">
        <f>IF('Rekapitulace stavby'!AN17="","",'Rekapitulace stavby'!AN17)</f>
        <v/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36"/>
      <c r="C20" s="35"/>
      <c r="D20" s="35"/>
      <c r="E20" s="35"/>
      <c r="F20" s="35"/>
      <c r="G20" s="35"/>
      <c r="H20" s="35"/>
      <c r="I20" s="35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36"/>
      <c r="C21" s="35"/>
      <c r="D21" s="29" t="s">
        <v>33</v>
      </c>
      <c r="E21" s="35"/>
      <c r="F21" s="35"/>
      <c r="G21" s="35"/>
      <c r="H21" s="35"/>
      <c r="I21" s="29" t="s">
        <v>25</v>
      </c>
      <c r="J21" s="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36"/>
      <c r="C22" s="35"/>
      <c r="D22" s="35"/>
      <c r="E22" s="24" t="s">
        <v>34</v>
      </c>
      <c r="F22" s="35"/>
      <c r="G22" s="35"/>
      <c r="H22" s="35"/>
      <c r="I22" s="29" t="s">
        <v>27</v>
      </c>
      <c r="J22" s="24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36"/>
      <c r="C23" s="35"/>
      <c r="D23" s="35"/>
      <c r="E23" s="35"/>
      <c r="F23" s="35"/>
      <c r="G23" s="35"/>
      <c r="H23" s="35"/>
      <c r="I23" s="35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36"/>
      <c r="C24" s="35"/>
      <c r="D24" s="29" t="s">
        <v>35</v>
      </c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13"/>
      <c r="B25" s="114"/>
      <c r="C25" s="113"/>
      <c r="D25" s="113"/>
      <c r="E25" s="33" t="s">
        <v>1</v>
      </c>
      <c r="F25" s="33"/>
      <c r="G25" s="33"/>
      <c r="H25" s="33"/>
      <c r="I25" s="113"/>
      <c r="J25" s="113"/>
      <c r="K25" s="113"/>
      <c r="L25" s="115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</row>
    <row r="26" s="2" customFormat="1" ht="6.96" customHeight="1">
      <c r="A26" s="35"/>
      <c r="B26" s="36"/>
      <c r="C26" s="35"/>
      <c r="D26" s="35"/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87"/>
      <c r="E27" s="87"/>
      <c r="F27" s="87"/>
      <c r="G27" s="87"/>
      <c r="H27" s="87"/>
      <c r="I27" s="87"/>
      <c r="J27" s="87"/>
      <c r="K27" s="87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36"/>
      <c r="C28" s="35"/>
      <c r="D28" s="116" t="s">
        <v>36</v>
      </c>
      <c r="E28" s="35"/>
      <c r="F28" s="35"/>
      <c r="G28" s="35"/>
      <c r="H28" s="35"/>
      <c r="I28" s="35"/>
      <c r="J28" s="93">
        <f>ROUND(J122, 2)</f>
        <v>0</v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36"/>
      <c r="C30" s="35"/>
      <c r="D30" s="35"/>
      <c r="E30" s="35"/>
      <c r="F30" s="40" t="s">
        <v>38</v>
      </c>
      <c r="G30" s="35"/>
      <c r="H30" s="35"/>
      <c r="I30" s="40" t="s">
        <v>37</v>
      </c>
      <c r="J30" s="40" t="s">
        <v>39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36"/>
      <c r="C31" s="35"/>
      <c r="D31" s="117" t="s">
        <v>40</v>
      </c>
      <c r="E31" s="29" t="s">
        <v>41</v>
      </c>
      <c r="F31" s="118">
        <f>ROUND((SUM(BE122:BE160)),  2)</f>
        <v>0</v>
      </c>
      <c r="G31" s="35"/>
      <c r="H31" s="35"/>
      <c r="I31" s="119">
        <v>0.20999999999999999</v>
      </c>
      <c r="J31" s="118">
        <f>ROUND(((SUM(BE122:BE160))*I31),  2)</f>
        <v>0</v>
      </c>
      <c r="K31" s="3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29" t="s">
        <v>42</v>
      </c>
      <c r="F32" s="118">
        <f>ROUND((SUM(BF122:BF160)),  2)</f>
        <v>0</v>
      </c>
      <c r="G32" s="35"/>
      <c r="H32" s="35"/>
      <c r="I32" s="119">
        <v>0.12</v>
      </c>
      <c r="J32" s="118">
        <f>ROUND(((SUM(BF122:BF160))*I32), 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35"/>
      <c r="E33" s="29" t="s">
        <v>43</v>
      </c>
      <c r="F33" s="118">
        <f>ROUND((SUM(BG122:BG160)),  2)</f>
        <v>0</v>
      </c>
      <c r="G33" s="35"/>
      <c r="H33" s="35"/>
      <c r="I33" s="119">
        <v>0.20999999999999999</v>
      </c>
      <c r="J33" s="118">
        <f>0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44</v>
      </c>
      <c r="F34" s="118">
        <f>ROUND((SUM(BH122:BH160)),  2)</f>
        <v>0</v>
      </c>
      <c r="G34" s="35"/>
      <c r="H34" s="35"/>
      <c r="I34" s="119">
        <v>0.12</v>
      </c>
      <c r="J34" s="118">
        <f>0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45</v>
      </c>
      <c r="F35" s="118">
        <f>ROUND((SUM(BI122:BI160)),  2)</f>
        <v>0</v>
      </c>
      <c r="G35" s="35"/>
      <c r="H35" s="35"/>
      <c r="I35" s="119">
        <v>0</v>
      </c>
      <c r="J35" s="118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36"/>
      <c r="C37" s="120"/>
      <c r="D37" s="121" t="s">
        <v>46</v>
      </c>
      <c r="E37" s="78"/>
      <c r="F37" s="78"/>
      <c r="G37" s="122" t="s">
        <v>47</v>
      </c>
      <c r="H37" s="123" t="s">
        <v>48</v>
      </c>
      <c r="I37" s="78"/>
      <c r="J37" s="124">
        <f>SUM(J28:J35)</f>
        <v>0</v>
      </c>
      <c r="K37" s="12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26" t="s">
        <v>52</v>
      </c>
      <c r="G61" s="55" t="s">
        <v>51</v>
      </c>
      <c r="H61" s="38"/>
      <c r="I61" s="38"/>
      <c r="J61" s="127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26" t="s">
        <v>52</v>
      </c>
      <c r="G76" s="55" t="s">
        <v>51</v>
      </c>
      <c r="H76" s="38"/>
      <c r="I76" s="38"/>
      <c r="J76" s="127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85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30" customHeight="1">
      <c r="A85" s="35"/>
      <c r="B85" s="36"/>
      <c r="C85" s="35"/>
      <c r="D85" s="35"/>
      <c r="E85" s="64" t="str">
        <f>E7</f>
        <v>Restaurátorské a stavební práce ve Sňatkové síni v prostor.AMB v přízemí a spol.prostorách 1.patra</v>
      </c>
      <c r="F85" s="35"/>
      <c r="G85" s="35"/>
      <c r="H85" s="35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5"/>
      <c r="E87" s="35"/>
      <c r="F87" s="24" t="str">
        <f>F10</f>
        <v>Dominikánské nám.1,Brno</v>
      </c>
      <c r="G87" s="35"/>
      <c r="H87" s="35"/>
      <c r="I87" s="29" t="s">
        <v>22</v>
      </c>
      <c r="J87" s="66" t="str">
        <f>IF(J10="","",J10)</f>
        <v>1. 8. 2024</v>
      </c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5"/>
      <c r="E89" s="35"/>
      <c r="F89" s="24" t="str">
        <f>E13</f>
        <v>Statutární m.Brno, OSM, Husova 3,Brno</v>
      </c>
      <c r="G89" s="35"/>
      <c r="H89" s="35"/>
      <c r="I89" s="29" t="s">
        <v>30</v>
      </c>
      <c r="J89" s="33" t="str">
        <f>E19</f>
        <v xml:space="preserve"> 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5"/>
      <c r="E90" s="35"/>
      <c r="F90" s="24" t="str">
        <f>IF(E16="","",E16)</f>
        <v>Vyplň údaj</v>
      </c>
      <c r="G90" s="35"/>
      <c r="H90" s="35"/>
      <c r="I90" s="29" t="s">
        <v>33</v>
      </c>
      <c r="J90" s="33" t="str">
        <f>E22</f>
        <v>Radka Volková</v>
      </c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28" t="s">
        <v>86</v>
      </c>
      <c r="D92" s="120"/>
      <c r="E92" s="120"/>
      <c r="F92" s="120"/>
      <c r="G92" s="120"/>
      <c r="H92" s="120"/>
      <c r="I92" s="120"/>
      <c r="J92" s="129" t="s">
        <v>87</v>
      </c>
      <c r="K92" s="120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30" t="s">
        <v>88</v>
      </c>
      <c r="D94" s="35"/>
      <c r="E94" s="35"/>
      <c r="F94" s="35"/>
      <c r="G94" s="35"/>
      <c r="H94" s="35"/>
      <c r="I94" s="35"/>
      <c r="J94" s="93">
        <f>J122</f>
        <v>0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6" t="s">
        <v>89</v>
      </c>
    </row>
    <row r="95" s="9" customFormat="1" ht="24.96" customHeight="1">
      <c r="A95" s="9"/>
      <c r="B95" s="131"/>
      <c r="C95" s="9"/>
      <c r="D95" s="132" t="s">
        <v>90</v>
      </c>
      <c r="E95" s="133"/>
      <c r="F95" s="133"/>
      <c r="G95" s="133"/>
      <c r="H95" s="133"/>
      <c r="I95" s="133"/>
      <c r="J95" s="134">
        <f>J123</f>
        <v>0</v>
      </c>
      <c r="K95" s="9"/>
      <c r="L95" s="131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5"/>
      <c r="C96" s="10"/>
      <c r="D96" s="136" t="s">
        <v>91</v>
      </c>
      <c r="E96" s="137"/>
      <c r="F96" s="137"/>
      <c r="G96" s="137"/>
      <c r="H96" s="137"/>
      <c r="I96" s="137"/>
      <c r="J96" s="138">
        <f>J124</f>
        <v>0</v>
      </c>
      <c r="K96" s="10"/>
      <c r="L96" s="135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5"/>
      <c r="C97" s="10"/>
      <c r="D97" s="136" t="s">
        <v>92</v>
      </c>
      <c r="E97" s="137"/>
      <c r="F97" s="137"/>
      <c r="G97" s="137"/>
      <c r="H97" s="137"/>
      <c r="I97" s="137"/>
      <c r="J97" s="138">
        <f>J126</f>
        <v>0</v>
      </c>
      <c r="K97" s="10"/>
      <c r="L97" s="135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5"/>
      <c r="C98" s="10"/>
      <c r="D98" s="136" t="s">
        <v>93</v>
      </c>
      <c r="E98" s="137"/>
      <c r="F98" s="137"/>
      <c r="G98" s="137"/>
      <c r="H98" s="137"/>
      <c r="I98" s="137"/>
      <c r="J98" s="138">
        <f>J139</f>
        <v>0</v>
      </c>
      <c r="K98" s="10"/>
      <c r="L98" s="13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5"/>
      <c r="C99" s="10"/>
      <c r="D99" s="136" t="s">
        <v>94</v>
      </c>
      <c r="E99" s="137"/>
      <c r="F99" s="137"/>
      <c r="G99" s="137"/>
      <c r="H99" s="137"/>
      <c r="I99" s="137"/>
      <c r="J99" s="138">
        <f>J143</f>
        <v>0</v>
      </c>
      <c r="K99" s="10"/>
      <c r="L99" s="13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5"/>
      <c r="C100" s="10"/>
      <c r="D100" s="136" t="s">
        <v>95</v>
      </c>
      <c r="E100" s="137"/>
      <c r="F100" s="137"/>
      <c r="G100" s="137"/>
      <c r="H100" s="137"/>
      <c r="I100" s="137"/>
      <c r="J100" s="138">
        <f>J147</f>
        <v>0</v>
      </c>
      <c r="K100" s="10"/>
      <c r="L100" s="13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1"/>
      <c r="C101" s="9"/>
      <c r="D101" s="132" t="s">
        <v>96</v>
      </c>
      <c r="E101" s="133"/>
      <c r="F101" s="133"/>
      <c r="G101" s="133"/>
      <c r="H101" s="133"/>
      <c r="I101" s="133"/>
      <c r="J101" s="134">
        <f>J154</f>
        <v>0</v>
      </c>
      <c r="K101" s="9"/>
      <c r="L101" s="13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35"/>
      <c r="C102" s="10"/>
      <c r="D102" s="136" t="s">
        <v>97</v>
      </c>
      <c r="E102" s="137"/>
      <c r="F102" s="137"/>
      <c r="G102" s="137"/>
      <c r="H102" s="137"/>
      <c r="I102" s="137"/>
      <c r="J102" s="138">
        <f>J155</f>
        <v>0</v>
      </c>
      <c r="K102" s="10"/>
      <c r="L102" s="13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5"/>
      <c r="C103" s="10"/>
      <c r="D103" s="136" t="s">
        <v>98</v>
      </c>
      <c r="E103" s="137"/>
      <c r="F103" s="137"/>
      <c r="G103" s="137"/>
      <c r="H103" s="137"/>
      <c r="I103" s="137"/>
      <c r="J103" s="138">
        <f>J157</f>
        <v>0</v>
      </c>
      <c r="K103" s="10"/>
      <c r="L103" s="13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5"/>
      <c r="C104" s="10"/>
      <c r="D104" s="136" t="s">
        <v>99</v>
      </c>
      <c r="E104" s="137"/>
      <c r="F104" s="137"/>
      <c r="G104" s="137"/>
      <c r="H104" s="137"/>
      <c r="I104" s="137"/>
      <c r="J104" s="138">
        <f>J159</f>
        <v>0</v>
      </c>
      <c r="K104" s="10"/>
      <c r="L104" s="13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5"/>
      <c r="D105" s="35"/>
      <c r="E105" s="35"/>
      <c r="F105" s="35"/>
      <c r="G105" s="35"/>
      <c r="H105" s="35"/>
      <c r="I105" s="35"/>
      <c r="J105" s="35"/>
      <c r="K105" s="35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100</v>
      </c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5"/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30" customHeight="1">
      <c r="A114" s="35"/>
      <c r="B114" s="36"/>
      <c r="C114" s="35"/>
      <c r="D114" s="35"/>
      <c r="E114" s="64" t="str">
        <f>E7</f>
        <v>Restaurátorské a stavební práce ve Sňatkové síni v prostor.AMB v přízemí a spol.prostorách 1.patra</v>
      </c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5"/>
      <c r="E116" s="35"/>
      <c r="F116" s="24" t="str">
        <f>F10</f>
        <v>Dominikánské nám.1,Brno</v>
      </c>
      <c r="G116" s="35"/>
      <c r="H116" s="35"/>
      <c r="I116" s="29" t="s">
        <v>22</v>
      </c>
      <c r="J116" s="66" t="str">
        <f>IF(J10="","",J10)</f>
        <v>1. 8. 2024</v>
      </c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5"/>
      <c r="E118" s="35"/>
      <c r="F118" s="24" t="str">
        <f>E13</f>
        <v>Statutární m.Brno, OSM, Husova 3,Brno</v>
      </c>
      <c r="G118" s="35"/>
      <c r="H118" s="35"/>
      <c r="I118" s="29" t="s">
        <v>30</v>
      </c>
      <c r="J118" s="33" t="str">
        <f>E19</f>
        <v xml:space="preserve"> 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5"/>
      <c r="E119" s="35"/>
      <c r="F119" s="24" t="str">
        <f>IF(E16="","",E16)</f>
        <v>Vyplň údaj</v>
      </c>
      <c r="G119" s="35"/>
      <c r="H119" s="35"/>
      <c r="I119" s="29" t="s">
        <v>33</v>
      </c>
      <c r="J119" s="33" t="str">
        <f>E22</f>
        <v>Radka Volková</v>
      </c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39"/>
      <c r="B121" s="140"/>
      <c r="C121" s="141" t="s">
        <v>101</v>
      </c>
      <c r="D121" s="142" t="s">
        <v>61</v>
      </c>
      <c r="E121" s="142" t="s">
        <v>57</v>
      </c>
      <c r="F121" s="142" t="s">
        <v>58</v>
      </c>
      <c r="G121" s="142" t="s">
        <v>102</v>
      </c>
      <c r="H121" s="142" t="s">
        <v>103</v>
      </c>
      <c r="I121" s="142" t="s">
        <v>104</v>
      </c>
      <c r="J121" s="142" t="s">
        <v>87</v>
      </c>
      <c r="K121" s="143" t="s">
        <v>105</v>
      </c>
      <c r="L121" s="144"/>
      <c r="M121" s="83" t="s">
        <v>1</v>
      </c>
      <c r="N121" s="84" t="s">
        <v>40</v>
      </c>
      <c r="O121" s="84" t="s">
        <v>106</v>
      </c>
      <c r="P121" s="84" t="s">
        <v>107</v>
      </c>
      <c r="Q121" s="84" t="s">
        <v>108</v>
      </c>
      <c r="R121" s="84" t="s">
        <v>109</v>
      </c>
      <c r="S121" s="84" t="s">
        <v>110</v>
      </c>
      <c r="T121" s="85" t="s">
        <v>111</v>
      </c>
      <c r="U121" s="139"/>
      <c r="V121" s="139"/>
      <c r="W121" s="139"/>
      <c r="X121" s="139"/>
      <c r="Y121" s="139"/>
      <c r="Z121" s="139"/>
      <c r="AA121" s="139"/>
      <c r="AB121" s="139"/>
      <c r="AC121" s="139"/>
      <c r="AD121" s="139"/>
      <c r="AE121" s="139"/>
    </row>
    <row r="122" s="2" customFormat="1" ht="22.8" customHeight="1">
      <c r="A122" s="35"/>
      <c r="B122" s="36"/>
      <c r="C122" s="90" t="s">
        <v>112</v>
      </c>
      <c r="D122" s="35"/>
      <c r="E122" s="35"/>
      <c r="F122" s="35"/>
      <c r="G122" s="35"/>
      <c r="H122" s="35"/>
      <c r="I122" s="35"/>
      <c r="J122" s="145">
        <f>BK122</f>
        <v>0</v>
      </c>
      <c r="K122" s="35"/>
      <c r="L122" s="36"/>
      <c r="M122" s="86"/>
      <c r="N122" s="70"/>
      <c r="O122" s="87"/>
      <c r="P122" s="146">
        <f>P123+P154</f>
        <v>0</v>
      </c>
      <c r="Q122" s="87"/>
      <c r="R122" s="146">
        <f>R123+R154</f>
        <v>0.02401</v>
      </c>
      <c r="S122" s="87"/>
      <c r="T122" s="147">
        <f>T123+T154</f>
        <v>0.044249999999999998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6" t="s">
        <v>75</v>
      </c>
      <c r="AU122" s="16" t="s">
        <v>89</v>
      </c>
      <c r="BK122" s="148">
        <f>BK123+BK154</f>
        <v>0</v>
      </c>
    </row>
    <row r="123" s="12" customFormat="1" ht="25.92" customHeight="1">
      <c r="A123" s="12"/>
      <c r="B123" s="149"/>
      <c r="C123" s="12"/>
      <c r="D123" s="150" t="s">
        <v>75</v>
      </c>
      <c r="E123" s="151" t="s">
        <v>113</v>
      </c>
      <c r="F123" s="151" t="s">
        <v>114</v>
      </c>
      <c r="G123" s="12"/>
      <c r="H123" s="12"/>
      <c r="I123" s="152"/>
      <c r="J123" s="153">
        <f>BK123</f>
        <v>0</v>
      </c>
      <c r="K123" s="12"/>
      <c r="L123" s="149"/>
      <c r="M123" s="154"/>
      <c r="N123" s="155"/>
      <c r="O123" s="155"/>
      <c r="P123" s="156">
        <f>P124+P126+P139+P143+P147</f>
        <v>0</v>
      </c>
      <c r="Q123" s="155"/>
      <c r="R123" s="156">
        <f>R124+R126+R139+R143+R147</f>
        <v>0.02401</v>
      </c>
      <c r="S123" s="155"/>
      <c r="T123" s="157">
        <f>T124+T126+T139+T143+T147</f>
        <v>0.044249999999999998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0" t="s">
        <v>83</v>
      </c>
      <c r="AT123" s="158" t="s">
        <v>75</v>
      </c>
      <c r="AU123" s="158" t="s">
        <v>76</v>
      </c>
      <c r="AY123" s="150" t="s">
        <v>115</v>
      </c>
      <c r="BK123" s="159">
        <f>BK124+BK126+BK139+BK143+BK147</f>
        <v>0</v>
      </c>
    </row>
    <row r="124" s="12" customFormat="1" ht="22.8" customHeight="1">
      <c r="A124" s="12"/>
      <c r="B124" s="149"/>
      <c r="C124" s="12"/>
      <c r="D124" s="150" t="s">
        <v>75</v>
      </c>
      <c r="E124" s="160" t="s">
        <v>116</v>
      </c>
      <c r="F124" s="160" t="s">
        <v>117</v>
      </c>
      <c r="G124" s="12"/>
      <c r="H124" s="12"/>
      <c r="I124" s="152"/>
      <c r="J124" s="161">
        <f>BK124</f>
        <v>0</v>
      </c>
      <c r="K124" s="12"/>
      <c r="L124" s="149"/>
      <c r="M124" s="154"/>
      <c r="N124" s="155"/>
      <c r="O124" s="155"/>
      <c r="P124" s="156">
        <f>P125</f>
        <v>0</v>
      </c>
      <c r="Q124" s="155"/>
      <c r="R124" s="156">
        <f>R125</f>
        <v>0</v>
      </c>
      <c r="S124" s="155"/>
      <c r="T124" s="157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0" t="s">
        <v>83</v>
      </c>
      <c r="AT124" s="158" t="s">
        <v>75</v>
      </c>
      <c r="AU124" s="158" t="s">
        <v>81</v>
      </c>
      <c r="AY124" s="150" t="s">
        <v>115</v>
      </c>
      <c r="BK124" s="159">
        <f>BK125</f>
        <v>0</v>
      </c>
    </row>
    <row r="125" s="2" customFormat="1" ht="16.5" customHeight="1">
      <c r="A125" s="35"/>
      <c r="B125" s="162"/>
      <c r="C125" s="163" t="s">
        <v>81</v>
      </c>
      <c r="D125" s="163" t="s">
        <v>118</v>
      </c>
      <c r="E125" s="164" t="s">
        <v>81</v>
      </c>
      <c r="F125" s="165" t="s">
        <v>119</v>
      </c>
      <c r="G125" s="166" t="s">
        <v>1</v>
      </c>
      <c r="H125" s="167">
        <v>0</v>
      </c>
      <c r="I125" s="168"/>
      <c r="J125" s="169">
        <f>ROUND(I125*H125,2)</f>
        <v>0</v>
      </c>
      <c r="K125" s="165" t="s">
        <v>1</v>
      </c>
      <c r="L125" s="36"/>
      <c r="M125" s="170" t="s">
        <v>1</v>
      </c>
      <c r="N125" s="171" t="s">
        <v>41</v>
      </c>
      <c r="O125" s="74"/>
      <c r="P125" s="172">
        <f>O125*H125</f>
        <v>0</v>
      </c>
      <c r="Q125" s="172">
        <v>0</v>
      </c>
      <c r="R125" s="172">
        <f>Q125*H125</f>
        <v>0</v>
      </c>
      <c r="S125" s="172">
        <v>0</v>
      </c>
      <c r="T125" s="17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74" t="s">
        <v>120</v>
      </c>
      <c r="AT125" s="174" t="s">
        <v>118</v>
      </c>
      <c r="AU125" s="174" t="s">
        <v>83</v>
      </c>
      <c r="AY125" s="16" t="s">
        <v>115</v>
      </c>
      <c r="BE125" s="175">
        <f>IF(N125="základní",J125,0)</f>
        <v>0</v>
      </c>
      <c r="BF125" s="175">
        <f>IF(N125="snížená",J125,0)</f>
        <v>0</v>
      </c>
      <c r="BG125" s="175">
        <f>IF(N125="zákl. přenesená",J125,0)</f>
        <v>0</v>
      </c>
      <c r="BH125" s="175">
        <f>IF(N125="sníž. přenesená",J125,0)</f>
        <v>0</v>
      </c>
      <c r="BI125" s="175">
        <f>IF(N125="nulová",J125,0)</f>
        <v>0</v>
      </c>
      <c r="BJ125" s="16" t="s">
        <v>81</v>
      </c>
      <c r="BK125" s="175">
        <f>ROUND(I125*H125,2)</f>
        <v>0</v>
      </c>
      <c r="BL125" s="16" t="s">
        <v>120</v>
      </c>
      <c r="BM125" s="174" t="s">
        <v>121</v>
      </c>
    </row>
    <row r="126" s="12" customFormat="1" ht="22.8" customHeight="1">
      <c r="A126" s="12"/>
      <c r="B126" s="149"/>
      <c r="C126" s="12"/>
      <c r="D126" s="150" t="s">
        <v>75</v>
      </c>
      <c r="E126" s="160" t="s">
        <v>122</v>
      </c>
      <c r="F126" s="160" t="s">
        <v>123</v>
      </c>
      <c r="G126" s="12"/>
      <c r="H126" s="12"/>
      <c r="I126" s="152"/>
      <c r="J126" s="161">
        <f>BK126</f>
        <v>0</v>
      </c>
      <c r="K126" s="12"/>
      <c r="L126" s="149"/>
      <c r="M126" s="154"/>
      <c r="N126" s="155"/>
      <c r="O126" s="155"/>
      <c r="P126" s="156">
        <f>SUM(P127:P138)</f>
        <v>0</v>
      </c>
      <c r="Q126" s="155"/>
      <c r="R126" s="156">
        <f>SUM(R127:R138)</f>
        <v>0</v>
      </c>
      <c r="S126" s="155"/>
      <c r="T126" s="157">
        <f>SUM(T127:T138)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0" t="s">
        <v>83</v>
      </c>
      <c r="AT126" s="158" t="s">
        <v>75</v>
      </c>
      <c r="AU126" s="158" t="s">
        <v>81</v>
      </c>
      <c r="AY126" s="150" t="s">
        <v>115</v>
      </c>
      <c r="BK126" s="159">
        <f>SUM(BK127:BK138)</f>
        <v>0</v>
      </c>
    </row>
    <row r="127" s="2" customFormat="1" ht="37.8" customHeight="1">
      <c r="A127" s="35"/>
      <c r="B127" s="162"/>
      <c r="C127" s="163" t="s">
        <v>83</v>
      </c>
      <c r="D127" s="163" t="s">
        <v>118</v>
      </c>
      <c r="E127" s="164" t="s">
        <v>124</v>
      </c>
      <c r="F127" s="165" t="s">
        <v>125</v>
      </c>
      <c r="G127" s="166" t="s">
        <v>126</v>
      </c>
      <c r="H127" s="167">
        <v>6</v>
      </c>
      <c r="I127" s="168"/>
      <c r="J127" s="169">
        <f>ROUND(I127*H127,2)</f>
        <v>0</v>
      </c>
      <c r="K127" s="165" t="s">
        <v>1</v>
      </c>
      <c r="L127" s="36"/>
      <c r="M127" s="170" t="s">
        <v>1</v>
      </c>
      <c r="N127" s="171" t="s">
        <v>41</v>
      </c>
      <c r="O127" s="74"/>
      <c r="P127" s="172">
        <f>O127*H127</f>
        <v>0</v>
      </c>
      <c r="Q127" s="172">
        <v>0</v>
      </c>
      <c r="R127" s="172">
        <f>Q127*H127</f>
        <v>0</v>
      </c>
      <c r="S127" s="172">
        <v>0</v>
      </c>
      <c r="T127" s="17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74" t="s">
        <v>120</v>
      </c>
      <c r="AT127" s="174" t="s">
        <v>118</v>
      </c>
      <c r="AU127" s="174" t="s">
        <v>83</v>
      </c>
      <c r="AY127" s="16" t="s">
        <v>115</v>
      </c>
      <c r="BE127" s="175">
        <f>IF(N127="základní",J127,0)</f>
        <v>0</v>
      </c>
      <c r="BF127" s="175">
        <f>IF(N127="snížená",J127,0)</f>
        <v>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6" t="s">
        <v>81</v>
      </c>
      <c r="BK127" s="175">
        <f>ROUND(I127*H127,2)</f>
        <v>0</v>
      </c>
      <c r="BL127" s="16" t="s">
        <v>120</v>
      </c>
      <c r="BM127" s="174" t="s">
        <v>127</v>
      </c>
    </row>
    <row r="128" s="2" customFormat="1" ht="21.75" customHeight="1">
      <c r="A128" s="35"/>
      <c r="B128" s="162"/>
      <c r="C128" s="163" t="s">
        <v>128</v>
      </c>
      <c r="D128" s="163" t="s">
        <v>118</v>
      </c>
      <c r="E128" s="164" t="s">
        <v>129</v>
      </c>
      <c r="F128" s="165" t="s">
        <v>130</v>
      </c>
      <c r="G128" s="166" t="s">
        <v>126</v>
      </c>
      <c r="H128" s="167">
        <v>6</v>
      </c>
      <c r="I128" s="168"/>
      <c r="J128" s="169">
        <f>ROUND(I128*H128,2)</f>
        <v>0</v>
      </c>
      <c r="K128" s="165" t="s">
        <v>1</v>
      </c>
      <c r="L128" s="36"/>
      <c r="M128" s="170" t="s">
        <v>1</v>
      </c>
      <c r="N128" s="171" t="s">
        <v>41</v>
      </c>
      <c r="O128" s="74"/>
      <c r="P128" s="172">
        <f>O128*H128</f>
        <v>0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74" t="s">
        <v>120</v>
      </c>
      <c r="AT128" s="174" t="s">
        <v>118</v>
      </c>
      <c r="AU128" s="174" t="s">
        <v>83</v>
      </c>
      <c r="AY128" s="16" t="s">
        <v>115</v>
      </c>
      <c r="BE128" s="175">
        <f>IF(N128="základní",J128,0)</f>
        <v>0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6" t="s">
        <v>81</v>
      </c>
      <c r="BK128" s="175">
        <f>ROUND(I128*H128,2)</f>
        <v>0</v>
      </c>
      <c r="BL128" s="16" t="s">
        <v>120</v>
      </c>
      <c r="BM128" s="174" t="s">
        <v>131</v>
      </c>
    </row>
    <row r="129" s="2" customFormat="1" ht="24.15" customHeight="1">
      <c r="A129" s="35"/>
      <c r="B129" s="162"/>
      <c r="C129" s="163" t="s">
        <v>132</v>
      </c>
      <c r="D129" s="163" t="s">
        <v>118</v>
      </c>
      <c r="E129" s="164" t="s">
        <v>133</v>
      </c>
      <c r="F129" s="165" t="s">
        <v>134</v>
      </c>
      <c r="G129" s="166" t="s">
        <v>126</v>
      </c>
      <c r="H129" s="167">
        <v>6</v>
      </c>
      <c r="I129" s="168"/>
      <c r="J129" s="169">
        <f>ROUND(I129*H129,2)</f>
        <v>0</v>
      </c>
      <c r="K129" s="165" t="s">
        <v>1</v>
      </c>
      <c r="L129" s="36"/>
      <c r="M129" s="170" t="s">
        <v>1</v>
      </c>
      <c r="N129" s="171" t="s">
        <v>41</v>
      </c>
      <c r="O129" s="74"/>
      <c r="P129" s="172">
        <f>O129*H129</f>
        <v>0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74" t="s">
        <v>120</v>
      </c>
      <c r="AT129" s="174" t="s">
        <v>118</v>
      </c>
      <c r="AU129" s="174" t="s">
        <v>83</v>
      </c>
      <c r="AY129" s="16" t="s">
        <v>115</v>
      </c>
      <c r="BE129" s="175">
        <f>IF(N129="základní",J129,0)</f>
        <v>0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6" t="s">
        <v>81</v>
      </c>
      <c r="BK129" s="175">
        <f>ROUND(I129*H129,2)</f>
        <v>0</v>
      </c>
      <c r="BL129" s="16" t="s">
        <v>120</v>
      </c>
      <c r="BM129" s="174" t="s">
        <v>135</v>
      </c>
    </row>
    <row r="130" s="2" customFormat="1" ht="24.15" customHeight="1">
      <c r="A130" s="35"/>
      <c r="B130" s="162"/>
      <c r="C130" s="163" t="s">
        <v>136</v>
      </c>
      <c r="D130" s="163" t="s">
        <v>118</v>
      </c>
      <c r="E130" s="164" t="s">
        <v>137</v>
      </c>
      <c r="F130" s="165" t="s">
        <v>138</v>
      </c>
      <c r="G130" s="166" t="s">
        <v>126</v>
      </c>
      <c r="H130" s="167">
        <v>6</v>
      </c>
      <c r="I130" s="168"/>
      <c r="J130" s="169">
        <f>ROUND(I130*H130,2)</f>
        <v>0</v>
      </c>
      <c r="K130" s="165" t="s">
        <v>1</v>
      </c>
      <c r="L130" s="36"/>
      <c r="M130" s="170" t="s">
        <v>1</v>
      </c>
      <c r="N130" s="171" t="s">
        <v>41</v>
      </c>
      <c r="O130" s="74"/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74" t="s">
        <v>120</v>
      </c>
      <c r="AT130" s="174" t="s">
        <v>118</v>
      </c>
      <c r="AU130" s="174" t="s">
        <v>83</v>
      </c>
      <c r="AY130" s="16" t="s">
        <v>115</v>
      </c>
      <c r="BE130" s="175">
        <f>IF(N130="základní",J130,0)</f>
        <v>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6" t="s">
        <v>81</v>
      </c>
      <c r="BK130" s="175">
        <f>ROUND(I130*H130,2)</f>
        <v>0</v>
      </c>
      <c r="BL130" s="16" t="s">
        <v>120</v>
      </c>
      <c r="BM130" s="174" t="s">
        <v>139</v>
      </c>
    </row>
    <row r="131" s="2" customFormat="1" ht="76.35" customHeight="1">
      <c r="A131" s="35"/>
      <c r="B131" s="162"/>
      <c r="C131" s="163" t="s">
        <v>140</v>
      </c>
      <c r="D131" s="163" t="s">
        <v>118</v>
      </c>
      <c r="E131" s="164" t="s">
        <v>141</v>
      </c>
      <c r="F131" s="165" t="s">
        <v>142</v>
      </c>
      <c r="G131" s="166" t="s">
        <v>1</v>
      </c>
      <c r="H131" s="167">
        <v>0</v>
      </c>
      <c r="I131" s="168"/>
      <c r="J131" s="169">
        <f>ROUND(I131*H131,2)</f>
        <v>0</v>
      </c>
      <c r="K131" s="165" t="s">
        <v>1</v>
      </c>
      <c r="L131" s="36"/>
      <c r="M131" s="170" t="s">
        <v>1</v>
      </c>
      <c r="N131" s="171" t="s">
        <v>41</v>
      </c>
      <c r="O131" s="74"/>
      <c r="P131" s="172">
        <f>O131*H131</f>
        <v>0</v>
      </c>
      <c r="Q131" s="172">
        <v>0</v>
      </c>
      <c r="R131" s="172">
        <f>Q131*H131</f>
        <v>0</v>
      </c>
      <c r="S131" s="172">
        <v>0</v>
      </c>
      <c r="T131" s="17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74" t="s">
        <v>120</v>
      </c>
      <c r="AT131" s="174" t="s">
        <v>118</v>
      </c>
      <c r="AU131" s="174" t="s">
        <v>83</v>
      </c>
      <c r="AY131" s="16" t="s">
        <v>115</v>
      </c>
      <c r="BE131" s="175">
        <f>IF(N131="základní",J131,0)</f>
        <v>0</v>
      </c>
      <c r="BF131" s="175">
        <f>IF(N131="snížená",J131,0)</f>
        <v>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6" t="s">
        <v>81</v>
      </c>
      <c r="BK131" s="175">
        <f>ROUND(I131*H131,2)</f>
        <v>0</v>
      </c>
      <c r="BL131" s="16" t="s">
        <v>120</v>
      </c>
      <c r="BM131" s="174" t="s">
        <v>143</v>
      </c>
    </row>
    <row r="132" s="2" customFormat="1" ht="24.15" customHeight="1">
      <c r="A132" s="35"/>
      <c r="B132" s="162"/>
      <c r="C132" s="163" t="s">
        <v>144</v>
      </c>
      <c r="D132" s="163" t="s">
        <v>118</v>
      </c>
      <c r="E132" s="164" t="s">
        <v>145</v>
      </c>
      <c r="F132" s="165" t="s">
        <v>146</v>
      </c>
      <c r="G132" s="166" t="s">
        <v>126</v>
      </c>
      <c r="H132" s="167">
        <v>4</v>
      </c>
      <c r="I132" s="168"/>
      <c r="J132" s="169">
        <f>ROUND(I132*H132,2)</f>
        <v>0</v>
      </c>
      <c r="K132" s="165" t="s">
        <v>1</v>
      </c>
      <c r="L132" s="36"/>
      <c r="M132" s="170" t="s">
        <v>1</v>
      </c>
      <c r="N132" s="171" t="s">
        <v>41</v>
      </c>
      <c r="O132" s="74"/>
      <c r="P132" s="172">
        <f>O132*H132</f>
        <v>0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74" t="s">
        <v>120</v>
      </c>
      <c r="AT132" s="174" t="s">
        <v>118</v>
      </c>
      <c r="AU132" s="174" t="s">
        <v>83</v>
      </c>
      <c r="AY132" s="16" t="s">
        <v>115</v>
      </c>
      <c r="BE132" s="175">
        <f>IF(N132="základní",J132,0)</f>
        <v>0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6" t="s">
        <v>81</v>
      </c>
      <c r="BK132" s="175">
        <f>ROUND(I132*H132,2)</f>
        <v>0</v>
      </c>
      <c r="BL132" s="16" t="s">
        <v>120</v>
      </c>
      <c r="BM132" s="174" t="s">
        <v>147</v>
      </c>
    </row>
    <row r="133" s="2" customFormat="1" ht="24.15" customHeight="1">
      <c r="A133" s="35"/>
      <c r="B133" s="162"/>
      <c r="C133" s="163" t="s">
        <v>148</v>
      </c>
      <c r="D133" s="163" t="s">
        <v>118</v>
      </c>
      <c r="E133" s="164" t="s">
        <v>149</v>
      </c>
      <c r="F133" s="165" t="s">
        <v>150</v>
      </c>
      <c r="G133" s="166" t="s">
        <v>126</v>
      </c>
      <c r="H133" s="167">
        <v>8</v>
      </c>
      <c r="I133" s="168"/>
      <c r="J133" s="169">
        <f>ROUND(I133*H133,2)</f>
        <v>0</v>
      </c>
      <c r="K133" s="165" t="s">
        <v>1</v>
      </c>
      <c r="L133" s="36"/>
      <c r="M133" s="170" t="s">
        <v>1</v>
      </c>
      <c r="N133" s="171" t="s">
        <v>41</v>
      </c>
      <c r="O133" s="74"/>
      <c r="P133" s="172">
        <f>O133*H133</f>
        <v>0</v>
      </c>
      <c r="Q133" s="172">
        <v>0</v>
      </c>
      <c r="R133" s="172">
        <f>Q133*H133</f>
        <v>0</v>
      </c>
      <c r="S133" s="172">
        <v>0</v>
      </c>
      <c r="T133" s="17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74" t="s">
        <v>120</v>
      </c>
      <c r="AT133" s="174" t="s">
        <v>118</v>
      </c>
      <c r="AU133" s="174" t="s">
        <v>83</v>
      </c>
      <c r="AY133" s="16" t="s">
        <v>115</v>
      </c>
      <c r="BE133" s="175">
        <f>IF(N133="základní",J133,0)</f>
        <v>0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6" t="s">
        <v>81</v>
      </c>
      <c r="BK133" s="175">
        <f>ROUND(I133*H133,2)</f>
        <v>0</v>
      </c>
      <c r="BL133" s="16" t="s">
        <v>120</v>
      </c>
      <c r="BM133" s="174" t="s">
        <v>151</v>
      </c>
    </row>
    <row r="134" s="2" customFormat="1" ht="76.35" customHeight="1">
      <c r="A134" s="35"/>
      <c r="B134" s="162"/>
      <c r="C134" s="163" t="s">
        <v>152</v>
      </c>
      <c r="D134" s="163" t="s">
        <v>118</v>
      </c>
      <c r="E134" s="164" t="s">
        <v>153</v>
      </c>
      <c r="F134" s="165" t="s">
        <v>154</v>
      </c>
      <c r="G134" s="166" t="s">
        <v>1</v>
      </c>
      <c r="H134" s="167">
        <v>0</v>
      </c>
      <c r="I134" s="168"/>
      <c r="J134" s="169">
        <f>ROUND(I134*H134,2)</f>
        <v>0</v>
      </c>
      <c r="K134" s="165" t="s">
        <v>1</v>
      </c>
      <c r="L134" s="36"/>
      <c r="M134" s="170" t="s">
        <v>1</v>
      </c>
      <c r="N134" s="171" t="s">
        <v>41</v>
      </c>
      <c r="O134" s="74"/>
      <c r="P134" s="172">
        <f>O134*H134</f>
        <v>0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74" t="s">
        <v>120</v>
      </c>
      <c r="AT134" s="174" t="s">
        <v>118</v>
      </c>
      <c r="AU134" s="174" t="s">
        <v>83</v>
      </c>
      <c r="AY134" s="16" t="s">
        <v>115</v>
      </c>
      <c r="BE134" s="175">
        <f>IF(N134="základní",J134,0)</f>
        <v>0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6" t="s">
        <v>81</v>
      </c>
      <c r="BK134" s="175">
        <f>ROUND(I134*H134,2)</f>
        <v>0</v>
      </c>
      <c r="BL134" s="16" t="s">
        <v>120</v>
      </c>
      <c r="BM134" s="174" t="s">
        <v>155</v>
      </c>
    </row>
    <row r="135" s="13" customFormat="1">
      <c r="A135" s="13"/>
      <c r="B135" s="176"/>
      <c r="C135" s="13"/>
      <c r="D135" s="177" t="s">
        <v>156</v>
      </c>
      <c r="E135" s="13"/>
      <c r="F135" s="178" t="s">
        <v>157</v>
      </c>
      <c r="G135" s="13"/>
      <c r="H135" s="179">
        <v>0</v>
      </c>
      <c r="I135" s="180"/>
      <c r="J135" s="13"/>
      <c r="K135" s="13"/>
      <c r="L135" s="176"/>
      <c r="M135" s="181"/>
      <c r="N135" s="182"/>
      <c r="O135" s="182"/>
      <c r="P135" s="182"/>
      <c r="Q135" s="182"/>
      <c r="R135" s="182"/>
      <c r="S135" s="182"/>
      <c r="T135" s="18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4" t="s">
        <v>156</v>
      </c>
      <c r="AU135" s="184" t="s">
        <v>83</v>
      </c>
      <c r="AV135" s="13" t="s">
        <v>83</v>
      </c>
      <c r="AW135" s="13" t="s">
        <v>3</v>
      </c>
      <c r="AX135" s="13" t="s">
        <v>81</v>
      </c>
      <c r="AY135" s="184" t="s">
        <v>115</v>
      </c>
    </row>
    <row r="136" s="2" customFormat="1" ht="33" customHeight="1">
      <c r="A136" s="35"/>
      <c r="B136" s="162"/>
      <c r="C136" s="163" t="s">
        <v>158</v>
      </c>
      <c r="D136" s="163" t="s">
        <v>118</v>
      </c>
      <c r="E136" s="164" t="s">
        <v>159</v>
      </c>
      <c r="F136" s="165" t="s">
        <v>160</v>
      </c>
      <c r="G136" s="166" t="s">
        <v>126</v>
      </c>
      <c r="H136" s="167">
        <v>2</v>
      </c>
      <c r="I136" s="168"/>
      <c r="J136" s="169">
        <f>ROUND(I136*H136,2)</f>
        <v>0</v>
      </c>
      <c r="K136" s="165" t="s">
        <v>1</v>
      </c>
      <c r="L136" s="36"/>
      <c r="M136" s="170" t="s">
        <v>1</v>
      </c>
      <c r="N136" s="171" t="s">
        <v>41</v>
      </c>
      <c r="O136" s="74"/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74" t="s">
        <v>120</v>
      </c>
      <c r="AT136" s="174" t="s">
        <v>118</v>
      </c>
      <c r="AU136" s="174" t="s">
        <v>83</v>
      </c>
      <c r="AY136" s="16" t="s">
        <v>115</v>
      </c>
      <c r="BE136" s="175">
        <f>IF(N136="základní",J136,0)</f>
        <v>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6" t="s">
        <v>81</v>
      </c>
      <c r="BK136" s="175">
        <f>ROUND(I136*H136,2)</f>
        <v>0</v>
      </c>
      <c r="BL136" s="16" t="s">
        <v>120</v>
      </c>
      <c r="BM136" s="174" t="s">
        <v>161</v>
      </c>
    </row>
    <row r="137" s="13" customFormat="1">
      <c r="A137" s="13"/>
      <c r="B137" s="176"/>
      <c r="C137" s="13"/>
      <c r="D137" s="177" t="s">
        <v>156</v>
      </c>
      <c r="E137" s="13"/>
      <c r="F137" s="178" t="s">
        <v>162</v>
      </c>
      <c r="G137" s="13"/>
      <c r="H137" s="179">
        <v>2</v>
      </c>
      <c r="I137" s="180"/>
      <c r="J137" s="13"/>
      <c r="K137" s="13"/>
      <c r="L137" s="176"/>
      <c r="M137" s="181"/>
      <c r="N137" s="182"/>
      <c r="O137" s="182"/>
      <c r="P137" s="182"/>
      <c r="Q137" s="182"/>
      <c r="R137" s="182"/>
      <c r="S137" s="182"/>
      <c r="T137" s="18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4" t="s">
        <v>156</v>
      </c>
      <c r="AU137" s="184" t="s">
        <v>83</v>
      </c>
      <c r="AV137" s="13" t="s">
        <v>83</v>
      </c>
      <c r="AW137" s="13" t="s">
        <v>3</v>
      </c>
      <c r="AX137" s="13" t="s">
        <v>81</v>
      </c>
      <c r="AY137" s="184" t="s">
        <v>115</v>
      </c>
    </row>
    <row r="138" s="2" customFormat="1" ht="24.15" customHeight="1">
      <c r="A138" s="35"/>
      <c r="B138" s="162"/>
      <c r="C138" s="163" t="s">
        <v>163</v>
      </c>
      <c r="D138" s="163" t="s">
        <v>118</v>
      </c>
      <c r="E138" s="164" t="s">
        <v>164</v>
      </c>
      <c r="F138" s="165" t="s">
        <v>165</v>
      </c>
      <c r="G138" s="166" t="s">
        <v>166</v>
      </c>
      <c r="H138" s="185"/>
      <c r="I138" s="168"/>
      <c r="J138" s="169">
        <f>ROUND(I138*H138,2)</f>
        <v>0</v>
      </c>
      <c r="K138" s="165" t="s">
        <v>167</v>
      </c>
      <c r="L138" s="36"/>
      <c r="M138" s="170" t="s">
        <v>1</v>
      </c>
      <c r="N138" s="171" t="s">
        <v>41</v>
      </c>
      <c r="O138" s="74"/>
      <c r="P138" s="172">
        <f>O138*H138</f>
        <v>0</v>
      </c>
      <c r="Q138" s="172">
        <v>0</v>
      </c>
      <c r="R138" s="172">
        <f>Q138*H138</f>
        <v>0</v>
      </c>
      <c r="S138" s="172">
        <v>0</v>
      </c>
      <c r="T138" s="17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74" t="s">
        <v>120</v>
      </c>
      <c r="AT138" s="174" t="s">
        <v>118</v>
      </c>
      <c r="AU138" s="174" t="s">
        <v>83</v>
      </c>
      <c r="AY138" s="16" t="s">
        <v>115</v>
      </c>
      <c r="BE138" s="175">
        <f>IF(N138="základní",J138,0)</f>
        <v>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6" t="s">
        <v>81</v>
      </c>
      <c r="BK138" s="175">
        <f>ROUND(I138*H138,2)</f>
        <v>0</v>
      </c>
      <c r="BL138" s="16" t="s">
        <v>120</v>
      </c>
      <c r="BM138" s="174" t="s">
        <v>168</v>
      </c>
    </row>
    <row r="139" s="12" customFormat="1" ht="22.8" customHeight="1">
      <c r="A139" s="12"/>
      <c r="B139" s="149"/>
      <c r="C139" s="12"/>
      <c r="D139" s="150" t="s">
        <v>75</v>
      </c>
      <c r="E139" s="160" t="s">
        <v>169</v>
      </c>
      <c r="F139" s="160" t="s">
        <v>170</v>
      </c>
      <c r="G139" s="12"/>
      <c r="H139" s="12"/>
      <c r="I139" s="152"/>
      <c r="J139" s="161">
        <f>BK139</f>
        <v>0</v>
      </c>
      <c r="K139" s="12"/>
      <c r="L139" s="149"/>
      <c r="M139" s="154"/>
      <c r="N139" s="155"/>
      <c r="O139" s="155"/>
      <c r="P139" s="156">
        <f>SUM(P140:P142)</f>
        <v>0</v>
      </c>
      <c r="Q139" s="155"/>
      <c r="R139" s="156">
        <f>SUM(R140:R142)</f>
        <v>0.016080000000000001</v>
      </c>
      <c r="S139" s="155"/>
      <c r="T139" s="157">
        <f>SUM(T140:T142)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0" t="s">
        <v>83</v>
      </c>
      <c r="AT139" s="158" t="s">
        <v>75</v>
      </c>
      <c r="AU139" s="158" t="s">
        <v>81</v>
      </c>
      <c r="AY139" s="150" t="s">
        <v>115</v>
      </c>
      <c r="BK139" s="159">
        <f>SUM(BK140:BK142)</f>
        <v>0</v>
      </c>
    </row>
    <row r="140" s="2" customFormat="1" ht="24.15" customHeight="1">
      <c r="A140" s="35"/>
      <c r="B140" s="162"/>
      <c r="C140" s="163" t="s">
        <v>8</v>
      </c>
      <c r="D140" s="163" t="s">
        <v>118</v>
      </c>
      <c r="E140" s="164" t="s">
        <v>171</v>
      </c>
      <c r="F140" s="165" t="s">
        <v>172</v>
      </c>
      <c r="G140" s="166" t="s">
        <v>173</v>
      </c>
      <c r="H140" s="167">
        <v>200</v>
      </c>
      <c r="I140" s="168"/>
      <c r="J140" s="169">
        <f>ROUND(I140*H140,2)</f>
        <v>0</v>
      </c>
      <c r="K140" s="165" t="s">
        <v>1</v>
      </c>
      <c r="L140" s="36"/>
      <c r="M140" s="170" t="s">
        <v>1</v>
      </c>
      <c r="N140" s="171" t="s">
        <v>41</v>
      </c>
      <c r="O140" s="74"/>
      <c r="P140" s="172">
        <f>O140*H140</f>
        <v>0</v>
      </c>
      <c r="Q140" s="172">
        <v>0</v>
      </c>
      <c r="R140" s="172">
        <f>Q140*H140</f>
        <v>0</v>
      </c>
      <c r="S140" s="172">
        <v>0</v>
      </c>
      <c r="T140" s="17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74" t="s">
        <v>120</v>
      </c>
      <c r="AT140" s="174" t="s">
        <v>118</v>
      </c>
      <c r="AU140" s="174" t="s">
        <v>83</v>
      </c>
      <c r="AY140" s="16" t="s">
        <v>115</v>
      </c>
      <c r="BE140" s="175">
        <f>IF(N140="základní",J140,0)</f>
        <v>0</v>
      </c>
      <c r="BF140" s="175">
        <f>IF(N140="snížená",J140,0)</f>
        <v>0</v>
      </c>
      <c r="BG140" s="175">
        <f>IF(N140="zákl. přenesená",J140,0)</f>
        <v>0</v>
      </c>
      <c r="BH140" s="175">
        <f>IF(N140="sníž. přenesená",J140,0)</f>
        <v>0</v>
      </c>
      <c r="BI140" s="175">
        <f>IF(N140="nulová",J140,0)</f>
        <v>0</v>
      </c>
      <c r="BJ140" s="16" t="s">
        <v>81</v>
      </c>
      <c r="BK140" s="175">
        <f>ROUND(I140*H140,2)</f>
        <v>0</v>
      </c>
      <c r="BL140" s="16" t="s">
        <v>120</v>
      </c>
      <c r="BM140" s="174" t="s">
        <v>174</v>
      </c>
    </row>
    <row r="141" s="2" customFormat="1" ht="24.15" customHeight="1">
      <c r="A141" s="35"/>
      <c r="B141" s="162"/>
      <c r="C141" s="163" t="s">
        <v>175</v>
      </c>
      <c r="D141" s="163" t="s">
        <v>118</v>
      </c>
      <c r="E141" s="164" t="s">
        <v>176</v>
      </c>
      <c r="F141" s="165" t="s">
        <v>177</v>
      </c>
      <c r="G141" s="166" t="s">
        <v>173</v>
      </c>
      <c r="H141" s="167">
        <v>200</v>
      </c>
      <c r="I141" s="168"/>
      <c r="J141" s="169">
        <f>ROUND(I141*H141,2)</f>
        <v>0</v>
      </c>
      <c r="K141" s="165" t="s">
        <v>1</v>
      </c>
      <c r="L141" s="36"/>
      <c r="M141" s="170" t="s">
        <v>1</v>
      </c>
      <c r="N141" s="171" t="s">
        <v>41</v>
      </c>
      <c r="O141" s="74"/>
      <c r="P141" s="172">
        <f>O141*H141</f>
        <v>0</v>
      </c>
      <c r="Q141" s="172">
        <v>8.0000000000000007E-05</v>
      </c>
      <c r="R141" s="172">
        <f>Q141*H141</f>
        <v>0.016</v>
      </c>
      <c r="S141" s="172">
        <v>0</v>
      </c>
      <c r="T141" s="17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74" t="s">
        <v>120</v>
      </c>
      <c r="AT141" s="174" t="s">
        <v>118</v>
      </c>
      <c r="AU141" s="174" t="s">
        <v>83</v>
      </c>
      <c r="AY141" s="16" t="s">
        <v>115</v>
      </c>
      <c r="BE141" s="175">
        <f>IF(N141="základní",J141,0)</f>
        <v>0</v>
      </c>
      <c r="BF141" s="175">
        <f>IF(N141="snížená",J141,0)</f>
        <v>0</v>
      </c>
      <c r="BG141" s="175">
        <f>IF(N141="zákl. přenesená",J141,0)</f>
        <v>0</v>
      </c>
      <c r="BH141" s="175">
        <f>IF(N141="sníž. přenesená",J141,0)</f>
        <v>0</v>
      </c>
      <c r="BI141" s="175">
        <f>IF(N141="nulová",J141,0)</f>
        <v>0</v>
      </c>
      <c r="BJ141" s="16" t="s">
        <v>81</v>
      </c>
      <c r="BK141" s="175">
        <f>ROUND(I141*H141,2)</f>
        <v>0</v>
      </c>
      <c r="BL141" s="16" t="s">
        <v>120</v>
      </c>
      <c r="BM141" s="174" t="s">
        <v>178</v>
      </c>
    </row>
    <row r="142" s="2" customFormat="1" ht="16.5" customHeight="1">
      <c r="A142" s="35"/>
      <c r="B142" s="162"/>
      <c r="C142" s="163" t="s">
        <v>179</v>
      </c>
      <c r="D142" s="163" t="s">
        <v>118</v>
      </c>
      <c r="E142" s="164" t="s">
        <v>180</v>
      </c>
      <c r="F142" s="165" t="s">
        <v>181</v>
      </c>
      <c r="G142" s="166" t="s">
        <v>182</v>
      </c>
      <c r="H142" s="167">
        <v>1</v>
      </c>
      <c r="I142" s="168"/>
      <c r="J142" s="169">
        <f>ROUND(I142*H142,2)</f>
        <v>0</v>
      </c>
      <c r="K142" s="165" t="s">
        <v>1</v>
      </c>
      <c r="L142" s="36"/>
      <c r="M142" s="170" t="s">
        <v>1</v>
      </c>
      <c r="N142" s="171" t="s">
        <v>41</v>
      </c>
      <c r="O142" s="74"/>
      <c r="P142" s="172">
        <f>O142*H142</f>
        <v>0</v>
      </c>
      <c r="Q142" s="172">
        <v>8.0000000000000007E-05</v>
      </c>
      <c r="R142" s="172">
        <f>Q142*H142</f>
        <v>8.0000000000000007E-05</v>
      </c>
      <c r="S142" s="172">
        <v>0</v>
      </c>
      <c r="T142" s="17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74" t="s">
        <v>120</v>
      </c>
      <c r="AT142" s="174" t="s">
        <v>118</v>
      </c>
      <c r="AU142" s="174" t="s">
        <v>83</v>
      </c>
      <c r="AY142" s="16" t="s">
        <v>115</v>
      </c>
      <c r="BE142" s="175">
        <f>IF(N142="základní",J142,0)</f>
        <v>0</v>
      </c>
      <c r="BF142" s="175">
        <f>IF(N142="snížená",J142,0)</f>
        <v>0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16" t="s">
        <v>81</v>
      </c>
      <c r="BK142" s="175">
        <f>ROUND(I142*H142,2)</f>
        <v>0</v>
      </c>
      <c r="BL142" s="16" t="s">
        <v>120</v>
      </c>
      <c r="BM142" s="174" t="s">
        <v>183</v>
      </c>
    </row>
    <row r="143" s="12" customFormat="1" ht="22.8" customHeight="1">
      <c r="A143" s="12"/>
      <c r="B143" s="149"/>
      <c r="C143" s="12"/>
      <c r="D143" s="150" t="s">
        <v>75</v>
      </c>
      <c r="E143" s="160" t="s">
        <v>184</v>
      </c>
      <c r="F143" s="160" t="s">
        <v>185</v>
      </c>
      <c r="G143" s="12"/>
      <c r="H143" s="12"/>
      <c r="I143" s="152"/>
      <c r="J143" s="161">
        <f>BK143</f>
        <v>0</v>
      </c>
      <c r="K143" s="12"/>
      <c r="L143" s="149"/>
      <c r="M143" s="154"/>
      <c r="N143" s="155"/>
      <c r="O143" s="155"/>
      <c r="P143" s="156">
        <f>SUM(P144:P146)</f>
        <v>0</v>
      </c>
      <c r="Q143" s="155"/>
      <c r="R143" s="156">
        <f>SUM(R144:R146)</f>
        <v>0.0034499999999999999</v>
      </c>
      <c r="S143" s="155"/>
      <c r="T143" s="157">
        <f>SUM(T144:T146)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0" t="s">
        <v>83</v>
      </c>
      <c r="AT143" s="158" t="s">
        <v>75</v>
      </c>
      <c r="AU143" s="158" t="s">
        <v>81</v>
      </c>
      <c r="AY143" s="150" t="s">
        <v>115</v>
      </c>
      <c r="BK143" s="159">
        <f>SUM(BK144:BK146)</f>
        <v>0</v>
      </c>
    </row>
    <row r="144" s="2" customFormat="1" ht="76.35" customHeight="1">
      <c r="A144" s="35"/>
      <c r="B144" s="162"/>
      <c r="C144" s="163" t="s">
        <v>186</v>
      </c>
      <c r="D144" s="163" t="s">
        <v>118</v>
      </c>
      <c r="E144" s="164" t="s">
        <v>187</v>
      </c>
      <c r="F144" s="165" t="s">
        <v>188</v>
      </c>
      <c r="G144" s="166" t="s">
        <v>1</v>
      </c>
      <c r="H144" s="167">
        <v>0</v>
      </c>
      <c r="I144" s="168"/>
      <c r="J144" s="169">
        <f>ROUND(I144*H144,2)</f>
        <v>0</v>
      </c>
      <c r="K144" s="165" t="s">
        <v>1</v>
      </c>
      <c r="L144" s="36"/>
      <c r="M144" s="170" t="s">
        <v>1</v>
      </c>
      <c r="N144" s="171" t="s">
        <v>41</v>
      </c>
      <c r="O144" s="74"/>
      <c r="P144" s="172">
        <f>O144*H144</f>
        <v>0</v>
      </c>
      <c r="Q144" s="172">
        <v>3.0000000000000001E-05</v>
      </c>
      <c r="R144" s="172">
        <f>Q144*H144</f>
        <v>0</v>
      </c>
      <c r="S144" s="172">
        <v>0</v>
      </c>
      <c r="T144" s="17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74" t="s">
        <v>120</v>
      </c>
      <c r="AT144" s="174" t="s">
        <v>118</v>
      </c>
      <c r="AU144" s="174" t="s">
        <v>83</v>
      </c>
      <c r="AY144" s="16" t="s">
        <v>115</v>
      </c>
      <c r="BE144" s="175">
        <f>IF(N144="základní",J144,0)</f>
        <v>0</v>
      </c>
      <c r="BF144" s="175">
        <f>IF(N144="snížená",J144,0)</f>
        <v>0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6" t="s">
        <v>81</v>
      </c>
      <c r="BK144" s="175">
        <f>ROUND(I144*H144,2)</f>
        <v>0</v>
      </c>
      <c r="BL144" s="16" t="s">
        <v>120</v>
      </c>
      <c r="BM144" s="174" t="s">
        <v>189</v>
      </c>
    </row>
    <row r="145" s="2" customFormat="1" ht="24.15" customHeight="1">
      <c r="A145" s="35"/>
      <c r="B145" s="162"/>
      <c r="C145" s="163" t="s">
        <v>120</v>
      </c>
      <c r="D145" s="163" t="s">
        <v>118</v>
      </c>
      <c r="E145" s="164" t="s">
        <v>190</v>
      </c>
      <c r="F145" s="165" t="s">
        <v>191</v>
      </c>
      <c r="G145" s="166" t="s">
        <v>173</v>
      </c>
      <c r="H145" s="167">
        <v>115</v>
      </c>
      <c r="I145" s="168"/>
      <c r="J145" s="169">
        <f>ROUND(I145*H145,2)</f>
        <v>0</v>
      </c>
      <c r="K145" s="165" t="s">
        <v>1</v>
      </c>
      <c r="L145" s="36"/>
      <c r="M145" s="170" t="s">
        <v>1</v>
      </c>
      <c r="N145" s="171" t="s">
        <v>41</v>
      </c>
      <c r="O145" s="74"/>
      <c r="P145" s="172">
        <f>O145*H145</f>
        <v>0</v>
      </c>
      <c r="Q145" s="172">
        <v>3.0000000000000001E-05</v>
      </c>
      <c r="R145" s="172">
        <f>Q145*H145</f>
        <v>0.0034499999999999999</v>
      </c>
      <c r="S145" s="172">
        <v>0</v>
      </c>
      <c r="T145" s="17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74" t="s">
        <v>120</v>
      </c>
      <c r="AT145" s="174" t="s">
        <v>118</v>
      </c>
      <c r="AU145" s="174" t="s">
        <v>83</v>
      </c>
      <c r="AY145" s="16" t="s">
        <v>115</v>
      </c>
      <c r="BE145" s="175">
        <f>IF(N145="základní",J145,0)</f>
        <v>0</v>
      </c>
      <c r="BF145" s="175">
        <f>IF(N145="snížená",J145,0)</f>
        <v>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16" t="s">
        <v>81</v>
      </c>
      <c r="BK145" s="175">
        <f>ROUND(I145*H145,2)</f>
        <v>0</v>
      </c>
      <c r="BL145" s="16" t="s">
        <v>120</v>
      </c>
      <c r="BM145" s="174" t="s">
        <v>192</v>
      </c>
    </row>
    <row r="146" s="2" customFormat="1" ht="24.15" customHeight="1">
      <c r="A146" s="35"/>
      <c r="B146" s="162"/>
      <c r="C146" s="163" t="s">
        <v>193</v>
      </c>
      <c r="D146" s="163" t="s">
        <v>118</v>
      </c>
      <c r="E146" s="164" t="s">
        <v>194</v>
      </c>
      <c r="F146" s="165" t="s">
        <v>195</v>
      </c>
      <c r="G146" s="166" t="s">
        <v>166</v>
      </c>
      <c r="H146" s="185"/>
      <c r="I146" s="168"/>
      <c r="J146" s="169">
        <f>ROUND(I146*H146,2)</f>
        <v>0</v>
      </c>
      <c r="K146" s="165" t="s">
        <v>167</v>
      </c>
      <c r="L146" s="36"/>
      <c r="M146" s="170" t="s">
        <v>1</v>
      </c>
      <c r="N146" s="171" t="s">
        <v>41</v>
      </c>
      <c r="O146" s="74"/>
      <c r="P146" s="172">
        <f>O146*H146</f>
        <v>0</v>
      </c>
      <c r="Q146" s="172">
        <v>0</v>
      </c>
      <c r="R146" s="172">
        <f>Q146*H146</f>
        <v>0</v>
      </c>
      <c r="S146" s="172">
        <v>0</v>
      </c>
      <c r="T146" s="17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74" t="s">
        <v>120</v>
      </c>
      <c r="AT146" s="174" t="s">
        <v>118</v>
      </c>
      <c r="AU146" s="174" t="s">
        <v>83</v>
      </c>
      <c r="AY146" s="16" t="s">
        <v>115</v>
      </c>
      <c r="BE146" s="175">
        <f>IF(N146="základní",J146,0)</f>
        <v>0</v>
      </c>
      <c r="BF146" s="175">
        <f>IF(N146="snížená",J146,0)</f>
        <v>0</v>
      </c>
      <c r="BG146" s="175">
        <f>IF(N146="zákl. přenesená",J146,0)</f>
        <v>0</v>
      </c>
      <c r="BH146" s="175">
        <f>IF(N146="sníž. přenesená",J146,0)</f>
        <v>0</v>
      </c>
      <c r="BI146" s="175">
        <f>IF(N146="nulová",J146,0)</f>
        <v>0</v>
      </c>
      <c r="BJ146" s="16" t="s">
        <v>81</v>
      </c>
      <c r="BK146" s="175">
        <f>ROUND(I146*H146,2)</f>
        <v>0</v>
      </c>
      <c r="BL146" s="16" t="s">
        <v>120</v>
      </c>
      <c r="BM146" s="174" t="s">
        <v>196</v>
      </c>
    </row>
    <row r="147" s="12" customFormat="1" ht="22.8" customHeight="1">
      <c r="A147" s="12"/>
      <c r="B147" s="149"/>
      <c r="C147" s="12"/>
      <c r="D147" s="150" t="s">
        <v>75</v>
      </c>
      <c r="E147" s="160" t="s">
        <v>197</v>
      </c>
      <c r="F147" s="160" t="s">
        <v>198</v>
      </c>
      <c r="G147" s="12"/>
      <c r="H147" s="12"/>
      <c r="I147" s="152"/>
      <c r="J147" s="161">
        <f>BK147</f>
        <v>0</v>
      </c>
      <c r="K147" s="12"/>
      <c r="L147" s="149"/>
      <c r="M147" s="154"/>
      <c r="N147" s="155"/>
      <c r="O147" s="155"/>
      <c r="P147" s="156">
        <f>SUM(P148:P153)</f>
        <v>0</v>
      </c>
      <c r="Q147" s="155"/>
      <c r="R147" s="156">
        <f>SUM(R148:R153)</f>
        <v>0.0044800000000000013</v>
      </c>
      <c r="S147" s="155"/>
      <c r="T147" s="157">
        <f>SUM(T148:T153)</f>
        <v>0.044249999999999998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50" t="s">
        <v>83</v>
      </c>
      <c r="AT147" s="158" t="s">
        <v>75</v>
      </c>
      <c r="AU147" s="158" t="s">
        <v>81</v>
      </c>
      <c r="AY147" s="150" t="s">
        <v>115</v>
      </c>
      <c r="BK147" s="159">
        <f>SUM(BK148:BK153)</f>
        <v>0</v>
      </c>
    </row>
    <row r="148" s="2" customFormat="1" ht="66.75" customHeight="1">
      <c r="A148" s="35"/>
      <c r="B148" s="162"/>
      <c r="C148" s="163" t="s">
        <v>199</v>
      </c>
      <c r="D148" s="163" t="s">
        <v>118</v>
      </c>
      <c r="E148" s="164" t="s">
        <v>200</v>
      </c>
      <c r="F148" s="165" t="s">
        <v>201</v>
      </c>
      <c r="G148" s="166" t="s">
        <v>173</v>
      </c>
      <c r="H148" s="167">
        <v>295</v>
      </c>
      <c r="I148" s="168"/>
      <c r="J148" s="169">
        <f>ROUND(I148*H148,2)</f>
        <v>0</v>
      </c>
      <c r="K148" s="165" t="s">
        <v>1</v>
      </c>
      <c r="L148" s="36"/>
      <c r="M148" s="170" t="s">
        <v>1</v>
      </c>
      <c r="N148" s="171" t="s">
        <v>41</v>
      </c>
      <c r="O148" s="74"/>
      <c r="P148" s="172">
        <f>O148*H148</f>
        <v>0</v>
      </c>
      <c r="Q148" s="172">
        <v>0</v>
      </c>
      <c r="R148" s="172">
        <f>Q148*H148</f>
        <v>0</v>
      </c>
      <c r="S148" s="172">
        <v>0.00014999999999999999</v>
      </c>
      <c r="T148" s="173">
        <f>S148*H148</f>
        <v>0.044249999999999998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74" t="s">
        <v>120</v>
      </c>
      <c r="AT148" s="174" t="s">
        <v>118</v>
      </c>
      <c r="AU148" s="174" t="s">
        <v>83</v>
      </c>
      <c r="AY148" s="16" t="s">
        <v>115</v>
      </c>
      <c r="BE148" s="175">
        <f>IF(N148="základní",J148,0)</f>
        <v>0</v>
      </c>
      <c r="BF148" s="175">
        <f>IF(N148="snížená",J148,0)</f>
        <v>0</v>
      </c>
      <c r="BG148" s="175">
        <f>IF(N148="zákl. přenesená",J148,0)</f>
        <v>0</v>
      </c>
      <c r="BH148" s="175">
        <f>IF(N148="sníž. přenesená",J148,0)</f>
        <v>0</v>
      </c>
      <c r="BI148" s="175">
        <f>IF(N148="nulová",J148,0)</f>
        <v>0</v>
      </c>
      <c r="BJ148" s="16" t="s">
        <v>81</v>
      </c>
      <c r="BK148" s="175">
        <f>ROUND(I148*H148,2)</f>
        <v>0</v>
      </c>
      <c r="BL148" s="16" t="s">
        <v>120</v>
      </c>
      <c r="BM148" s="174" t="s">
        <v>202</v>
      </c>
    </row>
    <row r="149" s="2" customFormat="1" ht="16.5" customHeight="1">
      <c r="A149" s="35"/>
      <c r="B149" s="162"/>
      <c r="C149" s="163" t="s">
        <v>203</v>
      </c>
      <c r="D149" s="163" t="s">
        <v>118</v>
      </c>
      <c r="E149" s="164" t="s">
        <v>204</v>
      </c>
      <c r="F149" s="165" t="s">
        <v>205</v>
      </c>
      <c r="G149" s="166" t="s">
        <v>182</v>
      </c>
      <c r="H149" s="167">
        <v>1</v>
      </c>
      <c r="I149" s="168"/>
      <c r="J149" s="169">
        <f>ROUND(I149*H149,2)</f>
        <v>0</v>
      </c>
      <c r="K149" s="165" t="s">
        <v>1</v>
      </c>
      <c r="L149" s="36"/>
      <c r="M149" s="170" t="s">
        <v>1</v>
      </c>
      <c r="N149" s="171" t="s">
        <v>41</v>
      </c>
      <c r="O149" s="74"/>
      <c r="P149" s="172">
        <f>O149*H149</f>
        <v>0</v>
      </c>
      <c r="Q149" s="172">
        <v>0.00013999999999999999</v>
      </c>
      <c r="R149" s="172">
        <f>Q149*H149</f>
        <v>0.00013999999999999999</v>
      </c>
      <c r="S149" s="172">
        <v>0</v>
      </c>
      <c r="T149" s="17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74" t="s">
        <v>120</v>
      </c>
      <c r="AT149" s="174" t="s">
        <v>118</v>
      </c>
      <c r="AU149" s="174" t="s">
        <v>83</v>
      </c>
      <c r="AY149" s="16" t="s">
        <v>115</v>
      </c>
      <c r="BE149" s="175">
        <f>IF(N149="základní",J149,0)</f>
        <v>0</v>
      </c>
      <c r="BF149" s="175">
        <f>IF(N149="snížená",J149,0)</f>
        <v>0</v>
      </c>
      <c r="BG149" s="175">
        <f>IF(N149="zákl. přenesená",J149,0)</f>
        <v>0</v>
      </c>
      <c r="BH149" s="175">
        <f>IF(N149="sníž. přenesená",J149,0)</f>
        <v>0</v>
      </c>
      <c r="BI149" s="175">
        <f>IF(N149="nulová",J149,0)</f>
        <v>0</v>
      </c>
      <c r="BJ149" s="16" t="s">
        <v>81</v>
      </c>
      <c r="BK149" s="175">
        <f>ROUND(I149*H149,2)</f>
        <v>0</v>
      </c>
      <c r="BL149" s="16" t="s">
        <v>120</v>
      </c>
      <c r="BM149" s="174" t="s">
        <v>206</v>
      </c>
    </row>
    <row r="150" s="2" customFormat="1" ht="49.05" customHeight="1">
      <c r="A150" s="35"/>
      <c r="B150" s="162"/>
      <c r="C150" s="163" t="s">
        <v>207</v>
      </c>
      <c r="D150" s="163" t="s">
        <v>118</v>
      </c>
      <c r="E150" s="164" t="s">
        <v>208</v>
      </c>
      <c r="F150" s="165" t="s">
        <v>209</v>
      </c>
      <c r="G150" s="166" t="s">
        <v>126</v>
      </c>
      <c r="H150" s="167">
        <v>28</v>
      </c>
      <c r="I150" s="168"/>
      <c r="J150" s="169">
        <f>ROUND(I150*H150,2)</f>
        <v>0</v>
      </c>
      <c r="K150" s="165" t="s">
        <v>1</v>
      </c>
      <c r="L150" s="36"/>
      <c r="M150" s="170" t="s">
        <v>1</v>
      </c>
      <c r="N150" s="171" t="s">
        <v>41</v>
      </c>
      <c r="O150" s="74"/>
      <c r="P150" s="172">
        <f>O150*H150</f>
        <v>0</v>
      </c>
      <c r="Q150" s="172">
        <v>0.00013999999999999999</v>
      </c>
      <c r="R150" s="172">
        <f>Q150*H150</f>
        <v>0.0039199999999999999</v>
      </c>
      <c r="S150" s="172">
        <v>0</v>
      </c>
      <c r="T150" s="17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74" t="s">
        <v>120</v>
      </c>
      <c r="AT150" s="174" t="s">
        <v>118</v>
      </c>
      <c r="AU150" s="174" t="s">
        <v>83</v>
      </c>
      <c r="AY150" s="16" t="s">
        <v>115</v>
      </c>
      <c r="BE150" s="175">
        <f>IF(N150="základní",J150,0)</f>
        <v>0</v>
      </c>
      <c r="BF150" s="175">
        <f>IF(N150="snížená",J150,0)</f>
        <v>0</v>
      </c>
      <c r="BG150" s="175">
        <f>IF(N150="zákl. přenesená",J150,0)</f>
        <v>0</v>
      </c>
      <c r="BH150" s="175">
        <f>IF(N150="sníž. přenesená",J150,0)</f>
        <v>0</v>
      </c>
      <c r="BI150" s="175">
        <f>IF(N150="nulová",J150,0)</f>
        <v>0</v>
      </c>
      <c r="BJ150" s="16" t="s">
        <v>81</v>
      </c>
      <c r="BK150" s="175">
        <f>ROUND(I150*H150,2)</f>
        <v>0</v>
      </c>
      <c r="BL150" s="16" t="s">
        <v>120</v>
      </c>
      <c r="BM150" s="174" t="s">
        <v>210</v>
      </c>
    </row>
    <row r="151" s="2" customFormat="1" ht="16.5" customHeight="1">
      <c r="A151" s="35"/>
      <c r="B151" s="162"/>
      <c r="C151" s="163" t="s">
        <v>7</v>
      </c>
      <c r="D151" s="163" t="s">
        <v>118</v>
      </c>
      <c r="E151" s="164" t="s">
        <v>211</v>
      </c>
      <c r="F151" s="165" t="s">
        <v>212</v>
      </c>
      <c r="G151" s="166" t="s">
        <v>182</v>
      </c>
      <c r="H151" s="167">
        <v>1</v>
      </c>
      <c r="I151" s="168"/>
      <c r="J151" s="169">
        <f>ROUND(I151*H151,2)</f>
        <v>0</v>
      </c>
      <c r="K151" s="165" t="s">
        <v>1</v>
      </c>
      <c r="L151" s="36"/>
      <c r="M151" s="170" t="s">
        <v>1</v>
      </c>
      <c r="N151" s="171" t="s">
        <v>41</v>
      </c>
      <c r="O151" s="74"/>
      <c r="P151" s="172">
        <f>O151*H151</f>
        <v>0</v>
      </c>
      <c r="Q151" s="172">
        <v>0.00013999999999999999</v>
      </c>
      <c r="R151" s="172">
        <f>Q151*H151</f>
        <v>0.00013999999999999999</v>
      </c>
      <c r="S151" s="172">
        <v>0</v>
      </c>
      <c r="T151" s="17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74" t="s">
        <v>120</v>
      </c>
      <c r="AT151" s="174" t="s">
        <v>118</v>
      </c>
      <c r="AU151" s="174" t="s">
        <v>83</v>
      </c>
      <c r="AY151" s="16" t="s">
        <v>115</v>
      </c>
      <c r="BE151" s="175">
        <f>IF(N151="základní",J151,0)</f>
        <v>0</v>
      </c>
      <c r="BF151" s="175">
        <f>IF(N151="snížená",J151,0)</f>
        <v>0</v>
      </c>
      <c r="BG151" s="175">
        <f>IF(N151="zákl. přenesená",J151,0)</f>
        <v>0</v>
      </c>
      <c r="BH151" s="175">
        <f>IF(N151="sníž. přenesená",J151,0)</f>
        <v>0</v>
      </c>
      <c r="BI151" s="175">
        <f>IF(N151="nulová",J151,0)</f>
        <v>0</v>
      </c>
      <c r="BJ151" s="16" t="s">
        <v>81</v>
      </c>
      <c r="BK151" s="175">
        <f>ROUND(I151*H151,2)</f>
        <v>0</v>
      </c>
      <c r="BL151" s="16" t="s">
        <v>120</v>
      </c>
      <c r="BM151" s="174" t="s">
        <v>213</v>
      </c>
    </row>
    <row r="152" s="2" customFormat="1" ht="62.7" customHeight="1">
      <c r="A152" s="35"/>
      <c r="B152" s="162"/>
      <c r="C152" s="163" t="s">
        <v>214</v>
      </c>
      <c r="D152" s="163" t="s">
        <v>118</v>
      </c>
      <c r="E152" s="164" t="s">
        <v>215</v>
      </c>
      <c r="F152" s="165" t="s">
        <v>216</v>
      </c>
      <c r="G152" s="166" t="s">
        <v>126</v>
      </c>
      <c r="H152" s="167">
        <v>1</v>
      </c>
      <c r="I152" s="168"/>
      <c r="J152" s="169">
        <f>ROUND(I152*H152,2)</f>
        <v>0</v>
      </c>
      <c r="K152" s="165" t="s">
        <v>1</v>
      </c>
      <c r="L152" s="36"/>
      <c r="M152" s="170" t="s">
        <v>1</v>
      </c>
      <c r="N152" s="171" t="s">
        <v>41</v>
      </c>
      <c r="O152" s="74"/>
      <c r="P152" s="172">
        <f>O152*H152</f>
        <v>0</v>
      </c>
      <c r="Q152" s="172">
        <v>0.00013999999999999999</v>
      </c>
      <c r="R152" s="172">
        <f>Q152*H152</f>
        <v>0.00013999999999999999</v>
      </c>
      <c r="S152" s="172">
        <v>0</v>
      </c>
      <c r="T152" s="17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74" t="s">
        <v>120</v>
      </c>
      <c r="AT152" s="174" t="s">
        <v>118</v>
      </c>
      <c r="AU152" s="174" t="s">
        <v>83</v>
      </c>
      <c r="AY152" s="16" t="s">
        <v>115</v>
      </c>
      <c r="BE152" s="175">
        <f>IF(N152="základní",J152,0)</f>
        <v>0</v>
      </c>
      <c r="BF152" s="175">
        <f>IF(N152="snížená",J152,0)</f>
        <v>0</v>
      </c>
      <c r="BG152" s="175">
        <f>IF(N152="zákl. přenesená",J152,0)</f>
        <v>0</v>
      </c>
      <c r="BH152" s="175">
        <f>IF(N152="sníž. přenesená",J152,0)</f>
        <v>0</v>
      </c>
      <c r="BI152" s="175">
        <f>IF(N152="nulová",J152,0)</f>
        <v>0</v>
      </c>
      <c r="BJ152" s="16" t="s">
        <v>81</v>
      </c>
      <c r="BK152" s="175">
        <f>ROUND(I152*H152,2)</f>
        <v>0</v>
      </c>
      <c r="BL152" s="16" t="s">
        <v>120</v>
      </c>
      <c r="BM152" s="174" t="s">
        <v>217</v>
      </c>
    </row>
    <row r="153" s="2" customFormat="1" ht="24.15" customHeight="1">
      <c r="A153" s="35"/>
      <c r="B153" s="162"/>
      <c r="C153" s="163" t="s">
        <v>218</v>
      </c>
      <c r="D153" s="163" t="s">
        <v>118</v>
      </c>
      <c r="E153" s="164" t="s">
        <v>219</v>
      </c>
      <c r="F153" s="165" t="s">
        <v>220</v>
      </c>
      <c r="G153" s="166" t="s">
        <v>182</v>
      </c>
      <c r="H153" s="167">
        <v>1</v>
      </c>
      <c r="I153" s="168"/>
      <c r="J153" s="169">
        <f>ROUND(I153*H153,2)</f>
        <v>0</v>
      </c>
      <c r="K153" s="165" t="s">
        <v>1</v>
      </c>
      <c r="L153" s="36"/>
      <c r="M153" s="170" t="s">
        <v>1</v>
      </c>
      <c r="N153" s="171" t="s">
        <v>41</v>
      </c>
      <c r="O153" s="74"/>
      <c r="P153" s="172">
        <f>O153*H153</f>
        <v>0</v>
      </c>
      <c r="Q153" s="172">
        <v>0.00013999999999999999</v>
      </c>
      <c r="R153" s="172">
        <f>Q153*H153</f>
        <v>0.00013999999999999999</v>
      </c>
      <c r="S153" s="172">
        <v>0</v>
      </c>
      <c r="T153" s="17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74" t="s">
        <v>120</v>
      </c>
      <c r="AT153" s="174" t="s">
        <v>118</v>
      </c>
      <c r="AU153" s="174" t="s">
        <v>83</v>
      </c>
      <c r="AY153" s="16" t="s">
        <v>115</v>
      </c>
      <c r="BE153" s="175">
        <f>IF(N153="základní",J153,0)</f>
        <v>0</v>
      </c>
      <c r="BF153" s="175">
        <f>IF(N153="snížená",J153,0)</f>
        <v>0</v>
      </c>
      <c r="BG153" s="175">
        <f>IF(N153="zákl. přenesená",J153,0)</f>
        <v>0</v>
      </c>
      <c r="BH153" s="175">
        <f>IF(N153="sníž. přenesená",J153,0)</f>
        <v>0</v>
      </c>
      <c r="BI153" s="175">
        <f>IF(N153="nulová",J153,0)</f>
        <v>0</v>
      </c>
      <c r="BJ153" s="16" t="s">
        <v>81</v>
      </c>
      <c r="BK153" s="175">
        <f>ROUND(I153*H153,2)</f>
        <v>0</v>
      </c>
      <c r="BL153" s="16" t="s">
        <v>120</v>
      </c>
      <c r="BM153" s="174" t="s">
        <v>221</v>
      </c>
    </row>
    <row r="154" s="12" customFormat="1" ht="25.92" customHeight="1">
      <c r="A154" s="12"/>
      <c r="B154" s="149"/>
      <c r="C154" s="12"/>
      <c r="D154" s="150" t="s">
        <v>75</v>
      </c>
      <c r="E154" s="151" t="s">
        <v>222</v>
      </c>
      <c r="F154" s="151" t="s">
        <v>223</v>
      </c>
      <c r="G154" s="12"/>
      <c r="H154" s="12"/>
      <c r="I154" s="152"/>
      <c r="J154" s="153">
        <f>BK154</f>
        <v>0</v>
      </c>
      <c r="K154" s="12"/>
      <c r="L154" s="149"/>
      <c r="M154" s="154"/>
      <c r="N154" s="155"/>
      <c r="O154" s="155"/>
      <c r="P154" s="156">
        <f>P155+P157+P159</f>
        <v>0</v>
      </c>
      <c r="Q154" s="155"/>
      <c r="R154" s="156">
        <f>R155+R157+R159</f>
        <v>0</v>
      </c>
      <c r="S154" s="155"/>
      <c r="T154" s="157">
        <f>T155+T157+T159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50" t="s">
        <v>136</v>
      </c>
      <c r="AT154" s="158" t="s">
        <v>75</v>
      </c>
      <c r="AU154" s="158" t="s">
        <v>76</v>
      </c>
      <c r="AY154" s="150" t="s">
        <v>115</v>
      </c>
      <c r="BK154" s="159">
        <f>BK155+BK157+BK159</f>
        <v>0</v>
      </c>
    </row>
    <row r="155" s="12" customFormat="1" ht="22.8" customHeight="1">
      <c r="A155" s="12"/>
      <c r="B155" s="149"/>
      <c r="C155" s="12"/>
      <c r="D155" s="150" t="s">
        <v>75</v>
      </c>
      <c r="E155" s="160" t="s">
        <v>224</v>
      </c>
      <c r="F155" s="160" t="s">
        <v>225</v>
      </c>
      <c r="G155" s="12"/>
      <c r="H155" s="12"/>
      <c r="I155" s="152"/>
      <c r="J155" s="161">
        <f>BK155</f>
        <v>0</v>
      </c>
      <c r="K155" s="12"/>
      <c r="L155" s="149"/>
      <c r="M155" s="154"/>
      <c r="N155" s="155"/>
      <c r="O155" s="155"/>
      <c r="P155" s="156">
        <f>P156</f>
        <v>0</v>
      </c>
      <c r="Q155" s="155"/>
      <c r="R155" s="156">
        <f>R156</f>
        <v>0</v>
      </c>
      <c r="S155" s="155"/>
      <c r="T155" s="157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0" t="s">
        <v>136</v>
      </c>
      <c r="AT155" s="158" t="s">
        <v>75</v>
      </c>
      <c r="AU155" s="158" t="s">
        <v>81</v>
      </c>
      <c r="AY155" s="150" t="s">
        <v>115</v>
      </c>
      <c r="BK155" s="159">
        <f>BK156</f>
        <v>0</v>
      </c>
    </row>
    <row r="156" s="2" customFormat="1" ht="16.5" customHeight="1">
      <c r="A156" s="35"/>
      <c r="B156" s="162"/>
      <c r="C156" s="163" t="s">
        <v>226</v>
      </c>
      <c r="D156" s="163" t="s">
        <v>118</v>
      </c>
      <c r="E156" s="164" t="s">
        <v>227</v>
      </c>
      <c r="F156" s="165" t="s">
        <v>228</v>
      </c>
      <c r="G156" s="166" t="s">
        <v>182</v>
      </c>
      <c r="H156" s="167">
        <v>1</v>
      </c>
      <c r="I156" s="168"/>
      <c r="J156" s="169">
        <f>ROUND(I156*H156,2)</f>
        <v>0</v>
      </c>
      <c r="K156" s="165" t="s">
        <v>167</v>
      </c>
      <c r="L156" s="36"/>
      <c r="M156" s="170" t="s">
        <v>1</v>
      </c>
      <c r="N156" s="171" t="s">
        <v>41</v>
      </c>
      <c r="O156" s="74"/>
      <c r="P156" s="172">
        <f>O156*H156</f>
        <v>0</v>
      </c>
      <c r="Q156" s="172">
        <v>0</v>
      </c>
      <c r="R156" s="172">
        <f>Q156*H156</f>
        <v>0</v>
      </c>
      <c r="S156" s="172">
        <v>0</v>
      </c>
      <c r="T156" s="17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74" t="s">
        <v>229</v>
      </c>
      <c r="AT156" s="174" t="s">
        <v>118</v>
      </c>
      <c r="AU156" s="174" t="s">
        <v>83</v>
      </c>
      <c r="AY156" s="16" t="s">
        <v>115</v>
      </c>
      <c r="BE156" s="175">
        <f>IF(N156="základní",J156,0)</f>
        <v>0</v>
      </c>
      <c r="BF156" s="175">
        <f>IF(N156="snížená",J156,0)</f>
        <v>0</v>
      </c>
      <c r="BG156" s="175">
        <f>IF(N156="zákl. přenesená",J156,0)</f>
        <v>0</v>
      </c>
      <c r="BH156" s="175">
        <f>IF(N156="sníž. přenesená",J156,0)</f>
        <v>0</v>
      </c>
      <c r="BI156" s="175">
        <f>IF(N156="nulová",J156,0)</f>
        <v>0</v>
      </c>
      <c r="BJ156" s="16" t="s">
        <v>81</v>
      </c>
      <c r="BK156" s="175">
        <f>ROUND(I156*H156,2)</f>
        <v>0</v>
      </c>
      <c r="BL156" s="16" t="s">
        <v>229</v>
      </c>
      <c r="BM156" s="174" t="s">
        <v>230</v>
      </c>
    </row>
    <row r="157" s="12" customFormat="1" ht="22.8" customHeight="1">
      <c r="A157" s="12"/>
      <c r="B157" s="149"/>
      <c r="C157" s="12"/>
      <c r="D157" s="150" t="s">
        <v>75</v>
      </c>
      <c r="E157" s="160" t="s">
        <v>231</v>
      </c>
      <c r="F157" s="160" t="s">
        <v>232</v>
      </c>
      <c r="G157" s="12"/>
      <c r="H157" s="12"/>
      <c r="I157" s="152"/>
      <c r="J157" s="161">
        <f>BK157</f>
        <v>0</v>
      </c>
      <c r="K157" s="12"/>
      <c r="L157" s="149"/>
      <c r="M157" s="154"/>
      <c r="N157" s="155"/>
      <c r="O157" s="155"/>
      <c r="P157" s="156">
        <f>P158</f>
        <v>0</v>
      </c>
      <c r="Q157" s="155"/>
      <c r="R157" s="156">
        <f>R158</f>
        <v>0</v>
      </c>
      <c r="S157" s="155"/>
      <c r="T157" s="157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50" t="s">
        <v>136</v>
      </c>
      <c r="AT157" s="158" t="s">
        <v>75</v>
      </c>
      <c r="AU157" s="158" t="s">
        <v>81</v>
      </c>
      <c r="AY157" s="150" t="s">
        <v>115</v>
      </c>
      <c r="BK157" s="159">
        <f>BK158</f>
        <v>0</v>
      </c>
    </row>
    <row r="158" s="2" customFormat="1" ht="16.5" customHeight="1">
      <c r="A158" s="35"/>
      <c r="B158" s="162"/>
      <c r="C158" s="163" t="s">
        <v>233</v>
      </c>
      <c r="D158" s="163" t="s">
        <v>118</v>
      </c>
      <c r="E158" s="164" t="s">
        <v>234</v>
      </c>
      <c r="F158" s="165" t="s">
        <v>235</v>
      </c>
      <c r="G158" s="166" t="s">
        <v>182</v>
      </c>
      <c r="H158" s="167">
        <v>1</v>
      </c>
      <c r="I158" s="168"/>
      <c r="J158" s="169">
        <f>ROUND(I158*H158,2)</f>
        <v>0</v>
      </c>
      <c r="K158" s="165" t="s">
        <v>167</v>
      </c>
      <c r="L158" s="36"/>
      <c r="M158" s="170" t="s">
        <v>1</v>
      </c>
      <c r="N158" s="171" t="s">
        <v>41</v>
      </c>
      <c r="O158" s="74"/>
      <c r="P158" s="172">
        <f>O158*H158</f>
        <v>0</v>
      </c>
      <c r="Q158" s="172">
        <v>0</v>
      </c>
      <c r="R158" s="172">
        <f>Q158*H158</f>
        <v>0</v>
      </c>
      <c r="S158" s="172">
        <v>0</v>
      </c>
      <c r="T158" s="17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74" t="s">
        <v>229</v>
      </c>
      <c r="AT158" s="174" t="s">
        <v>118</v>
      </c>
      <c r="AU158" s="174" t="s">
        <v>83</v>
      </c>
      <c r="AY158" s="16" t="s">
        <v>115</v>
      </c>
      <c r="BE158" s="175">
        <f>IF(N158="základní",J158,0)</f>
        <v>0</v>
      </c>
      <c r="BF158" s="175">
        <f>IF(N158="snížená",J158,0)</f>
        <v>0</v>
      </c>
      <c r="BG158" s="175">
        <f>IF(N158="zákl. přenesená",J158,0)</f>
        <v>0</v>
      </c>
      <c r="BH158" s="175">
        <f>IF(N158="sníž. přenesená",J158,0)</f>
        <v>0</v>
      </c>
      <c r="BI158" s="175">
        <f>IF(N158="nulová",J158,0)</f>
        <v>0</v>
      </c>
      <c r="BJ158" s="16" t="s">
        <v>81</v>
      </c>
      <c r="BK158" s="175">
        <f>ROUND(I158*H158,2)</f>
        <v>0</v>
      </c>
      <c r="BL158" s="16" t="s">
        <v>229</v>
      </c>
      <c r="BM158" s="174" t="s">
        <v>236</v>
      </c>
    </row>
    <row r="159" s="12" customFormat="1" ht="22.8" customHeight="1">
      <c r="A159" s="12"/>
      <c r="B159" s="149"/>
      <c r="C159" s="12"/>
      <c r="D159" s="150" t="s">
        <v>75</v>
      </c>
      <c r="E159" s="160" t="s">
        <v>237</v>
      </c>
      <c r="F159" s="160" t="s">
        <v>238</v>
      </c>
      <c r="G159" s="12"/>
      <c r="H159" s="12"/>
      <c r="I159" s="152"/>
      <c r="J159" s="161">
        <f>BK159</f>
        <v>0</v>
      </c>
      <c r="K159" s="12"/>
      <c r="L159" s="149"/>
      <c r="M159" s="154"/>
      <c r="N159" s="155"/>
      <c r="O159" s="155"/>
      <c r="P159" s="156">
        <f>P160</f>
        <v>0</v>
      </c>
      <c r="Q159" s="155"/>
      <c r="R159" s="156">
        <f>R160</f>
        <v>0</v>
      </c>
      <c r="S159" s="155"/>
      <c r="T159" s="157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50" t="s">
        <v>136</v>
      </c>
      <c r="AT159" s="158" t="s">
        <v>75</v>
      </c>
      <c r="AU159" s="158" t="s">
        <v>81</v>
      </c>
      <c r="AY159" s="150" t="s">
        <v>115</v>
      </c>
      <c r="BK159" s="159">
        <f>BK160</f>
        <v>0</v>
      </c>
    </row>
    <row r="160" s="2" customFormat="1" ht="16.5" customHeight="1">
      <c r="A160" s="35"/>
      <c r="B160" s="162"/>
      <c r="C160" s="163" t="s">
        <v>239</v>
      </c>
      <c r="D160" s="163" t="s">
        <v>118</v>
      </c>
      <c r="E160" s="164" t="s">
        <v>240</v>
      </c>
      <c r="F160" s="165" t="s">
        <v>241</v>
      </c>
      <c r="G160" s="166" t="s">
        <v>182</v>
      </c>
      <c r="H160" s="167">
        <v>1</v>
      </c>
      <c r="I160" s="168"/>
      <c r="J160" s="169">
        <f>ROUND(I160*H160,2)</f>
        <v>0</v>
      </c>
      <c r="K160" s="165" t="s">
        <v>167</v>
      </c>
      <c r="L160" s="36"/>
      <c r="M160" s="186" t="s">
        <v>1</v>
      </c>
      <c r="N160" s="187" t="s">
        <v>41</v>
      </c>
      <c r="O160" s="188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74" t="s">
        <v>229</v>
      </c>
      <c r="AT160" s="174" t="s">
        <v>118</v>
      </c>
      <c r="AU160" s="174" t="s">
        <v>83</v>
      </c>
      <c r="AY160" s="16" t="s">
        <v>115</v>
      </c>
      <c r="BE160" s="175">
        <f>IF(N160="základní",J160,0)</f>
        <v>0</v>
      </c>
      <c r="BF160" s="175">
        <f>IF(N160="snížená",J160,0)</f>
        <v>0</v>
      </c>
      <c r="BG160" s="175">
        <f>IF(N160="zákl. přenesená",J160,0)</f>
        <v>0</v>
      </c>
      <c r="BH160" s="175">
        <f>IF(N160="sníž. přenesená",J160,0)</f>
        <v>0</v>
      </c>
      <c r="BI160" s="175">
        <f>IF(N160="nulová",J160,0)</f>
        <v>0</v>
      </c>
      <c r="BJ160" s="16" t="s">
        <v>81</v>
      </c>
      <c r="BK160" s="175">
        <f>ROUND(I160*H160,2)</f>
        <v>0</v>
      </c>
      <c r="BL160" s="16" t="s">
        <v>229</v>
      </c>
      <c r="BM160" s="174" t="s">
        <v>242</v>
      </c>
    </row>
    <row r="161" s="2" customFormat="1" ht="6.96" customHeight="1">
      <c r="A161" s="35"/>
      <c r="B161" s="57"/>
      <c r="C161" s="58"/>
      <c r="D161" s="58"/>
      <c r="E161" s="58"/>
      <c r="F161" s="58"/>
      <c r="G161" s="58"/>
      <c r="H161" s="58"/>
      <c r="I161" s="58"/>
      <c r="J161" s="58"/>
      <c r="K161" s="58"/>
      <c r="L161" s="36"/>
      <c r="M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</row>
  </sheetData>
  <autoFilter ref="C121:K160"/>
  <mergeCells count="6">
    <mergeCell ref="E7:H7"/>
    <mergeCell ref="E16:H16"/>
    <mergeCell ref="E25:H25"/>
    <mergeCell ref="E85:H85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DESKTOP-VKVVR07\Eva</dc:creator>
  <cp:lastModifiedBy>DESKTOP-VKVVR07\Eva</cp:lastModifiedBy>
  <dcterms:created xsi:type="dcterms:W3CDTF">2024-08-06T07:18:52Z</dcterms:created>
  <dcterms:modified xsi:type="dcterms:W3CDTF">2024-08-06T07:18:52Z</dcterms:modified>
</cp:coreProperties>
</file>