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I:\001\Favorit NN\_CD\PDF\"/>
    </mc:Choice>
  </mc:AlternateContent>
  <xr:revisionPtr revIDLastSave="0" documentId="8_{27C394C0-50EC-46D6-9253-279AC9EAC8F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022-000121 - elektro příp..." sheetId="2" r:id="rId2"/>
  </sheets>
  <definedNames>
    <definedName name="_xlnm._FilterDatabase" localSheetId="1" hidden="1">'022-000121 - elektro příp...'!$C$122:$K$213</definedName>
    <definedName name="_xlnm.Print_Titles" localSheetId="1">'022-000121 - elektro příp...'!$122:$122</definedName>
    <definedName name="_xlnm.Print_Titles" localSheetId="0">'Rekapitulace stavby'!$92:$92</definedName>
    <definedName name="_xlnm.Print_Area" localSheetId="1">'022-000121 - elektro příp...'!$C$4:$J$76,'022-000121 - elektro příp...'!$C$112:$K$213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T148" i="2"/>
  <c r="R149" i="2"/>
  <c r="R148" i="2" s="1"/>
  <c r="P149" i="2"/>
  <c r="P148" i="2" s="1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J120" i="2"/>
  <c r="J119" i="2"/>
  <c r="F117" i="2"/>
  <c r="E115" i="2"/>
  <c r="J90" i="2"/>
  <c r="J89" i="2"/>
  <c r="F87" i="2"/>
  <c r="E85" i="2"/>
  <c r="J16" i="2"/>
  <c r="E16" i="2"/>
  <c r="F120" i="2" s="1"/>
  <c r="J15" i="2"/>
  <c r="J13" i="2"/>
  <c r="E13" i="2"/>
  <c r="F119" i="2" s="1"/>
  <c r="J12" i="2"/>
  <c r="J10" i="2"/>
  <c r="J117" i="2" s="1"/>
  <c r="L90" i="1"/>
  <c r="AM90" i="1"/>
  <c r="AM89" i="1"/>
  <c r="L89" i="1"/>
  <c r="AM87" i="1"/>
  <c r="L87" i="1"/>
  <c r="L85" i="1"/>
  <c r="L84" i="1"/>
  <c r="BK213" i="2"/>
  <c r="BK212" i="2"/>
  <c r="BK210" i="2"/>
  <c r="J208" i="2"/>
  <c r="BK206" i="2"/>
  <c r="J202" i="2"/>
  <c r="J200" i="2"/>
  <c r="J198" i="2"/>
  <c r="BK196" i="2"/>
  <c r="BK194" i="2"/>
  <c r="BK192" i="2"/>
  <c r="J190" i="2"/>
  <c r="J188" i="2"/>
  <c r="BK186" i="2"/>
  <c r="J183" i="2"/>
  <c r="J181" i="2"/>
  <c r="BK179" i="2"/>
  <c r="J177" i="2"/>
  <c r="J175" i="2"/>
  <c r="BK173" i="2"/>
  <c r="J171" i="2"/>
  <c r="BK169" i="2"/>
  <c r="BK167" i="2"/>
  <c r="BK165" i="2"/>
  <c r="J163" i="2"/>
  <c r="J161" i="2"/>
  <c r="BK159" i="2"/>
  <c r="J157" i="2"/>
  <c r="BK155" i="2"/>
  <c r="BK153" i="2"/>
  <c r="J151" i="2"/>
  <c r="BK147" i="2"/>
  <c r="BK145" i="2"/>
  <c r="J144" i="2"/>
  <c r="J142" i="2"/>
  <c r="J140" i="2"/>
  <c r="J138" i="2"/>
  <c r="J133" i="2"/>
  <c r="BK129" i="2"/>
  <c r="J127" i="2"/>
  <c r="AS94" i="1"/>
  <c r="J211" i="2"/>
  <c r="BK208" i="2"/>
  <c r="J206" i="2"/>
  <c r="BK202" i="2"/>
  <c r="BK200" i="2"/>
  <c r="BK198" i="2"/>
  <c r="J196" i="2"/>
  <c r="J194" i="2"/>
  <c r="J192" i="2"/>
  <c r="BK190" i="2"/>
  <c r="BK188" i="2"/>
  <c r="J186" i="2"/>
  <c r="BK183" i="2"/>
  <c r="BK181" i="2"/>
  <c r="J179" i="2"/>
  <c r="BK177" i="2"/>
  <c r="BK176" i="2"/>
  <c r="BK175" i="2"/>
  <c r="J173" i="2"/>
  <c r="BK171" i="2"/>
  <c r="J169" i="2"/>
  <c r="J167" i="2"/>
  <c r="J165" i="2"/>
  <c r="BK163" i="2"/>
  <c r="BK161" i="2"/>
  <c r="J159" i="2"/>
  <c r="BK157" i="2"/>
  <c r="J155" i="2"/>
  <c r="J154" i="2"/>
  <c r="BK152" i="2"/>
  <c r="BK149" i="2"/>
  <c r="J146" i="2"/>
  <c r="J143" i="2"/>
  <c r="BK141" i="2"/>
  <c r="BK139" i="2"/>
  <c r="J137" i="2"/>
  <c r="J134" i="2"/>
  <c r="BK130" i="2"/>
  <c r="J128" i="2"/>
  <c r="BK126" i="2"/>
  <c r="J213" i="2"/>
  <c r="BK211" i="2"/>
  <c r="BK209" i="2"/>
  <c r="J207" i="2"/>
  <c r="J205" i="2"/>
  <c r="BK201" i="2"/>
  <c r="J199" i="2"/>
  <c r="BK197" i="2"/>
  <c r="J195" i="2"/>
  <c r="BK193" i="2"/>
  <c r="J191" i="2"/>
  <c r="BK189" i="2"/>
  <c r="BK187" i="2"/>
  <c r="J185" i="2"/>
  <c r="J182" i="2"/>
  <c r="J180" i="2"/>
  <c r="J178" i="2"/>
  <c r="J176" i="2"/>
  <c r="BK174" i="2"/>
  <c r="J172" i="2"/>
  <c r="J170" i="2"/>
  <c r="BK168" i="2"/>
  <c r="J166" i="2"/>
  <c r="J164" i="2"/>
  <c r="J162" i="2"/>
  <c r="J160" i="2"/>
  <c r="BK158" i="2"/>
  <c r="J156" i="2"/>
  <c r="J152" i="2"/>
  <c r="J149" i="2"/>
  <c r="BK146" i="2"/>
  <c r="BK144" i="2"/>
  <c r="BK143" i="2"/>
  <c r="J141" i="2"/>
  <c r="J139" i="2"/>
  <c r="BK137" i="2"/>
  <c r="J130" i="2"/>
  <c r="BK128" i="2"/>
  <c r="J126" i="2"/>
  <c r="J212" i="2"/>
  <c r="J210" i="2"/>
  <c r="J209" i="2"/>
  <c r="BK207" i="2"/>
  <c r="BK205" i="2"/>
  <c r="J201" i="2"/>
  <c r="BK199" i="2"/>
  <c r="J197" i="2"/>
  <c r="BK195" i="2"/>
  <c r="J193" i="2"/>
  <c r="BK191" i="2"/>
  <c r="J189" i="2"/>
  <c r="J187" i="2"/>
  <c r="BK185" i="2"/>
  <c r="BK182" i="2"/>
  <c r="BK180" i="2"/>
  <c r="BK178" i="2"/>
  <c r="J174" i="2"/>
  <c r="BK172" i="2"/>
  <c r="BK170" i="2"/>
  <c r="J168" i="2"/>
  <c r="BK166" i="2"/>
  <c r="BK164" i="2"/>
  <c r="BK162" i="2"/>
  <c r="BK160" i="2"/>
  <c r="J158" i="2"/>
  <c r="BK156" i="2"/>
  <c r="BK154" i="2"/>
  <c r="J153" i="2"/>
  <c r="BK151" i="2"/>
  <c r="J147" i="2"/>
  <c r="J145" i="2"/>
  <c r="BK142" i="2"/>
  <c r="BK140" i="2"/>
  <c r="BK138" i="2"/>
  <c r="BK134" i="2"/>
  <c r="BK133" i="2"/>
  <c r="J129" i="2"/>
  <c r="BK127" i="2"/>
  <c r="BK125" i="2" l="1"/>
  <c r="BK124" i="2" s="1"/>
  <c r="J124" i="2" s="1"/>
  <c r="J95" i="2" s="1"/>
  <c r="T125" i="2"/>
  <c r="T124" i="2"/>
  <c r="P132" i="2"/>
  <c r="P131" i="2"/>
  <c r="T132" i="2"/>
  <c r="T131" i="2" s="1"/>
  <c r="BK136" i="2"/>
  <c r="T136" i="2"/>
  <c r="P150" i="2"/>
  <c r="T150" i="2"/>
  <c r="R184" i="2"/>
  <c r="P204" i="2"/>
  <c r="P203" i="2" s="1"/>
  <c r="P125" i="2"/>
  <c r="P124" i="2"/>
  <c r="R125" i="2"/>
  <c r="R124" i="2"/>
  <c r="BK132" i="2"/>
  <c r="J132" i="2"/>
  <c r="J98" i="2" s="1"/>
  <c r="R132" i="2"/>
  <c r="R131" i="2" s="1"/>
  <c r="P136" i="2"/>
  <c r="R136" i="2"/>
  <c r="BK150" i="2"/>
  <c r="J150" i="2"/>
  <c r="J102" i="2"/>
  <c r="R150" i="2"/>
  <c r="BK184" i="2"/>
  <c r="J184" i="2" s="1"/>
  <c r="J103" i="2" s="1"/>
  <c r="P184" i="2"/>
  <c r="T184" i="2"/>
  <c r="BK204" i="2"/>
  <c r="J204" i="2"/>
  <c r="J105" i="2"/>
  <c r="R204" i="2"/>
  <c r="R203" i="2" s="1"/>
  <c r="T204" i="2"/>
  <c r="T203" i="2"/>
  <c r="BK148" i="2"/>
  <c r="J148" i="2"/>
  <c r="J101" i="2"/>
  <c r="J87" i="2"/>
  <c r="F90" i="2"/>
  <c r="BE127" i="2"/>
  <c r="BE130" i="2"/>
  <c r="BE137" i="2"/>
  <c r="BE138" i="2"/>
  <c r="BE140" i="2"/>
  <c r="BE141" i="2"/>
  <c r="BE152" i="2"/>
  <c r="BE155" i="2"/>
  <c r="BE159" i="2"/>
  <c r="BE160" i="2"/>
  <c r="BE161" i="2"/>
  <c r="BE162" i="2"/>
  <c r="BE171" i="2"/>
  <c r="BE174" i="2"/>
  <c r="BE175" i="2"/>
  <c r="BE176" i="2"/>
  <c r="BE178" i="2"/>
  <c r="BE179" i="2"/>
  <c r="BE180" i="2"/>
  <c r="BE181" i="2"/>
  <c r="BE182" i="2"/>
  <c r="BE186" i="2"/>
  <c r="BE189" i="2"/>
  <c r="BE190" i="2"/>
  <c r="BE193" i="2"/>
  <c r="BE194" i="2"/>
  <c r="BE196" i="2"/>
  <c r="BE198" i="2"/>
  <c r="BE199" i="2"/>
  <c r="BE201" i="2"/>
  <c r="BE207" i="2"/>
  <c r="BE209" i="2"/>
  <c r="BE211" i="2"/>
  <c r="F89" i="2"/>
  <c r="BE126" i="2"/>
  <c r="BE128" i="2"/>
  <c r="BE129" i="2"/>
  <c r="BE133" i="2"/>
  <c r="BE134" i="2"/>
  <c r="BE139" i="2"/>
  <c r="BE142" i="2"/>
  <c r="BE143" i="2"/>
  <c r="BE144" i="2"/>
  <c r="BE145" i="2"/>
  <c r="BE146" i="2"/>
  <c r="BE147" i="2"/>
  <c r="BE149" i="2"/>
  <c r="BE151" i="2"/>
  <c r="BE153" i="2"/>
  <c r="BE154" i="2"/>
  <c r="BE156" i="2"/>
  <c r="BE157" i="2"/>
  <c r="BE158" i="2"/>
  <c r="BE163" i="2"/>
  <c r="BE164" i="2"/>
  <c r="BE165" i="2"/>
  <c r="BE166" i="2"/>
  <c r="BE167" i="2"/>
  <c r="BE168" i="2"/>
  <c r="BE169" i="2"/>
  <c r="BE170" i="2"/>
  <c r="BE172" i="2"/>
  <c r="BE173" i="2"/>
  <c r="BE177" i="2"/>
  <c r="BE183" i="2"/>
  <c r="BE185" i="2"/>
  <c r="BE187" i="2"/>
  <c r="BE188" i="2"/>
  <c r="BE191" i="2"/>
  <c r="BE192" i="2"/>
  <c r="BE195" i="2"/>
  <c r="BE197" i="2"/>
  <c r="BE200" i="2"/>
  <c r="BE202" i="2"/>
  <c r="BE205" i="2"/>
  <c r="BE206" i="2"/>
  <c r="BE208" i="2"/>
  <c r="BE210" i="2"/>
  <c r="BE212" i="2"/>
  <c r="BE213" i="2"/>
  <c r="J32" i="2"/>
  <c r="AW95" i="1" s="1"/>
  <c r="F34" i="2"/>
  <c r="BC95" i="1" s="1"/>
  <c r="BC94" i="1" s="1"/>
  <c r="W32" i="1" s="1"/>
  <c r="F32" i="2"/>
  <c r="BA95" i="1" s="1"/>
  <c r="BA94" i="1" s="1"/>
  <c r="AW94" i="1" s="1"/>
  <c r="AK30" i="1" s="1"/>
  <c r="F33" i="2"/>
  <c r="BB95" i="1" s="1"/>
  <c r="BB94" i="1" s="1"/>
  <c r="W31" i="1" s="1"/>
  <c r="F35" i="2"/>
  <c r="BD95" i="1" s="1"/>
  <c r="BD94" i="1" s="1"/>
  <c r="W33" i="1" s="1"/>
  <c r="R135" i="2" l="1"/>
  <c r="T135" i="2"/>
  <c r="P135" i="2"/>
  <c r="P123" i="2"/>
  <c r="AU95" i="1"/>
  <c r="R123" i="2"/>
  <c r="BK135" i="2"/>
  <c r="J135" i="2" s="1"/>
  <c r="J99" i="2" s="1"/>
  <c r="T123" i="2"/>
  <c r="J125" i="2"/>
  <c r="J96" i="2"/>
  <c r="J136" i="2"/>
  <c r="J100" i="2"/>
  <c r="BK131" i="2"/>
  <c r="J131" i="2" s="1"/>
  <c r="J97" i="2" s="1"/>
  <c r="BK203" i="2"/>
  <c r="J203" i="2" s="1"/>
  <c r="J104" i="2" s="1"/>
  <c r="AX94" i="1"/>
  <c r="W30" i="1"/>
  <c r="F31" i="2"/>
  <c r="AZ95" i="1" s="1"/>
  <c r="AZ94" i="1" s="1"/>
  <c r="W29" i="1" s="1"/>
  <c r="AY94" i="1"/>
  <c r="J31" i="2"/>
  <c r="AV95" i="1" s="1"/>
  <c r="AT95" i="1" s="1"/>
  <c r="AU94" i="1"/>
  <c r="BK123" i="2" l="1"/>
  <c r="J123" i="2" s="1"/>
  <c r="J94" i="2" s="1"/>
  <c r="AV94" i="1"/>
  <c r="AK29" i="1" s="1"/>
  <c r="J28" i="2" l="1"/>
  <c r="AG95" i="1" s="1"/>
  <c r="AG94" i="1" s="1"/>
  <c r="AK26" i="1" s="1"/>
  <c r="AT94" i="1"/>
  <c r="J37" i="2" l="1"/>
  <c r="AN94" i="1"/>
  <c r="AN95" i="1"/>
  <c r="AK35" i="1"/>
</calcChain>
</file>

<file path=xl/sharedStrings.xml><?xml version="1.0" encoding="utf-8"?>
<sst xmlns="http://schemas.openxmlformats.org/spreadsheetml/2006/main" count="1513" uniqueCount="459">
  <si>
    <t>Export Komplet</t>
  </si>
  <si>
    <t/>
  </si>
  <si>
    <t>2.0</t>
  </si>
  <si>
    <t>False</t>
  </si>
  <si>
    <t>{31e4afb2-6d43-455d-96ef-71a4a6c4d610}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</si>
  <si>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</si>
  <si>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</si>
  <si>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</si>
  <si>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</si>
  <si>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</si>
  <si>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</si>
  <si>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</si>
  <si>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</si>
  <si>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022-000121</t>
  </si>
  <si>
    <t>Stavba:</t>
  </si>
  <si>
    <t>elektro přípojka TJ Favorit</t>
  </si>
  <si>
    <t>KSO:</t>
  </si>
  <si>
    <t>CC-CZ:</t>
  </si>
  <si>
    <t>Místo:</t>
  </si>
  <si>
    <t xml:space="preserve"> </t>
  </si>
  <si>
    <t>Datum:</t>
  </si>
  <si>
    <t>17. 10. 2023</t>
  </si>
  <si>
    <t>Zadavatel:</t>
  </si>
  <si>
    <t>IČ:</t>
  </si>
  <si>
    <t>DIČ:</t>
  </si>
  <si>
    <t>Zhotovitel:</t>
  </si>
  <si>
    <t>Projektant:</t>
  </si>
  <si>
    <t>Ing. Tomáš Veselý</t>
  </si>
  <si>
    <t>True</t>
  </si>
  <si>
    <t>Zpracovatel:</t>
  </si>
  <si>
    <t>Puttner,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</si>
  <si>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</si>
  <si>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</si>
  <si>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</si>
  <si>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</si>
  <si>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</si>
  <si>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</si>
  <si>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</si>
  <si>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</si>
  <si>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</si>
  <si>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</si>
  <si>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</si>
  <si>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</si>
  <si>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</si>
  <si>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</si>
  <si>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</si>
  <si>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</si>
  <si>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</si>
  <si>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</si>
  <si>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</si>
  <si>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</si>
  <si>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</si>
  <si>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</si>
  <si>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</si>
  <si>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</si>
  <si>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</si>
  <si>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</si>
  <si>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</si>
  <si>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</si>
  <si>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</si>
  <si>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</si>
  <si>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</si>
  <si>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</si>
  <si>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</si>
  <si>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</si>
  <si>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</si>
  <si>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</si>
  <si>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</si>
  <si>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</si>
  <si>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</si>
  <si>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</si>
  <si>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</si>
  <si>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</si>
  <si>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</si>
  <si>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</si>
  <si>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</si>
  <si>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</si>
  <si>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</si>
  <si>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</si>
  <si>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</si>
  <si>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</si>
  <si>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</si>
  <si>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</si>
  <si>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</si>
  <si>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</si>
  <si>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</si>
  <si>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</si>
  <si>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</si>
  <si>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</si>
  <si>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</si>
  <si>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</si>
  <si>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</si>
  <si>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</si>
  <si>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</si>
  <si>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 xml:space="preserve">    46-M-Z - Zemní práce při extr.mont.pracích - Zádlažby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</si>
  <si>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</si>
  <si>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</si>
  <si>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</si>
  <si>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</si>
  <si>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</si>
  <si>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</si>
  <si>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</si>
  <si>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</si>
  <si>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</si>
  <si>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</si>
  <si>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</si>
  <si>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</si>
  <si>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</si>
  <si>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</si>
  <si>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</si>
  <si>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</si>
  <si>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</si>
  <si>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</si>
  <si>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</si>
  <si>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</si>
  <si>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</si>
  <si>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469972111</t>
  </si>
  <si>
    <t>Odvoz suti a vybouraných hmot při elektromontážích do 1 km</t>
  </si>
  <si>
    <t>t</t>
  </si>
  <si>
    <t>CS ÚRS 2024 01</t>
  </si>
  <si>
    <t>64</t>
  </si>
  <si>
    <t>-1346892661</t>
  </si>
  <si>
    <t>469972121</t>
  </si>
  <si>
    <t>Příplatek k odvozu suti a vybouraných hmot při elektromontážích za každý další 1 km</t>
  </si>
  <si>
    <t>-866622012</t>
  </si>
  <si>
    <t>3</t>
  </si>
  <si>
    <t>469973120</t>
  </si>
  <si>
    <t>Poplatek za uložení na recyklační skládce (skládkovné) stavebního odpadu z prostého betonu kód odpadu 17 01 01</t>
  </si>
  <si>
    <t>-809128508</t>
  </si>
  <si>
    <t>4</t>
  </si>
  <si>
    <t>460361121</t>
  </si>
  <si>
    <t>Poplatek za uložení zeminy na recyklační skládce (skládkovné) kód odpadu 17 05 04</t>
  </si>
  <si>
    <t>-1462405513</t>
  </si>
  <si>
    <t>5</t>
  </si>
  <si>
    <t>469973125</t>
  </si>
  <si>
    <t>Poplatek za uložení na recyklační skládce (skládkovné) stavebního odpadu asfaltového bez obsahu dehtu zatříděného do Katalogu odpadů pod kódem 17 03 02</t>
  </si>
  <si>
    <t>-585587496</t>
  </si>
  <si>
    <t>PSV</t>
  </si>
  <si>
    <t>Práce a dodávky PSV</t>
  </si>
  <si>
    <t>741</t>
  </si>
  <si>
    <t>Elektroinstalace - silnoproud</t>
  </si>
  <si>
    <t>6</t>
  </si>
  <si>
    <t>741810002</t>
  </si>
  <si>
    <t>Celková prohlídka elektrického rozvodu a zařízení přes 100 000 do 500 000,- Kč</t>
  </si>
  <si>
    <t>kus</t>
  </si>
  <si>
    <t>16</t>
  </si>
  <si>
    <t>-303854183</t>
  </si>
  <si>
    <t>7</t>
  </si>
  <si>
    <t>741820001</t>
  </si>
  <si>
    <t>Měření zemních odporů zemniče</t>
  </si>
  <si>
    <t>852004884</t>
  </si>
  <si>
    <t>M</t>
  </si>
  <si>
    <t>Práce a dodávky M</t>
  </si>
  <si>
    <t>21-M</t>
  </si>
  <si>
    <t>Elektromontáže</t>
  </si>
  <si>
    <t>8</t>
  </si>
  <si>
    <t>210021074</t>
  </si>
  <si>
    <t>Montáž příchytek plastových jednoduchých KHF průměru 35-54 mm</t>
  </si>
  <si>
    <t>-390858440</t>
  </si>
  <si>
    <t>9</t>
  </si>
  <si>
    <t>35432545</t>
  </si>
  <si>
    <t>příchytka kabelová 29-40mm</t>
  </si>
  <si>
    <t>256</t>
  </si>
  <si>
    <t>418682534</t>
  </si>
  <si>
    <t>10</t>
  </si>
  <si>
    <t>210100254</t>
  </si>
  <si>
    <t>Ukončení kabelů smršťovací koncovkou nebo páskou se zapojením bez letování žíly do 4x95 mm2</t>
  </si>
  <si>
    <t>2063129139</t>
  </si>
  <si>
    <t>11</t>
  </si>
  <si>
    <t>210902016</t>
  </si>
  <si>
    <t>Montáž kabelu Al do 1 kV plného nebo laněného kulatého žíly 4x95 mm2 (např. AYKY) bez ukončení uloženého volně</t>
  </si>
  <si>
    <t>m</t>
  </si>
  <si>
    <t>-481915332</t>
  </si>
  <si>
    <t>210902116</t>
  </si>
  <si>
    <t>Montáž kabelu Al do 1 kV plného nebo laněného kulatého žíly 4x95 mm2 (např. AYKY) bez ukončení uloženého pevně</t>
  </si>
  <si>
    <t>583131794</t>
  </si>
  <si>
    <t>13</t>
  </si>
  <si>
    <t>34113081</t>
  </si>
  <si>
    <t>kabel silový jádro Al izolace PVC plášť PVC 0,6/1kV (1-AYKY) 4x95mm2</t>
  </si>
  <si>
    <t>-1024703382</t>
  </si>
  <si>
    <t>14</t>
  </si>
  <si>
    <t>210220020</t>
  </si>
  <si>
    <t>Montáž uzemňovacího vedení vodičů FeZn pomocí svorek v zemi páskou do 120 mm2 ve městské zástavbě</t>
  </si>
  <si>
    <t>-873026300</t>
  </si>
  <si>
    <t>15</t>
  </si>
  <si>
    <t>35442062</t>
  </si>
  <si>
    <t>pás zemnící 30x4mm FeZn</t>
  </si>
  <si>
    <t>kg</t>
  </si>
  <si>
    <t>128</t>
  </si>
  <si>
    <t>340329266</t>
  </si>
  <si>
    <t>35825254</t>
  </si>
  <si>
    <t>pojistka nožová 100A nízkoztrátová 8,48W, provedení normální, charakteristika gG</t>
  </si>
  <si>
    <t>371591718</t>
  </si>
  <si>
    <t>17</t>
  </si>
  <si>
    <t>460905151</t>
  </si>
  <si>
    <t>Montáž kompaktního plastového pilíře pro rozvod nn samostatého š přes 100 cm (např. SD822, SR501)</t>
  </si>
  <si>
    <t>-1608379089</t>
  </si>
  <si>
    <t>18</t>
  </si>
  <si>
    <t>M-01</t>
  </si>
  <si>
    <t>Atypická elektroměrová skříň, vč. jištění a dopravy</t>
  </si>
  <si>
    <t>kpl</t>
  </si>
  <si>
    <t>-1150301861</t>
  </si>
  <si>
    <t>22-M</t>
  </si>
  <si>
    <t>Montáže technologických zařízení pro dopravní stavby</t>
  </si>
  <si>
    <t>19</t>
  </si>
  <si>
    <t>220180202</t>
  </si>
  <si>
    <t>Zatažení do tvárnicové tratě kabelu hmotnosti přes 2 do 4 kg/m</t>
  </si>
  <si>
    <t>-219750752</t>
  </si>
  <si>
    <t>46-M</t>
  </si>
  <si>
    <t>Zemní práce při extr.mont.pracích</t>
  </si>
  <si>
    <t>20</t>
  </si>
  <si>
    <t>460030011</t>
  </si>
  <si>
    <t>Sejmutí drnu při elektromontážích jakékoliv tloušťky</t>
  </si>
  <si>
    <t>m2</t>
  </si>
  <si>
    <t>-1750612881</t>
  </si>
  <si>
    <t>460131113</t>
  </si>
  <si>
    <t>Hloubení nezapažených jam při elektromontážích ručně v hornině tř I skupiny 3</t>
  </si>
  <si>
    <t>m3</t>
  </si>
  <si>
    <t>-541678097</t>
  </si>
  <si>
    <t>22</t>
  </si>
  <si>
    <t>460161142</t>
  </si>
  <si>
    <t>Hloubení kabelových rýh ručně š 35 cm hl 50 cm v hornině tř I skupiny 3</t>
  </si>
  <si>
    <t>-825650086</t>
  </si>
  <si>
    <t>23</t>
  </si>
  <si>
    <t>460161272</t>
  </si>
  <si>
    <t>Hloubení kabelových rýh ručně š 50 cm hl 80 cm v hornině tř I skupiny 3</t>
  </si>
  <si>
    <t>-2068589367</t>
  </si>
  <si>
    <t>24</t>
  </si>
  <si>
    <t>460161682</t>
  </si>
  <si>
    <t>Hloubení kabelových rýh ručně š 80 cm hl 120 cm v hornině tř I skupiny 3</t>
  </si>
  <si>
    <t>-1033068827</t>
  </si>
  <si>
    <t>25</t>
  </si>
  <si>
    <t>460241111</t>
  </si>
  <si>
    <t>Příplatek za ztížení vykopávky při elektromontážích v blízkosti podzemního vedení</t>
  </si>
  <si>
    <t>203405212</t>
  </si>
  <si>
    <t>26</t>
  </si>
  <si>
    <t>468051121</t>
  </si>
  <si>
    <t>Bourání základu betonového při elektromontážích</t>
  </si>
  <si>
    <t>1461429637</t>
  </si>
  <si>
    <t>27</t>
  </si>
  <si>
    <t>460391123</t>
  </si>
  <si>
    <t>Zásyp jam při elektromontážích ručně se zhutněním z hornin třídy I skupiny 3</t>
  </si>
  <si>
    <t>-400581766</t>
  </si>
  <si>
    <t>28</t>
  </si>
  <si>
    <t>460431152</t>
  </si>
  <si>
    <t>Zásyp kabelových rýh ručně se zhutněním š 35 cm hl 50 cm z horniny tř I skupiny 3</t>
  </si>
  <si>
    <t>-245278925</t>
  </si>
  <si>
    <t>29</t>
  </si>
  <si>
    <t>460431282</t>
  </si>
  <si>
    <t>Zásyp kabelových rýh ručně se zhutněním š 50 cm hl 80 cm z horniny tř I skupiny 3</t>
  </si>
  <si>
    <t>-142482064</t>
  </si>
  <si>
    <t>30</t>
  </si>
  <si>
    <t>460431712</t>
  </si>
  <si>
    <t>Zásyp kabelových rýh ručně se zhutněním š 80 cm hl 120 cm z horniny tř I skupiny 3</t>
  </si>
  <si>
    <t>56344613</t>
  </si>
  <si>
    <t>31</t>
  </si>
  <si>
    <t>460581111</t>
  </si>
  <si>
    <t>Položení drnu včetně zalití vodou na rovině</t>
  </si>
  <si>
    <t>-777212616</t>
  </si>
  <si>
    <t>32</t>
  </si>
  <si>
    <t>460631213</t>
  </si>
  <si>
    <t>Řízené horizontální vrtání při elektromontážích v hornině tř. těžitelnosti I a II skupiny 1 až 4 vnějšího průměru přes 110 do 140 mm</t>
  </si>
  <si>
    <t>-1728232415</t>
  </si>
  <si>
    <t>33</t>
  </si>
  <si>
    <t>V-005</t>
  </si>
  <si>
    <t>Radarový průzkum pro protlak</t>
  </si>
  <si>
    <t>588419002</t>
  </si>
  <si>
    <t>34</t>
  </si>
  <si>
    <t>V-008</t>
  </si>
  <si>
    <t>PD pro protlak</t>
  </si>
  <si>
    <t>-1668629139</t>
  </si>
  <si>
    <t>35</t>
  </si>
  <si>
    <t>460742152</t>
  </si>
  <si>
    <t>Osazení kabelových prostupů z trub plastových do protlačovaných otvorů průměru přes 10 do 15 cm</t>
  </si>
  <si>
    <t>918732232</t>
  </si>
  <si>
    <t>36</t>
  </si>
  <si>
    <t>M-02</t>
  </si>
  <si>
    <t>Trubka pevná PE 110x6,3 mm pro protlak</t>
  </si>
  <si>
    <t>371168333</t>
  </si>
  <si>
    <t>37</t>
  </si>
  <si>
    <t>460661111</t>
  </si>
  <si>
    <t>Kabelové lože z písku pro kabely nn bez zakrytí š lože do 35 cm</t>
  </si>
  <si>
    <t>51902249</t>
  </si>
  <si>
    <t>38</t>
  </si>
  <si>
    <t>460661112</t>
  </si>
  <si>
    <t>Kabelové lože z písku pro kabely nn bez zakrytí š lože přes 35 do 50 cm</t>
  </si>
  <si>
    <t>532275228</t>
  </si>
  <si>
    <t>39</t>
  </si>
  <si>
    <t>460661114</t>
  </si>
  <si>
    <t>Kabelové lože z písku pro kabely nn bez zakrytí š lože přes 65 do 80 cm</t>
  </si>
  <si>
    <t>1587313081</t>
  </si>
  <si>
    <t>40</t>
  </si>
  <si>
    <t>460671113</t>
  </si>
  <si>
    <t>Výstražná fólie pro krytí kabelů šířky přes 25 do 34 cm</t>
  </si>
  <si>
    <t>-881802866</t>
  </si>
  <si>
    <t>41</t>
  </si>
  <si>
    <t>460742132</t>
  </si>
  <si>
    <t>Osazení kabelových prostupů z trub plastových do rýhy s obetonováním průměru přes 10 do 15 cm</t>
  </si>
  <si>
    <t>1358249342</t>
  </si>
  <si>
    <t>42</t>
  </si>
  <si>
    <t>34571355</t>
  </si>
  <si>
    <t>trubka elektroinstalační ohebná dvouplášťová korugovaná (chránička) D 94/110mm, HDPE+LDPE</t>
  </si>
  <si>
    <t>-1828420500</t>
  </si>
  <si>
    <t>43</t>
  </si>
  <si>
    <t>460242111</t>
  </si>
  <si>
    <t>Provizorní zajištění potrubí ve výkopech při křížení s kabelem</t>
  </si>
  <si>
    <t>-793160</t>
  </si>
  <si>
    <t>44</t>
  </si>
  <si>
    <t>460242211</t>
  </si>
  <si>
    <t>Provizorní zajištění kabelů ve výkopech při jejich křížení</t>
  </si>
  <si>
    <t>1534199875</t>
  </si>
  <si>
    <t>45</t>
  </si>
  <si>
    <t>460242221</t>
  </si>
  <si>
    <t>Provizorní zajištění kabelů ve výkopech při jejich souběhu</t>
  </si>
  <si>
    <t>1010224407</t>
  </si>
  <si>
    <t>46</t>
  </si>
  <si>
    <t>460762111</t>
  </si>
  <si>
    <t>Křižovatka betonového kabelového žlabu s inženýrskými sítěmi bez zásypu</t>
  </si>
  <si>
    <t>1045511482</t>
  </si>
  <si>
    <t>47</t>
  </si>
  <si>
    <t>460281113</t>
  </si>
  <si>
    <t>Pažení příložné plné výkopů jam hl do 4 m</t>
  </si>
  <si>
    <t>1618735232</t>
  </si>
  <si>
    <t>48</t>
  </si>
  <si>
    <t>460281123</t>
  </si>
  <si>
    <t>Odstranění pažení příložného výkopů jam hl do 4 m</t>
  </si>
  <si>
    <t>1557692725</t>
  </si>
  <si>
    <t>49</t>
  </si>
  <si>
    <t>460061121</t>
  </si>
  <si>
    <t>Přechodová lávka délky do 2 m včetně zábradlí přes výkop u elektromontážních prací zřízení</t>
  </si>
  <si>
    <t>258935170</t>
  </si>
  <si>
    <t>50</t>
  </si>
  <si>
    <t>460061122</t>
  </si>
  <si>
    <t>Přechodová lávka délky do 2 m včetně zábradlí přes výkop u elektromontážních prací odstranění</t>
  </si>
  <si>
    <t>995629210</t>
  </si>
  <si>
    <t>51</t>
  </si>
  <si>
    <t>460061141</t>
  </si>
  <si>
    <t>Ocelové mobilní oplocení výšky do 1,5 m pro zabezpečení výkopu a objektů u elektromontážních prací zřízení</t>
  </si>
  <si>
    <t>1038056091</t>
  </si>
  <si>
    <t>52</t>
  </si>
  <si>
    <t>460061142</t>
  </si>
  <si>
    <t>Ocelové mobilní oplocení výšky do 1,5 m pro zabezpečení výkopu a objektů u elektromontážních prací odstranění</t>
  </si>
  <si>
    <t>1735651488</t>
  </si>
  <si>
    <t>46-M-Z</t>
  </si>
  <si>
    <t>Zemní práce při extr.mont.pracích - Zádlažby</t>
  </si>
  <si>
    <t>53</t>
  </si>
  <si>
    <t>468011141</t>
  </si>
  <si>
    <t>Odstranění podkladu nebo krytu komunikace při elektromontážích ze živice tl do 5 cm</t>
  </si>
  <si>
    <t>1753452973</t>
  </si>
  <si>
    <t>54</t>
  </si>
  <si>
    <t>468011142</t>
  </si>
  <si>
    <t>Odstranění podkladu nebo krytu komunikace při elektromontážích ze živice tl přes 5 do 10 cm</t>
  </si>
  <si>
    <t>916145882</t>
  </si>
  <si>
    <t>55</t>
  </si>
  <si>
    <t>468011132</t>
  </si>
  <si>
    <t>Odstranění podkladu nebo krytu komunikace při elektromontážích z betonu prostého tl přes 15 do 30 cm</t>
  </si>
  <si>
    <t>1357773475</t>
  </si>
  <si>
    <t>56</t>
  </si>
  <si>
    <t>468041121</t>
  </si>
  <si>
    <t>Řezání živičného podkladu nebo krytu při elektromontážích hl do 5 cm</t>
  </si>
  <si>
    <t>-910782678</t>
  </si>
  <si>
    <t>57</t>
  </si>
  <si>
    <t>468041122</t>
  </si>
  <si>
    <t>Řezání živičného podkladu nebo krytu při elektromontážích hl přes 5 do 10 cm</t>
  </si>
  <si>
    <t>-1565220261</t>
  </si>
  <si>
    <t>58</t>
  </si>
  <si>
    <t>468041113</t>
  </si>
  <si>
    <t>Řezání betonového podkladu nebo krytu při elektromontážích hl přes 15 do 20 cm</t>
  </si>
  <si>
    <t>-1647557638</t>
  </si>
  <si>
    <t>59</t>
  </si>
  <si>
    <t>468022221</t>
  </si>
  <si>
    <t>Rozebrání dlažeb při elektromontážích ručně z dlaždic zámkových do malty spáry nezalité</t>
  </si>
  <si>
    <t>-1263386316</t>
  </si>
  <si>
    <t>60</t>
  </si>
  <si>
    <t>460871143</t>
  </si>
  <si>
    <t>Podklad vozovky a chodníku ze štěrkodrti se zhutněním při elektromontážích tl přes 10 do 15 cm</t>
  </si>
  <si>
    <t>-842542706</t>
  </si>
  <si>
    <t>61</t>
  </si>
  <si>
    <t>567132115</t>
  </si>
  <si>
    <t>Podklad ze směsi stmelené cementem SC C 8/10 (KSC I) tl 200 mm</t>
  </si>
  <si>
    <t>1144723813</t>
  </si>
  <si>
    <t>62</t>
  </si>
  <si>
    <t>460871152</t>
  </si>
  <si>
    <t>Podklad vozovky a chodníku z kameniva drceného se zhutněním při elektromontážích tl přes 10 do 15 cm</t>
  </si>
  <si>
    <t>852230444</t>
  </si>
  <si>
    <t>63</t>
  </si>
  <si>
    <t>460871162</t>
  </si>
  <si>
    <t>Podklad vozovky a chodníku z asfaltového betonu se zhutněním při elektromontážích tl přes 5 do 10 cm</t>
  </si>
  <si>
    <t>-903268812</t>
  </si>
  <si>
    <t>460881223</t>
  </si>
  <si>
    <t>Kryt vozovky a chodníku z asfaltového betonu při elektromontážích vrstva obrusná tl 5 cm</t>
  </si>
  <si>
    <t>-1269795731</t>
  </si>
  <si>
    <t>65</t>
  </si>
  <si>
    <t>460881312</t>
  </si>
  <si>
    <t>Kryt vozovky a chodníku z litého asfaltu při elektromontážích tl do 3 cm</t>
  </si>
  <si>
    <t>-1414978463</t>
  </si>
  <si>
    <t>66</t>
  </si>
  <si>
    <t>460881612</t>
  </si>
  <si>
    <t>Kladení dlažby z dlaždic betonových tvarovaných a zámkových do lože z kameniva těženého při elektromontážích</t>
  </si>
  <si>
    <t>-817609199</t>
  </si>
  <si>
    <t>67</t>
  </si>
  <si>
    <t>59245013</t>
  </si>
  <si>
    <t>dlažba zámková betonová tvaru I 200x165mm tl 80mm přírodní</t>
  </si>
  <si>
    <t>1981546987</t>
  </si>
  <si>
    <t>68</t>
  </si>
  <si>
    <t>468031211</t>
  </si>
  <si>
    <t>Vytrhání obrub při elektromontážích stojatých chodníkových s odhozením nebo naložením na dopravní prostředek</t>
  </si>
  <si>
    <t>645802859</t>
  </si>
  <si>
    <t>69</t>
  </si>
  <si>
    <t>460892221</t>
  </si>
  <si>
    <t>Osazení betonového obrubníku chodníkového stojatého do betonu při elektromontážích</t>
  </si>
  <si>
    <t>377106308</t>
  </si>
  <si>
    <t>70</t>
  </si>
  <si>
    <t>59217026</t>
  </si>
  <si>
    <t>obrubník betonový silniční 500x150x250mm</t>
  </si>
  <si>
    <t>331644775</t>
  </si>
  <si>
    <t>VRN</t>
  </si>
  <si>
    <t>Vedlejší rozpočtové náklady</t>
  </si>
  <si>
    <t>VRN1</t>
  </si>
  <si>
    <t>Průzkumné, geodetické a projektové práce</t>
  </si>
  <si>
    <t>71</t>
  </si>
  <si>
    <t>P11</t>
  </si>
  <si>
    <t>Vytyčení trasy vedení kabelového podzemního v zastavěném prostoru</t>
  </si>
  <si>
    <t>-1104099281</t>
  </si>
  <si>
    <t>72</t>
  </si>
  <si>
    <t>P14</t>
  </si>
  <si>
    <t xml:space="preserve">Inženýrská činost zhotovitele </t>
  </si>
  <si>
    <t>-801148126</t>
  </si>
  <si>
    <t>73</t>
  </si>
  <si>
    <t>034303000</t>
  </si>
  <si>
    <t>Dopravní značení na staveništi</t>
  </si>
  <si>
    <t>-1216545529</t>
  </si>
  <si>
    <t>74</t>
  </si>
  <si>
    <t>P16</t>
  </si>
  <si>
    <t>Vymezení dopravního koridoru pro chodce</t>
  </si>
  <si>
    <t>1402660685</t>
  </si>
  <si>
    <t>75</t>
  </si>
  <si>
    <t>VL-2</t>
  </si>
  <si>
    <t>Poplatek za připojení k distribuční sítí</t>
  </si>
  <si>
    <t>A</t>
  </si>
  <si>
    <t>-1137012060</t>
  </si>
  <si>
    <t>76</t>
  </si>
  <si>
    <t>VL-1</t>
  </si>
  <si>
    <t>Přirážka za zajištění silničního provozu</t>
  </si>
  <si>
    <t>976154436</t>
  </si>
  <si>
    <t>77</t>
  </si>
  <si>
    <t>P12</t>
  </si>
  <si>
    <t>Zaměření skutečného provedení stavby</t>
  </si>
  <si>
    <t>-1569592088</t>
  </si>
  <si>
    <t>78</t>
  </si>
  <si>
    <t>P13</t>
  </si>
  <si>
    <t>Vytyčení IS</t>
  </si>
  <si>
    <t>2122959714</t>
  </si>
  <si>
    <t>79</t>
  </si>
  <si>
    <t>P37</t>
  </si>
  <si>
    <t>Zkouška zhutnění komplexní</t>
  </si>
  <si>
    <t>ks</t>
  </si>
  <si>
    <t>-2063714194</t>
  </si>
  <si>
    <t>Magistrát města Brna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</si>
</sst>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8" fillId="0" borderId="14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K14" sqref="K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3" t="s">
        <v>5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58" t="s">
        <v>13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60" t="s">
        <v>15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22</v>
      </c>
      <c r="I10" s="1" t="s">
        <v>458</v>
      </c>
      <c r="AK10" s="23" t="s">
        <v>23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19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23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23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27</v>
      </c>
      <c r="AK17" s="23" t="s">
        <v>24</v>
      </c>
      <c r="AN17" s="21" t="s">
        <v>1</v>
      </c>
      <c r="AR17" s="17"/>
      <c r="BS17" s="14" t="s">
        <v>28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29</v>
      </c>
      <c r="AK19" s="23" t="s">
        <v>23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30</v>
      </c>
      <c r="AK20" s="23" t="s">
        <v>24</v>
      </c>
      <c r="AN20" s="21" t="s">
        <v>1</v>
      </c>
      <c r="AR20" s="17"/>
      <c r="BS20" s="14" t="s">
        <v>28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161" t="s">
        <v>1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62">
        <f>ROUND(AG94,2)</f>
        <v>0</v>
      </c>
      <c r="AL26" s="163"/>
      <c r="AM26" s="163"/>
      <c r="AN26" s="163"/>
      <c r="AO26" s="163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64" t="s">
        <v>33</v>
      </c>
      <c r="M28" s="164"/>
      <c r="N28" s="164"/>
      <c r="O28" s="164"/>
      <c r="P28" s="164"/>
      <c r="Q28" s="26"/>
      <c r="R28" s="26"/>
      <c r="S28" s="26"/>
      <c r="T28" s="26"/>
      <c r="U28" s="26"/>
      <c r="V28" s="26"/>
      <c r="W28" s="164" t="s">
        <v>34</v>
      </c>
      <c r="X28" s="164"/>
      <c r="Y28" s="164"/>
      <c r="Z28" s="164"/>
      <c r="AA28" s="164"/>
      <c r="AB28" s="164"/>
      <c r="AC28" s="164"/>
      <c r="AD28" s="164"/>
      <c r="AE28" s="164"/>
      <c r="AF28" s="26"/>
      <c r="AG28" s="26"/>
      <c r="AH28" s="26"/>
      <c r="AI28" s="26"/>
      <c r="AJ28" s="26"/>
      <c r="AK28" s="164" t="s">
        <v>35</v>
      </c>
      <c r="AL28" s="164"/>
      <c r="AM28" s="164"/>
      <c r="AN28" s="164"/>
      <c r="AO28" s="164"/>
      <c r="AP28" s="26"/>
      <c r="AQ28" s="26"/>
      <c r="AR28" s="27"/>
      <c r="BE28" s="26"/>
    </row>
    <row r="29" spans="1:71" s="3" customFormat="1" ht="14.45" customHeight="1">
      <c r="B29" s="31"/>
      <c r="D29" s="23" t="s">
        <v>36</v>
      </c>
      <c r="F29" s="23" t="s">
        <v>37</v>
      </c>
      <c r="L29" s="167">
        <v>0.21</v>
      </c>
      <c r="M29" s="166"/>
      <c r="N29" s="166"/>
      <c r="O29" s="166"/>
      <c r="P29" s="166"/>
      <c r="W29" s="165">
        <f>ROUND(AZ94, 2)</f>
        <v>0</v>
      </c>
      <c r="X29" s="166"/>
      <c r="Y29" s="166"/>
      <c r="Z29" s="166"/>
      <c r="AA29" s="166"/>
      <c r="AB29" s="166"/>
      <c r="AC29" s="166"/>
      <c r="AD29" s="166"/>
      <c r="AE29" s="166"/>
      <c r="AK29" s="165">
        <f>ROUND(AV94, 2)</f>
        <v>0</v>
      </c>
      <c r="AL29" s="166"/>
      <c r="AM29" s="166"/>
      <c r="AN29" s="166"/>
      <c r="AO29" s="166"/>
      <c r="AR29" s="31"/>
    </row>
    <row r="30" spans="1:71" s="3" customFormat="1" ht="14.45" customHeight="1">
      <c r="B30" s="31"/>
      <c r="F30" s="23" t="s">
        <v>38</v>
      </c>
      <c r="L30" s="167">
        <v>0.12</v>
      </c>
      <c r="M30" s="166"/>
      <c r="N30" s="166"/>
      <c r="O30" s="166"/>
      <c r="P30" s="166"/>
      <c r="W30" s="165">
        <f>ROUND(BA94, 2)</f>
        <v>0</v>
      </c>
      <c r="X30" s="166"/>
      <c r="Y30" s="166"/>
      <c r="Z30" s="166"/>
      <c r="AA30" s="166"/>
      <c r="AB30" s="166"/>
      <c r="AC30" s="166"/>
      <c r="AD30" s="166"/>
      <c r="AE30" s="166"/>
      <c r="AK30" s="165">
        <f>ROUND(AW94, 2)</f>
        <v>0</v>
      </c>
      <c r="AL30" s="166"/>
      <c r="AM30" s="166"/>
      <c r="AN30" s="166"/>
      <c r="AO30" s="166"/>
      <c r="AR30" s="31"/>
    </row>
    <row r="31" spans="1:71" s="3" customFormat="1" ht="14.45" hidden="1" customHeight="1">
      <c r="B31" s="31"/>
      <c r="F31" s="23" t="s">
        <v>39</v>
      </c>
      <c r="L31" s="167">
        <v>0.21</v>
      </c>
      <c r="M31" s="166"/>
      <c r="N31" s="166"/>
      <c r="O31" s="166"/>
      <c r="P31" s="166"/>
      <c r="W31" s="165">
        <f>ROUND(BB94, 2)</f>
        <v>0</v>
      </c>
      <c r="X31" s="166"/>
      <c r="Y31" s="166"/>
      <c r="Z31" s="166"/>
      <c r="AA31" s="166"/>
      <c r="AB31" s="166"/>
      <c r="AC31" s="166"/>
      <c r="AD31" s="166"/>
      <c r="AE31" s="166"/>
      <c r="AK31" s="165">
        <v>0</v>
      </c>
      <c r="AL31" s="166"/>
      <c r="AM31" s="166"/>
      <c r="AN31" s="166"/>
      <c r="AO31" s="166"/>
      <c r="AR31" s="31"/>
    </row>
    <row r="32" spans="1:71" s="3" customFormat="1" ht="14.45" hidden="1" customHeight="1">
      <c r="B32" s="31"/>
      <c r="F32" s="23" t="s">
        <v>40</v>
      </c>
      <c r="L32" s="167">
        <v>0.12</v>
      </c>
      <c r="M32" s="166"/>
      <c r="N32" s="166"/>
      <c r="O32" s="166"/>
      <c r="P32" s="166"/>
      <c r="W32" s="165">
        <f>ROUND(BC94, 2)</f>
        <v>0</v>
      </c>
      <c r="X32" s="166"/>
      <c r="Y32" s="166"/>
      <c r="Z32" s="166"/>
      <c r="AA32" s="166"/>
      <c r="AB32" s="166"/>
      <c r="AC32" s="166"/>
      <c r="AD32" s="166"/>
      <c r="AE32" s="166"/>
      <c r="AK32" s="165">
        <v>0</v>
      </c>
      <c r="AL32" s="166"/>
      <c r="AM32" s="166"/>
      <c r="AN32" s="166"/>
      <c r="AO32" s="166"/>
      <c r="AR32" s="31"/>
    </row>
    <row r="33" spans="1:57" s="3" customFormat="1" ht="14.45" hidden="1" customHeight="1">
      <c r="B33" s="31"/>
      <c r="F33" s="23" t="s">
        <v>41</v>
      </c>
      <c r="L33" s="167">
        <v>0</v>
      </c>
      <c r="M33" s="166"/>
      <c r="N33" s="166"/>
      <c r="O33" s="166"/>
      <c r="P33" s="166"/>
      <c r="W33" s="165">
        <f>ROUND(BD94, 2)</f>
        <v>0</v>
      </c>
      <c r="X33" s="166"/>
      <c r="Y33" s="166"/>
      <c r="Z33" s="166"/>
      <c r="AA33" s="166"/>
      <c r="AB33" s="166"/>
      <c r="AC33" s="166"/>
      <c r="AD33" s="166"/>
      <c r="AE33" s="166"/>
      <c r="AK33" s="165">
        <v>0</v>
      </c>
      <c r="AL33" s="166"/>
      <c r="AM33" s="166"/>
      <c r="AN33" s="166"/>
      <c r="AO33" s="166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88" t="s">
        <v>44</v>
      </c>
      <c r="Y35" s="189"/>
      <c r="Z35" s="189"/>
      <c r="AA35" s="189"/>
      <c r="AB35" s="189"/>
      <c r="AC35" s="34"/>
      <c r="AD35" s="34"/>
      <c r="AE35" s="34"/>
      <c r="AF35" s="34"/>
      <c r="AG35" s="34"/>
      <c r="AH35" s="34"/>
      <c r="AI35" s="34"/>
      <c r="AJ35" s="34"/>
      <c r="AK35" s="190">
        <f>SUM(AK26:AK33)</f>
        <v>0</v>
      </c>
      <c r="AL35" s="189"/>
      <c r="AM35" s="189"/>
      <c r="AN35" s="189"/>
      <c r="AO35" s="191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0" s="2" customFormat="1" ht="24.9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0" s="4" customFormat="1" ht="12" customHeight="1">
      <c r="B84" s="45"/>
      <c r="C84" s="23" t="s">
        <v>12</v>
      </c>
      <c r="L84" s="4" t="str">
        <f>K5</f>
        <v>022-000121</v>
      </c>
      <c r="AR84" s="45"/>
    </row>
    <row r="85" spans="1:90" s="5" customFormat="1" ht="36.950000000000003" customHeight="1">
      <c r="B85" s="46"/>
      <c r="C85" s="47" t="s">
        <v>14</v>
      </c>
      <c r="L85" s="179" t="str">
        <f>K6</f>
        <v>elektro přípojka TJ Favorit</v>
      </c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K85" s="180"/>
      <c r="AL85" s="180"/>
      <c r="AM85" s="180"/>
      <c r="AN85" s="180"/>
      <c r="AO85" s="180"/>
      <c r="AR85" s="46"/>
    </row>
    <row r="86" spans="1:90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0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181" t="str">
        <f>IF(AN8= "","",AN8)</f>
        <v>17. 10. 2023</v>
      </c>
      <c r="AN87" s="181"/>
      <c r="AO87" s="26"/>
      <c r="AP87" s="26"/>
      <c r="AQ87" s="26"/>
      <c r="AR87" s="27"/>
      <c r="BE87" s="26"/>
    </row>
    <row r="88" spans="1:90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0" s="2" customFormat="1" ht="15.2" customHeight="1">
      <c r="A89" s="26"/>
      <c r="B89" s="27"/>
      <c r="C89" s="23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182" t="str">
        <f>IF(E17="","",E17)</f>
        <v>Ing. Tomáš Veselý</v>
      </c>
      <c r="AN89" s="183"/>
      <c r="AO89" s="183"/>
      <c r="AP89" s="183"/>
      <c r="AQ89" s="26"/>
      <c r="AR89" s="27"/>
      <c r="AS89" s="184" t="s">
        <v>52</v>
      </c>
      <c r="AT89" s="185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0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29</v>
      </c>
      <c r="AJ90" s="26"/>
      <c r="AK90" s="26"/>
      <c r="AL90" s="26"/>
      <c r="AM90" s="182" t="str">
        <f>IF(E20="","",E20)</f>
        <v>Puttner, s.r.o.</v>
      </c>
      <c r="AN90" s="183"/>
      <c r="AO90" s="183"/>
      <c r="AP90" s="183"/>
      <c r="AQ90" s="26"/>
      <c r="AR90" s="27"/>
      <c r="AS90" s="186"/>
      <c r="AT90" s="187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0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6"/>
      <c r="AT91" s="187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0" s="2" customFormat="1" ht="29.25" customHeight="1">
      <c r="A92" s="26"/>
      <c r="B92" s="27"/>
      <c r="C92" s="174" t="s">
        <v>53</v>
      </c>
      <c r="D92" s="175"/>
      <c r="E92" s="175"/>
      <c r="F92" s="175"/>
      <c r="G92" s="175"/>
      <c r="H92" s="54"/>
      <c r="I92" s="176" t="s">
        <v>54</v>
      </c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7" t="s">
        <v>55</v>
      </c>
      <c r="AH92" s="175"/>
      <c r="AI92" s="175"/>
      <c r="AJ92" s="175"/>
      <c r="AK92" s="175"/>
      <c r="AL92" s="175"/>
      <c r="AM92" s="175"/>
      <c r="AN92" s="176" t="s">
        <v>56</v>
      </c>
      <c r="AO92" s="175"/>
      <c r="AP92" s="178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0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0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71">
        <f>ROUND(AG95,2)</f>
        <v>0</v>
      </c>
      <c r="AH94" s="171"/>
      <c r="AI94" s="171"/>
      <c r="AJ94" s="171"/>
      <c r="AK94" s="171"/>
      <c r="AL94" s="171"/>
      <c r="AM94" s="171"/>
      <c r="AN94" s="172">
        <f>SUM(AG94,AT94)</f>
        <v>0</v>
      </c>
      <c r="AO94" s="172"/>
      <c r="AP94" s="172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924.99414000000002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71</v>
      </c>
      <c r="BT94" s="71" t="s">
        <v>72</v>
      </c>
      <c r="BV94" s="71" t="s">
        <v>73</v>
      </c>
      <c r="BW94" s="71" t="s">
        <v>4</v>
      </c>
      <c r="BX94" s="71" t="s">
        <v>74</v>
      </c>
      <c r="CL94" s="71" t="s">
        <v>1</v>
      </c>
    </row>
    <row r="95" spans="1:90" s="7" customFormat="1" ht="24.75" customHeight="1">
      <c r="A95" s="72" t="s">
        <v>75</v>
      </c>
      <c r="B95" s="73"/>
      <c r="C95" s="74"/>
      <c r="D95" s="170" t="s">
        <v>13</v>
      </c>
      <c r="E95" s="170"/>
      <c r="F95" s="170"/>
      <c r="G95" s="170"/>
      <c r="H95" s="170"/>
      <c r="I95" s="75"/>
      <c r="J95" s="170" t="s">
        <v>15</v>
      </c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  <c r="AC95" s="170"/>
      <c r="AD95" s="170"/>
      <c r="AE95" s="170"/>
      <c r="AF95" s="170"/>
      <c r="AG95" s="168">
        <f>'022-000121 - elektro příp...'!J28</f>
        <v>0</v>
      </c>
      <c r="AH95" s="169"/>
      <c r="AI95" s="169"/>
      <c r="AJ95" s="169"/>
      <c r="AK95" s="169"/>
      <c r="AL95" s="169"/>
      <c r="AM95" s="169"/>
      <c r="AN95" s="168">
        <f>SUM(AG95,AT95)</f>
        <v>0</v>
      </c>
      <c r="AO95" s="169"/>
      <c r="AP95" s="169"/>
      <c r="AQ95" s="76" t="s">
        <v>76</v>
      </c>
      <c r="AR95" s="73"/>
      <c r="AS95" s="77">
        <v>0</v>
      </c>
      <c r="AT95" s="78">
        <f>ROUND(SUM(AV95:AW95),2)</f>
        <v>0</v>
      </c>
      <c r="AU95" s="79">
        <f>'022-000121 - elektro příp...'!P123</f>
        <v>924.99413500000003</v>
      </c>
      <c r="AV95" s="78">
        <f>'022-000121 - elektro příp...'!J31</f>
        <v>0</v>
      </c>
      <c r="AW95" s="78">
        <f>'022-000121 - elektro příp...'!J32</f>
        <v>0</v>
      </c>
      <c r="AX95" s="78">
        <f>'022-000121 - elektro příp...'!J33</f>
        <v>0</v>
      </c>
      <c r="AY95" s="78">
        <f>'022-000121 - elektro příp...'!J34</f>
        <v>0</v>
      </c>
      <c r="AZ95" s="78">
        <f>'022-000121 - elektro příp...'!F31</f>
        <v>0</v>
      </c>
      <c r="BA95" s="78">
        <f>'022-000121 - elektro příp...'!F32</f>
        <v>0</v>
      </c>
      <c r="BB95" s="78">
        <f>'022-000121 - elektro příp...'!F33</f>
        <v>0</v>
      </c>
      <c r="BC95" s="78">
        <f>'022-000121 - elektro příp...'!F34</f>
        <v>0</v>
      </c>
      <c r="BD95" s="80">
        <f>'022-000121 - elektro příp...'!F35</f>
        <v>0</v>
      </c>
      <c r="BT95" s="81" t="s">
        <v>77</v>
      </c>
      <c r="BU95" s="81" t="s">
        <v>78</v>
      </c>
      <c r="BV95" s="81" t="s">
        <v>73</v>
      </c>
      <c r="BW95" s="81" t="s">
        <v>4</v>
      </c>
      <c r="BX95" s="81" t="s">
        <v>74</v>
      </c>
      <c r="CL95" s="81" t="s">
        <v>1</v>
      </c>
    </row>
    <row r="96" spans="1:90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22-000121 - elektro příp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14"/>
  <sheetViews>
    <sheetView showGridLines="0" tabSelected="1" topLeftCell="A68" workbookViewId="0">
      <selection activeCell="I68" sqref="I6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2"/>
    </row>
    <row r="2" spans="1:46" s="1" customFormat="1" ht="36.950000000000003" customHeight="1">
      <c r="L2" s="173" t="s">
        <v>5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4" t="s">
        <v>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80</v>
      </c>
      <c r="L4" s="17"/>
      <c r="M4" s="83" t="s">
        <v>10</v>
      </c>
      <c r="AT4" s="14" t="s">
        <v>3</v>
      </c>
    </row>
    <row r="5" spans="1:46" s="1" customFormat="1" ht="6.95" customHeight="1">
      <c r="B5" s="17"/>
      <c r="L5" s="17"/>
    </row>
    <row r="6" spans="1:46" s="2" customFormat="1" ht="12" customHeight="1">
      <c r="A6" s="26"/>
      <c r="B6" s="27"/>
      <c r="C6" s="26"/>
      <c r="D6" s="23" t="s">
        <v>14</v>
      </c>
      <c r="E6" s="26"/>
      <c r="F6" s="26"/>
      <c r="G6" s="26"/>
      <c r="H6" s="26"/>
      <c r="I6" s="26"/>
      <c r="J6" s="26"/>
      <c r="K6" s="26"/>
      <c r="L6" s="3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46" s="2" customFormat="1" ht="16.5" customHeight="1">
      <c r="A7" s="26"/>
      <c r="B7" s="27"/>
      <c r="C7" s="26"/>
      <c r="D7" s="26"/>
      <c r="E7" s="179" t="s">
        <v>15</v>
      </c>
      <c r="F7" s="192"/>
      <c r="G7" s="192"/>
      <c r="H7" s="192"/>
      <c r="I7" s="26"/>
      <c r="J7" s="26"/>
      <c r="K7" s="26"/>
      <c r="L7" s="3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46" s="2" customFormat="1">
      <c r="A8" s="26"/>
      <c r="B8" s="27"/>
      <c r="C8" s="26"/>
      <c r="D8" s="26"/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2" customHeight="1">
      <c r="A9" s="26"/>
      <c r="B9" s="27"/>
      <c r="C9" s="26"/>
      <c r="D9" s="23" t="s">
        <v>16</v>
      </c>
      <c r="E9" s="26"/>
      <c r="F9" s="21" t="s">
        <v>1</v>
      </c>
      <c r="G9" s="26"/>
      <c r="H9" s="26"/>
      <c r="I9" s="23" t="s">
        <v>17</v>
      </c>
      <c r="J9" s="21" t="s">
        <v>1</v>
      </c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18</v>
      </c>
      <c r="E10" s="26"/>
      <c r="F10" s="21" t="s">
        <v>19</v>
      </c>
      <c r="G10" s="26"/>
      <c r="H10" s="26"/>
      <c r="I10" s="23" t="s">
        <v>20</v>
      </c>
      <c r="J10" s="49" t="str">
        <f>'Rekapitulace stavby'!AN8</f>
        <v>17. 10. 2023</v>
      </c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0.9" customHeight="1">
      <c r="A11" s="26"/>
      <c r="B11" s="27"/>
      <c r="C11" s="26"/>
      <c r="D11" s="26"/>
      <c r="E11" s="26"/>
      <c r="F11" s="26"/>
      <c r="G11" s="26"/>
      <c r="H11" s="2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22</v>
      </c>
      <c r="E12" s="26"/>
      <c r="F12" s="26"/>
      <c r="G12" s="26"/>
      <c r="H12" s="26"/>
      <c r="I12" s="23" t="s">
        <v>23</v>
      </c>
      <c r="J12" s="21" t="str">
        <f>IF('Rekapitulace stavby'!AN10="","",'Rekapitulace stavby'!AN10)</f>
        <v/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8" customHeight="1">
      <c r="A13" s="26"/>
      <c r="B13" s="27"/>
      <c r="C13" s="26"/>
      <c r="D13" s="26"/>
      <c r="E13" s="21" t="str">
        <f>IF('Rekapitulace stavby'!E11="","",'Rekapitulace stavby'!E11)</f>
        <v xml:space="preserve"> </v>
      </c>
      <c r="F13" s="26"/>
      <c r="G13" s="26"/>
      <c r="H13" s="26"/>
      <c r="I13" s="23" t="s">
        <v>24</v>
      </c>
      <c r="J13" s="21" t="str">
        <f>IF('Rekapitulace stavby'!AN11="","",'Rekapitulace stavby'!AN11)</f>
        <v/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6.95" customHeigh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25</v>
      </c>
      <c r="E15" s="26"/>
      <c r="F15" s="26"/>
      <c r="G15" s="26"/>
      <c r="H15" s="26"/>
      <c r="I15" s="23" t="s">
        <v>23</v>
      </c>
      <c r="J15" s="21" t="str">
        <f>'Rekapitulace stavby'!AN13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8" customHeight="1">
      <c r="A16" s="26"/>
      <c r="B16" s="27"/>
      <c r="C16" s="26"/>
      <c r="D16" s="26"/>
      <c r="E16" s="158" t="str">
        <f>'Rekapitulace stavby'!E14</f>
        <v xml:space="preserve"> </v>
      </c>
      <c r="F16" s="158"/>
      <c r="G16" s="158"/>
      <c r="H16" s="158"/>
      <c r="I16" s="23" t="s">
        <v>24</v>
      </c>
      <c r="J16" s="21" t="str">
        <f>'Rekapitulace stavby'!AN14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6.95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26</v>
      </c>
      <c r="E18" s="26"/>
      <c r="F18" s="26"/>
      <c r="G18" s="26"/>
      <c r="H18" s="26"/>
      <c r="I18" s="23" t="s">
        <v>23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">
        <v>27</v>
      </c>
      <c r="F19" s="26"/>
      <c r="G19" s="26"/>
      <c r="H19" s="26"/>
      <c r="I19" s="23" t="s">
        <v>24</v>
      </c>
      <c r="J19" s="21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29</v>
      </c>
      <c r="E21" s="26"/>
      <c r="F21" s="26"/>
      <c r="G21" s="26"/>
      <c r="H21" s="26"/>
      <c r="I21" s="23" t="s">
        <v>23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">
        <v>30</v>
      </c>
      <c r="F22" s="26"/>
      <c r="G22" s="26"/>
      <c r="H22" s="26"/>
      <c r="I22" s="23" t="s">
        <v>24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31</v>
      </c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8" customFormat="1" ht="16.5" customHeight="1">
      <c r="A25" s="84"/>
      <c r="B25" s="85"/>
      <c r="C25" s="84"/>
      <c r="D25" s="84"/>
      <c r="E25" s="161" t="s">
        <v>1</v>
      </c>
      <c r="F25" s="161"/>
      <c r="G25" s="161"/>
      <c r="H25" s="161"/>
      <c r="I25" s="84"/>
      <c r="J25" s="84"/>
      <c r="K25" s="84"/>
      <c r="L25" s="86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60"/>
      <c r="E27" s="60"/>
      <c r="F27" s="60"/>
      <c r="G27" s="60"/>
      <c r="H27" s="60"/>
      <c r="I27" s="60"/>
      <c r="J27" s="60"/>
      <c r="K27" s="60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25.35" customHeight="1">
      <c r="A28" s="26"/>
      <c r="B28" s="27"/>
      <c r="C28" s="26"/>
      <c r="D28" s="87" t="s">
        <v>32</v>
      </c>
      <c r="E28" s="26"/>
      <c r="F28" s="26"/>
      <c r="G28" s="26"/>
      <c r="H28" s="26"/>
      <c r="I28" s="26"/>
      <c r="J28" s="65">
        <f>ROUND(J123, 2)</f>
        <v>0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4.45" customHeight="1">
      <c r="A30" s="26"/>
      <c r="B30" s="27"/>
      <c r="C30" s="26"/>
      <c r="D30" s="26"/>
      <c r="E30" s="26"/>
      <c r="F30" s="30" t="s">
        <v>34</v>
      </c>
      <c r="G30" s="26"/>
      <c r="H30" s="26"/>
      <c r="I30" s="30" t="s">
        <v>33</v>
      </c>
      <c r="J30" s="30" t="s">
        <v>35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4.45" customHeight="1">
      <c r="A31" s="26"/>
      <c r="B31" s="27"/>
      <c r="C31" s="26"/>
      <c r="D31" s="88" t="s">
        <v>36</v>
      </c>
      <c r="E31" s="23" t="s">
        <v>37</v>
      </c>
      <c r="F31" s="89">
        <f>ROUND((SUM(BE123:BE213)),  2)</f>
        <v>0</v>
      </c>
      <c r="G31" s="26"/>
      <c r="H31" s="26"/>
      <c r="I31" s="90">
        <v>0.21</v>
      </c>
      <c r="J31" s="89">
        <f>ROUND(((SUM(BE123:BE213))*I31),  2)</f>
        <v>0</v>
      </c>
      <c r="K31" s="26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3" t="s">
        <v>38</v>
      </c>
      <c r="F32" s="89">
        <f>ROUND((SUM(BF123:BF213)),  2)</f>
        <v>0</v>
      </c>
      <c r="G32" s="26"/>
      <c r="H32" s="26"/>
      <c r="I32" s="90">
        <v>0.12</v>
      </c>
      <c r="J32" s="89">
        <f>ROUND(((SUM(BF123:BF213))*I32), 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26"/>
      <c r="E33" s="23" t="s">
        <v>39</v>
      </c>
      <c r="F33" s="89">
        <f>ROUND((SUM(BG123:BG213)),  2)</f>
        <v>0</v>
      </c>
      <c r="G33" s="26"/>
      <c r="H33" s="26"/>
      <c r="I33" s="90">
        <v>0.21</v>
      </c>
      <c r="J33" s="89">
        <f>0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40</v>
      </c>
      <c r="F34" s="89">
        <f>ROUND((SUM(BH123:BH213)),  2)</f>
        <v>0</v>
      </c>
      <c r="G34" s="26"/>
      <c r="H34" s="26"/>
      <c r="I34" s="90">
        <v>0.12</v>
      </c>
      <c r="J34" s="89">
        <f>0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41</v>
      </c>
      <c r="F35" s="89">
        <f>ROUND((SUM(BI123:BI213)),  2)</f>
        <v>0</v>
      </c>
      <c r="G35" s="26"/>
      <c r="H35" s="26"/>
      <c r="I35" s="90">
        <v>0</v>
      </c>
      <c r="J35" s="8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25.35" customHeight="1">
      <c r="A37" s="26"/>
      <c r="B37" s="27"/>
      <c r="C37" s="91"/>
      <c r="D37" s="92" t="s">
        <v>42</v>
      </c>
      <c r="E37" s="54"/>
      <c r="F37" s="54"/>
      <c r="G37" s="93" t="s">
        <v>43</v>
      </c>
      <c r="H37" s="94" t="s">
        <v>44</v>
      </c>
      <c r="I37" s="54"/>
      <c r="J37" s="95">
        <f>SUM(J28:J35)</f>
        <v>0</v>
      </c>
      <c r="K37" s="9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97" t="s">
        <v>48</v>
      </c>
      <c r="G61" s="39" t="s">
        <v>47</v>
      </c>
      <c r="H61" s="29"/>
      <c r="I61" s="29"/>
      <c r="J61" s="9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97" t="s">
        <v>48</v>
      </c>
      <c r="G76" s="39" t="s">
        <v>47</v>
      </c>
      <c r="H76" s="29"/>
      <c r="I76" s="29"/>
      <c r="J76" s="9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81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179" t="str">
        <f>E7</f>
        <v>elektro přípojka TJ Favorit</v>
      </c>
      <c r="F85" s="192"/>
      <c r="G85" s="192"/>
      <c r="H85" s="19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6.95" hidden="1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2" hidden="1" customHeight="1">
      <c r="A87" s="26"/>
      <c r="B87" s="27"/>
      <c r="C87" s="23" t="s">
        <v>18</v>
      </c>
      <c r="D87" s="26"/>
      <c r="E87" s="26"/>
      <c r="F87" s="21" t="str">
        <f>F10</f>
        <v xml:space="preserve"> </v>
      </c>
      <c r="G87" s="26"/>
      <c r="H87" s="26"/>
      <c r="I87" s="23" t="s">
        <v>20</v>
      </c>
      <c r="J87" s="49" t="str">
        <f>IF(J10="","",J10)</f>
        <v>17. 10. 2023</v>
      </c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5.2" hidden="1" customHeight="1">
      <c r="A89" s="26"/>
      <c r="B89" s="27"/>
      <c r="C89" s="23" t="s">
        <v>22</v>
      </c>
      <c r="D89" s="26"/>
      <c r="E89" s="26"/>
      <c r="F89" s="21" t="str">
        <f>E13</f>
        <v xml:space="preserve"> </v>
      </c>
      <c r="G89" s="26"/>
      <c r="H89" s="26"/>
      <c r="I89" s="23" t="s">
        <v>26</v>
      </c>
      <c r="J89" s="24" t="str">
        <f>E19</f>
        <v>Ing. Tomáš Veselý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15.2" hidden="1" customHeight="1">
      <c r="A90" s="26"/>
      <c r="B90" s="27"/>
      <c r="C90" s="23" t="s">
        <v>25</v>
      </c>
      <c r="D90" s="26"/>
      <c r="E90" s="26"/>
      <c r="F90" s="21" t="str">
        <f>IF(E16="","",E16)</f>
        <v xml:space="preserve"> </v>
      </c>
      <c r="G90" s="26"/>
      <c r="H90" s="26"/>
      <c r="I90" s="23" t="s">
        <v>29</v>
      </c>
      <c r="J90" s="24" t="str">
        <f>E22</f>
        <v>Puttner, s.r.o.</v>
      </c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0.35" hidden="1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9.25" hidden="1" customHeight="1">
      <c r="A92" s="26"/>
      <c r="B92" s="27"/>
      <c r="C92" s="99" t="s">
        <v>82</v>
      </c>
      <c r="D92" s="91"/>
      <c r="E92" s="91"/>
      <c r="F92" s="91"/>
      <c r="G92" s="91"/>
      <c r="H92" s="91"/>
      <c r="I92" s="91"/>
      <c r="J92" s="100" t="s">
        <v>83</v>
      </c>
      <c r="K92" s="91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2.9" hidden="1" customHeight="1">
      <c r="A94" s="26"/>
      <c r="B94" s="27"/>
      <c r="C94" s="101" t="s">
        <v>84</v>
      </c>
      <c r="D94" s="26"/>
      <c r="E94" s="26"/>
      <c r="F94" s="26"/>
      <c r="G94" s="26"/>
      <c r="H94" s="26"/>
      <c r="I94" s="26"/>
      <c r="J94" s="65">
        <f>J123</f>
        <v>0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U94" s="14" t="s">
        <v>85</v>
      </c>
    </row>
    <row r="95" spans="1:47" s="9" customFormat="1" ht="24.95" hidden="1" customHeight="1">
      <c r="B95" s="102"/>
      <c r="D95" s="103" t="s">
        <v>86</v>
      </c>
      <c r="E95" s="104"/>
      <c r="F95" s="104"/>
      <c r="G95" s="104"/>
      <c r="H95" s="104"/>
      <c r="I95" s="104"/>
      <c r="J95" s="105">
        <f>J124</f>
        <v>0</v>
      </c>
      <c r="L95" s="102"/>
    </row>
    <row r="96" spans="1:47" s="10" customFormat="1" ht="19.899999999999999" hidden="1" customHeight="1">
      <c r="B96" s="106"/>
      <c r="D96" s="107" t="s">
        <v>87</v>
      </c>
      <c r="E96" s="108"/>
      <c r="F96" s="108"/>
      <c r="G96" s="108"/>
      <c r="H96" s="108"/>
      <c r="I96" s="108"/>
      <c r="J96" s="109">
        <f>J125</f>
        <v>0</v>
      </c>
      <c r="L96" s="106"/>
    </row>
    <row r="97" spans="1:31" s="9" customFormat="1" ht="24.95" hidden="1" customHeight="1">
      <c r="B97" s="102"/>
      <c r="D97" s="103" t="s">
        <v>88</v>
      </c>
      <c r="E97" s="104"/>
      <c r="F97" s="104"/>
      <c r="G97" s="104"/>
      <c r="H97" s="104"/>
      <c r="I97" s="104"/>
      <c r="J97" s="105">
        <f>J131</f>
        <v>0</v>
      </c>
      <c r="L97" s="102"/>
    </row>
    <row r="98" spans="1:31" s="10" customFormat="1" ht="19.899999999999999" hidden="1" customHeight="1">
      <c r="B98" s="106"/>
      <c r="D98" s="107" t="s">
        <v>89</v>
      </c>
      <c r="E98" s="108"/>
      <c r="F98" s="108"/>
      <c r="G98" s="108"/>
      <c r="H98" s="108"/>
      <c r="I98" s="108"/>
      <c r="J98" s="109">
        <f>J132</f>
        <v>0</v>
      </c>
      <c r="L98" s="106"/>
    </row>
    <row r="99" spans="1:31" s="9" customFormat="1" ht="24.95" hidden="1" customHeight="1">
      <c r="B99" s="102"/>
      <c r="D99" s="103" t="s">
        <v>90</v>
      </c>
      <c r="E99" s="104"/>
      <c r="F99" s="104"/>
      <c r="G99" s="104"/>
      <c r="H99" s="104"/>
      <c r="I99" s="104"/>
      <c r="J99" s="105">
        <f>J135</f>
        <v>0</v>
      </c>
      <c r="L99" s="102"/>
    </row>
    <row r="100" spans="1:31" s="10" customFormat="1" ht="19.899999999999999" hidden="1" customHeight="1">
      <c r="B100" s="106"/>
      <c r="D100" s="107" t="s">
        <v>91</v>
      </c>
      <c r="E100" s="108"/>
      <c r="F100" s="108"/>
      <c r="G100" s="108"/>
      <c r="H100" s="108"/>
      <c r="I100" s="108"/>
      <c r="J100" s="109">
        <f>J136</f>
        <v>0</v>
      </c>
      <c r="L100" s="106"/>
    </row>
    <row r="101" spans="1:31" s="10" customFormat="1" ht="19.899999999999999" hidden="1" customHeight="1">
      <c r="B101" s="106"/>
      <c r="D101" s="107" t="s">
        <v>92</v>
      </c>
      <c r="E101" s="108"/>
      <c r="F101" s="108"/>
      <c r="G101" s="108"/>
      <c r="H101" s="108"/>
      <c r="I101" s="108"/>
      <c r="J101" s="109">
        <f>J148</f>
        <v>0</v>
      </c>
      <c r="L101" s="106"/>
    </row>
    <row r="102" spans="1:31" s="10" customFormat="1" ht="19.899999999999999" hidden="1" customHeight="1">
      <c r="B102" s="106"/>
      <c r="D102" s="107" t="s">
        <v>93</v>
      </c>
      <c r="E102" s="108"/>
      <c r="F102" s="108"/>
      <c r="G102" s="108"/>
      <c r="H102" s="108"/>
      <c r="I102" s="108"/>
      <c r="J102" s="109">
        <f>J150</f>
        <v>0</v>
      </c>
      <c r="L102" s="106"/>
    </row>
    <row r="103" spans="1:31" s="10" customFormat="1" ht="19.899999999999999" hidden="1" customHeight="1">
      <c r="B103" s="106"/>
      <c r="D103" s="107" t="s">
        <v>94</v>
      </c>
      <c r="E103" s="108"/>
      <c r="F103" s="108"/>
      <c r="G103" s="108"/>
      <c r="H103" s="108"/>
      <c r="I103" s="108"/>
      <c r="J103" s="109">
        <f>J184</f>
        <v>0</v>
      </c>
      <c r="L103" s="106"/>
    </row>
    <row r="104" spans="1:31" s="9" customFormat="1" ht="24.95" hidden="1" customHeight="1">
      <c r="B104" s="102"/>
      <c r="D104" s="103" t="s">
        <v>95</v>
      </c>
      <c r="E104" s="104"/>
      <c r="F104" s="104"/>
      <c r="G104" s="104"/>
      <c r="H104" s="104"/>
      <c r="I104" s="104"/>
      <c r="J104" s="105">
        <f>J203</f>
        <v>0</v>
      </c>
      <c r="L104" s="102"/>
    </row>
    <row r="105" spans="1:31" s="10" customFormat="1" ht="19.899999999999999" hidden="1" customHeight="1">
      <c r="B105" s="106"/>
      <c r="D105" s="107" t="s">
        <v>96</v>
      </c>
      <c r="E105" s="108"/>
      <c r="F105" s="108"/>
      <c r="G105" s="108"/>
      <c r="H105" s="108"/>
      <c r="I105" s="108"/>
      <c r="J105" s="109">
        <f>J204</f>
        <v>0</v>
      </c>
      <c r="L105" s="106"/>
    </row>
    <row r="106" spans="1:31" s="2" customFormat="1" ht="21.75" hidden="1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hidden="1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hidden="1"/>
    <row r="109" spans="1:31" hidden="1"/>
    <row r="110" spans="1:31" hidden="1"/>
    <row r="111" spans="1:31" s="2" customFormat="1" ht="6.95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4.95" customHeight="1">
      <c r="A112" s="26"/>
      <c r="B112" s="27"/>
      <c r="C112" s="18" t="s">
        <v>97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14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79" t="str">
        <f>E7</f>
        <v>elektro přípojka TJ Favorit</v>
      </c>
      <c r="F115" s="192"/>
      <c r="G115" s="192"/>
      <c r="H115" s="192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18</v>
      </c>
      <c r="D117" s="26"/>
      <c r="E117" s="26"/>
      <c r="F117" s="21" t="str">
        <f>F10</f>
        <v xml:space="preserve"> </v>
      </c>
      <c r="G117" s="26"/>
      <c r="H117" s="26"/>
      <c r="I117" s="23" t="s">
        <v>20</v>
      </c>
      <c r="J117" s="49" t="str">
        <f>IF(J10="","",J10)</f>
        <v>17. 10. 2023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22</v>
      </c>
      <c r="D119" s="26"/>
      <c r="E119" s="26"/>
      <c r="F119" s="21" t="str">
        <f>E13</f>
        <v xml:space="preserve"> </v>
      </c>
      <c r="G119" s="26"/>
      <c r="H119" s="26"/>
      <c r="I119" s="23" t="s">
        <v>26</v>
      </c>
      <c r="J119" s="24" t="str">
        <f>E19</f>
        <v>Ing. Tomáš Veselý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25</v>
      </c>
      <c r="D120" s="26"/>
      <c r="E120" s="26"/>
      <c r="F120" s="21" t="str">
        <f>IF(E16="","",E16)</f>
        <v xml:space="preserve"> </v>
      </c>
      <c r="G120" s="26"/>
      <c r="H120" s="26"/>
      <c r="I120" s="23" t="s">
        <v>29</v>
      </c>
      <c r="J120" s="24" t="str">
        <f>E22</f>
        <v>Puttner, s.r.o.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10"/>
      <c r="B122" s="111"/>
      <c r="C122" s="112" t="s">
        <v>98</v>
      </c>
      <c r="D122" s="113" t="s">
        <v>57</v>
      </c>
      <c r="E122" s="113" t="s">
        <v>53</v>
      </c>
      <c r="F122" s="113" t="s">
        <v>54</v>
      </c>
      <c r="G122" s="113" t="s">
        <v>99</v>
      </c>
      <c r="H122" s="113" t="s">
        <v>100</v>
      </c>
      <c r="I122" s="113" t="s">
        <v>101</v>
      </c>
      <c r="J122" s="113" t="s">
        <v>83</v>
      </c>
      <c r="K122" s="114" t="s">
        <v>102</v>
      </c>
      <c r="L122" s="115"/>
      <c r="M122" s="56" t="s">
        <v>1</v>
      </c>
      <c r="N122" s="57" t="s">
        <v>36</v>
      </c>
      <c r="O122" s="57" t="s">
        <v>103</v>
      </c>
      <c r="P122" s="57" t="s">
        <v>104</v>
      </c>
      <c r="Q122" s="57" t="s">
        <v>105</v>
      </c>
      <c r="R122" s="57" t="s">
        <v>106</v>
      </c>
      <c r="S122" s="57" t="s">
        <v>107</v>
      </c>
      <c r="T122" s="58" t="s">
        <v>108</v>
      </c>
      <c r="U122" s="110"/>
      <c r="V122" s="110"/>
      <c r="W122" s="110"/>
      <c r="X122" s="110"/>
      <c r="Y122" s="110"/>
      <c r="Z122" s="110"/>
      <c r="AA122" s="110"/>
      <c r="AB122" s="110"/>
      <c r="AC122" s="110"/>
      <c r="AD122" s="110"/>
      <c r="AE122" s="110"/>
    </row>
    <row r="123" spans="1:65" s="2" customFormat="1" ht="22.9" customHeight="1">
      <c r="A123" s="26"/>
      <c r="B123" s="27"/>
      <c r="C123" s="63" t="s">
        <v>109</v>
      </c>
      <c r="D123" s="26"/>
      <c r="E123" s="26"/>
      <c r="F123" s="26"/>
      <c r="G123" s="26"/>
      <c r="H123" s="26"/>
      <c r="I123" s="26"/>
      <c r="J123" s="116">
        <f>BK123</f>
        <v>0</v>
      </c>
      <c r="K123" s="26"/>
      <c r="L123" s="27"/>
      <c r="M123" s="59"/>
      <c r="N123" s="50"/>
      <c r="O123" s="60"/>
      <c r="P123" s="117">
        <f>P124+P131+P135+P203</f>
        <v>924.99413500000003</v>
      </c>
      <c r="Q123" s="60"/>
      <c r="R123" s="117">
        <f>R124+R131+R135+R203</f>
        <v>9.1068905000000004</v>
      </c>
      <c r="S123" s="60"/>
      <c r="T123" s="118">
        <f>T124+T131+T135+T203</f>
        <v>26.504400000000004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71</v>
      </c>
      <c r="AU123" s="14" t="s">
        <v>85</v>
      </c>
      <c r="BK123" s="119">
        <f>BK124+BK131+BK135+BK203</f>
        <v>0</v>
      </c>
    </row>
    <row r="124" spans="1:65" s="12" customFormat="1" ht="25.9" customHeight="1">
      <c r="B124" s="120"/>
      <c r="D124" s="121" t="s">
        <v>71</v>
      </c>
      <c r="E124" s="122" t="s">
        <v>110</v>
      </c>
      <c r="F124" s="122" t="s">
        <v>111</v>
      </c>
      <c r="J124" s="123">
        <f>BK124</f>
        <v>0</v>
      </c>
      <c r="L124" s="120"/>
      <c r="M124" s="124"/>
      <c r="N124" s="125"/>
      <c r="O124" s="125"/>
      <c r="P124" s="126">
        <f>P125</f>
        <v>89.166060000000002</v>
      </c>
      <c r="Q124" s="125"/>
      <c r="R124" s="126">
        <f>R125</f>
        <v>0</v>
      </c>
      <c r="S124" s="125"/>
      <c r="T124" s="127">
        <f>T125</f>
        <v>0</v>
      </c>
      <c r="AR124" s="121" t="s">
        <v>77</v>
      </c>
      <c r="AT124" s="128" t="s">
        <v>71</v>
      </c>
      <c r="AU124" s="128" t="s">
        <v>72</v>
      </c>
      <c r="AY124" s="121" t="s">
        <v>112</v>
      </c>
      <c r="BK124" s="129">
        <f>BK125</f>
        <v>0</v>
      </c>
    </row>
    <row r="125" spans="1:65" s="12" customFormat="1" ht="22.9" customHeight="1">
      <c r="B125" s="120"/>
      <c r="D125" s="121" t="s">
        <v>71</v>
      </c>
      <c r="E125" s="130" t="s">
        <v>113</v>
      </c>
      <c r="F125" s="130" t="s">
        <v>114</v>
      </c>
      <c r="J125" s="131">
        <f>BK125</f>
        <v>0</v>
      </c>
      <c r="L125" s="120"/>
      <c r="M125" s="124"/>
      <c r="N125" s="125"/>
      <c r="O125" s="125"/>
      <c r="P125" s="126">
        <f>SUM(P126:P130)</f>
        <v>89.166060000000002</v>
      </c>
      <c r="Q125" s="125"/>
      <c r="R125" s="126">
        <f>SUM(R126:R130)</f>
        <v>0</v>
      </c>
      <c r="S125" s="125"/>
      <c r="T125" s="127">
        <f>SUM(T126:T130)</f>
        <v>0</v>
      </c>
      <c r="AR125" s="121" t="s">
        <v>77</v>
      </c>
      <c r="AT125" s="128" t="s">
        <v>71</v>
      </c>
      <c r="AU125" s="128" t="s">
        <v>77</v>
      </c>
      <c r="AY125" s="121" t="s">
        <v>112</v>
      </c>
      <c r="BK125" s="129">
        <f>SUM(BK126:BK130)</f>
        <v>0</v>
      </c>
    </row>
    <row r="126" spans="1:65" s="2" customFormat="1" ht="24.2" customHeight="1">
      <c r="A126" s="26"/>
      <c r="B126" s="132"/>
      <c r="C126" s="133" t="s">
        <v>77</v>
      </c>
      <c r="D126" s="133" t="s">
        <v>115</v>
      </c>
      <c r="E126" s="134" t="s">
        <v>116</v>
      </c>
      <c r="F126" s="135" t="s">
        <v>117</v>
      </c>
      <c r="G126" s="136" t="s">
        <v>118</v>
      </c>
      <c r="H126" s="137">
        <v>104.655</v>
      </c>
      <c r="I126" s="138">
        <v>0</v>
      </c>
      <c r="J126" s="138">
        <f>ROUND(I126*H126,2)</f>
        <v>0</v>
      </c>
      <c r="K126" s="135" t="s">
        <v>119</v>
      </c>
      <c r="L126" s="27"/>
      <c r="M126" s="139" t="s">
        <v>1</v>
      </c>
      <c r="N126" s="140" t="s">
        <v>37</v>
      </c>
      <c r="O126" s="141">
        <v>0.77200000000000002</v>
      </c>
      <c r="P126" s="141">
        <f>O126*H126</f>
        <v>80.793660000000003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3" t="s">
        <v>120</v>
      </c>
      <c r="AT126" s="143" t="s">
        <v>115</v>
      </c>
      <c r="AU126" s="143" t="s">
        <v>79</v>
      </c>
      <c r="AY126" s="14" t="s">
        <v>112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4" t="s">
        <v>77</v>
      </c>
      <c r="BK126" s="144">
        <f>ROUND(I126*H126,2)</f>
        <v>0</v>
      </c>
      <c r="BL126" s="14" t="s">
        <v>120</v>
      </c>
      <c r="BM126" s="143" t="s">
        <v>121</v>
      </c>
    </row>
    <row r="127" spans="1:65" s="2" customFormat="1" ht="24.2" customHeight="1">
      <c r="A127" s="26"/>
      <c r="B127" s="132"/>
      <c r="C127" s="133" t="s">
        <v>79</v>
      </c>
      <c r="D127" s="133" t="s">
        <v>115</v>
      </c>
      <c r="E127" s="134" t="s">
        <v>122</v>
      </c>
      <c r="F127" s="135" t="s">
        <v>123</v>
      </c>
      <c r="G127" s="136" t="s">
        <v>118</v>
      </c>
      <c r="H127" s="137">
        <v>1046.55</v>
      </c>
      <c r="I127" s="138">
        <v>0</v>
      </c>
      <c r="J127" s="138">
        <f>ROUND(I127*H127,2)</f>
        <v>0</v>
      </c>
      <c r="K127" s="135" t="s">
        <v>119</v>
      </c>
      <c r="L127" s="27"/>
      <c r="M127" s="139" t="s">
        <v>1</v>
      </c>
      <c r="N127" s="140" t="s">
        <v>37</v>
      </c>
      <c r="O127" s="141">
        <v>8.0000000000000002E-3</v>
      </c>
      <c r="P127" s="141">
        <f>O127*H127</f>
        <v>8.372399999999999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3" t="s">
        <v>120</v>
      </c>
      <c r="AT127" s="143" t="s">
        <v>115</v>
      </c>
      <c r="AU127" s="143" t="s">
        <v>79</v>
      </c>
      <c r="AY127" s="14" t="s">
        <v>112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4" t="s">
        <v>77</v>
      </c>
      <c r="BK127" s="144">
        <f>ROUND(I127*H127,2)</f>
        <v>0</v>
      </c>
      <c r="BL127" s="14" t="s">
        <v>120</v>
      </c>
      <c r="BM127" s="143" t="s">
        <v>124</v>
      </c>
    </row>
    <row r="128" spans="1:65" s="2" customFormat="1" ht="37.9" customHeight="1">
      <c r="A128" s="26"/>
      <c r="B128" s="132"/>
      <c r="C128" s="133" t="s">
        <v>125</v>
      </c>
      <c r="D128" s="133" t="s">
        <v>115</v>
      </c>
      <c r="E128" s="134" t="s">
        <v>126</v>
      </c>
      <c r="F128" s="135" t="s">
        <v>127</v>
      </c>
      <c r="G128" s="136" t="s">
        <v>118</v>
      </c>
      <c r="H128" s="137">
        <v>41.47</v>
      </c>
      <c r="I128" s="138">
        <v>0</v>
      </c>
      <c r="J128" s="138">
        <f>ROUND(I128*H128,2)</f>
        <v>0</v>
      </c>
      <c r="K128" s="135" t="s">
        <v>119</v>
      </c>
      <c r="L128" s="27"/>
      <c r="M128" s="139" t="s">
        <v>1</v>
      </c>
      <c r="N128" s="140" t="s">
        <v>37</v>
      </c>
      <c r="O128" s="141">
        <v>0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3" t="s">
        <v>120</v>
      </c>
      <c r="AT128" s="143" t="s">
        <v>115</v>
      </c>
      <c r="AU128" s="143" t="s">
        <v>79</v>
      </c>
      <c r="AY128" s="14" t="s">
        <v>112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4" t="s">
        <v>77</v>
      </c>
      <c r="BK128" s="144">
        <f>ROUND(I128*H128,2)</f>
        <v>0</v>
      </c>
      <c r="BL128" s="14" t="s">
        <v>120</v>
      </c>
      <c r="BM128" s="143" t="s">
        <v>128</v>
      </c>
    </row>
    <row r="129" spans="1:65" s="2" customFormat="1" ht="24.2" customHeight="1">
      <c r="A129" s="26"/>
      <c r="B129" s="132"/>
      <c r="C129" s="133" t="s">
        <v>129</v>
      </c>
      <c r="D129" s="133" t="s">
        <v>115</v>
      </c>
      <c r="E129" s="134" t="s">
        <v>130</v>
      </c>
      <c r="F129" s="135" t="s">
        <v>131</v>
      </c>
      <c r="G129" s="136" t="s">
        <v>118</v>
      </c>
      <c r="H129" s="137">
        <v>55.76</v>
      </c>
      <c r="I129" s="138">
        <v>0</v>
      </c>
      <c r="J129" s="138">
        <f>ROUND(I129*H129,2)</f>
        <v>0</v>
      </c>
      <c r="K129" s="135" t="s">
        <v>119</v>
      </c>
      <c r="L129" s="27"/>
      <c r="M129" s="139" t="s">
        <v>1</v>
      </c>
      <c r="N129" s="140" t="s">
        <v>37</v>
      </c>
      <c r="O129" s="141">
        <v>0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3" t="s">
        <v>120</v>
      </c>
      <c r="AT129" s="143" t="s">
        <v>115</v>
      </c>
      <c r="AU129" s="143" t="s">
        <v>79</v>
      </c>
      <c r="AY129" s="14" t="s">
        <v>112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4" t="s">
        <v>77</v>
      </c>
      <c r="BK129" s="144">
        <f>ROUND(I129*H129,2)</f>
        <v>0</v>
      </c>
      <c r="BL129" s="14" t="s">
        <v>120</v>
      </c>
      <c r="BM129" s="143" t="s">
        <v>132</v>
      </c>
    </row>
    <row r="130" spans="1:65" s="2" customFormat="1" ht="44.25" customHeight="1">
      <c r="A130" s="26"/>
      <c r="B130" s="132"/>
      <c r="C130" s="133" t="s">
        <v>133</v>
      </c>
      <c r="D130" s="133" t="s">
        <v>115</v>
      </c>
      <c r="E130" s="134" t="s">
        <v>134</v>
      </c>
      <c r="F130" s="135" t="s">
        <v>135</v>
      </c>
      <c r="G130" s="136" t="s">
        <v>118</v>
      </c>
      <c r="H130" s="137">
        <v>7.4249999999999998</v>
      </c>
      <c r="I130" s="138">
        <v>0</v>
      </c>
      <c r="J130" s="138">
        <f>ROUND(I130*H130,2)</f>
        <v>0</v>
      </c>
      <c r="K130" s="135" t="s">
        <v>119</v>
      </c>
      <c r="L130" s="27"/>
      <c r="M130" s="139" t="s">
        <v>1</v>
      </c>
      <c r="N130" s="140" t="s">
        <v>37</v>
      </c>
      <c r="O130" s="141">
        <v>0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3" t="s">
        <v>120</v>
      </c>
      <c r="AT130" s="143" t="s">
        <v>115</v>
      </c>
      <c r="AU130" s="143" t="s">
        <v>79</v>
      </c>
      <c r="AY130" s="14" t="s">
        <v>112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4" t="s">
        <v>77</v>
      </c>
      <c r="BK130" s="144">
        <f>ROUND(I130*H130,2)</f>
        <v>0</v>
      </c>
      <c r="BL130" s="14" t="s">
        <v>120</v>
      </c>
      <c r="BM130" s="143" t="s">
        <v>136</v>
      </c>
    </row>
    <row r="131" spans="1:65" s="12" customFormat="1" ht="25.9" customHeight="1">
      <c r="B131" s="120"/>
      <c r="D131" s="121" t="s">
        <v>71</v>
      </c>
      <c r="E131" s="122" t="s">
        <v>137</v>
      </c>
      <c r="F131" s="122" t="s">
        <v>138</v>
      </c>
      <c r="I131" s="12">
        <v>0</v>
      </c>
      <c r="J131" s="123">
        <f>BK131</f>
        <v>0</v>
      </c>
      <c r="L131" s="120"/>
      <c r="M131" s="124"/>
      <c r="N131" s="125"/>
      <c r="O131" s="125"/>
      <c r="P131" s="126">
        <f>P132</f>
        <v>29.91</v>
      </c>
      <c r="Q131" s="125"/>
      <c r="R131" s="126">
        <f>R132</f>
        <v>0</v>
      </c>
      <c r="S131" s="125"/>
      <c r="T131" s="127">
        <f>T132</f>
        <v>0</v>
      </c>
      <c r="AR131" s="121" t="s">
        <v>79</v>
      </c>
      <c r="AT131" s="128" t="s">
        <v>71</v>
      </c>
      <c r="AU131" s="128" t="s">
        <v>72</v>
      </c>
      <c r="AY131" s="121" t="s">
        <v>112</v>
      </c>
      <c r="BK131" s="129">
        <f>BK132</f>
        <v>0</v>
      </c>
    </row>
    <row r="132" spans="1:65" s="12" customFormat="1" ht="22.9" customHeight="1">
      <c r="B132" s="120"/>
      <c r="D132" s="121" t="s">
        <v>71</v>
      </c>
      <c r="E132" s="130" t="s">
        <v>139</v>
      </c>
      <c r="F132" s="130" t="s">
        <v>140</v>
      </c>
      <c r="J132" s="131">
        <f>BK132</f>
        <v>0</v>
      </c>
      <c r="L132" s="120"/>
      <c r="M132" s="124"/>
      <c r="N132" s="125"/>
      <c r="O132" s="125"/>
      <c r="P132" s="126">
        <f>SUM(P133:P134)</f>
        <v>29.91</v>
      </c>
      <c r="Q132" s="125"/>
      <c r="R132" s="126">
        <f>SUM(R133:R134)</f>
        <v>0</v>
      </c>
      <c r="S132" s="125"/>
      <c r="T132" s="127">
        <f>SUM(T133:T134)</f>
        <v>0</v>
      </c>
      <c r="AR132" s="121" t="s">
        <v>79</v>
      </c>
      <c r="AT132" s="128" t="s">
        <v>71</v>
      </c>
      <c r="AU132" s="128" t="s">
        <v>77</v>
      </c>
      <c r="AY132" s="121" t="s">
        <v>112</v>
      </c>
      <c r="BK132" s="129">
        <f>SUM(BK133:BK134)</f>
        <v>0</v>
      </c>
    </row>
    <row r="133" spans="1:65" s="2" customFormat="1" ht="24.2" customHeight="1">
      <c r="A133" s="26"/>
      <c r="B133" s="132"/>
      <c r="C133" s="133" t="s">
        <v>141</v>
      </c>
      <c r="D133" s="133" t="s">
        <v>115</v>
      </c>
      <c r="E133" s="134" t="s">
        <v>142</v>
      </c>
      <c r="F133" s="135" t="s">
        <v>143</v>
      </c>
      <c r="G133" s="136" t="s">
        <v>144</v>
      </c>
      <c r="H133" s="137">
        <v>1</v>
      </c>
      <c r="I133" s="138">
        <v>0</v>
      </c>
      <c r="J133" s="138">
        <f>ROUND(I133*H133,2)</f>
        <v>0</v>
      </c>
      <c r="K133" s="135" t="s">
        <v>119</v>
      </c>
      <c r="L133" s="27"/>
      <c r="M133" s="139" t="s">
        <v>1</v>
      </c>
      <c r="N133" s="140" t="s">
        <v>37</v>
      </c>
      <c r="O133" s="141">
        <v>23.504999999999999</v>
      </c>
      <c r="P133" s="141">
        <f>O133*H133</f>
        <v>23.504999999999999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3" t="s">
        <v>145</v>
      </c>
      <c r="AT133" s="143" t="s">
        <v>115</v>
      </c>
      <c r="AU133" s="143" t="s">
        <v>79</v>
      </c>
      <c r="AY133" s="14" t="s">
        <v>112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4" t="s">
        <v>77</v>
      </c>
      <c r="BK133" s="144">
        <f>ROUND(I133*H133,2)</f>
        <v>0</v>
      </c>
      <c r="BL133" s="14" t="s">
        <v>145</v>
      </c>
      <c r="BM133" s="143" t="s">
        <v>146</v>
      </c>
    </row>
    <row r="134" spans="1:65" s="2" customFormat="1" ht="16.5" customHeight="1">
      <c r="A134" s="26"/>
      <c r="B134" s="132"/>
      <c r="C134" s="133" t="s">
        <v>147</v>
      </c>
      <c r="D134" s="133" t="s">
        <v>115</v>
      </c>
      <c r="E134" s="134" t="s">
        <v>148</v>
      </c>
      <c r="F134" s="135" t="s">
        <v>149</v>
      </c>
      <c r="G134" s="136" t="s">
        <v>144</v>
      </c>
      <c r="H134" s="137">
        <v>1</v>
      </c>
      <c r="I134" s="138">
        <v>0</v>
      </c>
      <c r="J134" s="138">
        <f>ROUND(I134*H134,2)</f>
        <v>0</v>
      </c>
      <c r="K134" s="135" t="s">
        <v>119</v>
      </c>
      <c r="L134" s="27"/>
      <c r="M134" s="139" t="s">
        <v>1</v>
      </c>
      <c r="N134" s="140" t="s">
        <v>37</v>
      </c>
      <c r="O134" s="141">
        <v>6.4050000000000002</v>
      </c>
      <c r="P134" s="141">
        <f>O134*H134</f>
        <v>6.4050000000000002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3" t="s">
        <v>145</v>
      </c>
      <c r="AT134" s="143" t="s">
        <v>115</v>
      </c>
      <c r="AU134" s="143" t="s">
        <v>79</v>
      </c>
      <c r="AY134" s="14" t="s">
        <v>112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4" t="s">
        <v>77</v>
      </c>
      <c r="BK134" s="144">
        <f>ROUND(I134*H134,2)</f>
        <v>0</v>
      </c>
      <c r="BL134" s="14" t="s">
        <v>145</v>
      </c>
      <c r="BM134" s="143" t="s">
        <v>150</v>
      </c>
    </row>
    <row r="135" spans="1:65" s="12" customFormat="1" ht="25.9" customHeight="1">
      <c r="B135" s="120"/>
      <c r="D135" s="121" t="s">
        <v>71</v>
      </c>
      <c r="E135" s="122" t="s">
        <v>151</v>
      </c>
      <c r="F135" s="122" t="s">
        <v>152</v>
      </c>
      <c r="J135" s="123">
        <f>BK135</f>
        <v>0</v>
      </c>
      <c r="L135" s="120"/>
      <c r="M135" s="124"/>
      <c r="N135" s="125"/>
      <c r="O135" s="125"/>
      <c r="P135" s="126">
        <f>P136+P148+P150+P184</f>
        <v>805.91807500000004</v>
      </c>
      <c r="Q135" s="125"/>
      <c r="R135" s="126">
        <f>R136+R148+R150+R184</f>
        <v>9.1068905000000004</v>
      </c>
      <c r="S135" s="125"/>
      <c r="T135" s="127">
        <f>T136+T148+T150+T184</f>
        <v>26.504400000000004</v>
      </c>
      <c r="AR135" s="121" t="s">
        <v>125</v>
      </c>
      <c r="AT135" s="128" t="s">
        <v>71</v>
      </c>
      <c r="AU135" s="128" t="s">
        <v>72</v>
      </c>
      <c r="AY135" s="121" t="s">
        <v>112</v>
      </c>
      <c r="BK135" s="129">
        <f>BK136+BK148+BK150+BK184</f>
        <v>0</v>
      </c>
    </row>
    <row r="136" spans="1:65" s="12" customFormat="1" ht="22.9" customHeight="1">
      <c r="B136" s="120"/>
      <c r="D136" s="121" t="s">
        <v>71</v>
      </c>
      <c r="E136" s="130" t="s">
        <v>153</v>
      </c>
      <c r="F136" s="130" t="s">
        <v>154</v>
      </c>
      <c r="J136" s="131">
        <f>BK136</f>
        <v>0</v>
      </c>
      <c r="L136" s="120"/>
      <c r="M136" s="124"/>
      <c r="N136" s="125"/>
      <c r="O136" s="125"/>
      <c r="P136" s="126">
        <f>SUM(P137:P147)</f>
        <v>35.816000000000003</v>
      </c>
      <c r="Q136" s="125"/>
      <c r="R136" s="126">
        <f>SUM(R137:R147)</f>
        <v>1.140898</v>
      </c>
      <c r="S136" s="125"/>
      <c r="T136" s="127">
        <f>SUM(T137:T147)</f>
        <v>0</v>
      </c>
      <c r="AR136" s="121" t="s">
        <v>125</v>
      </c>
      <c r="AT136" s="128" t="s">
        <v>71</v>
      </c>
      <c r="AU136" s="128" t="s">
        <v>77</v>
      </c>
      <c r="AY136" s="121" t="s">
        <v>112</v>
      </c>
      <c r="BK136" s="129">
        <f>SUM(BK137:BK147)</f>
        <v>0</v>
      </c>
    </row>
    <row r="137" spans="1:65" s="2" customFormat="1" ht="24.2" customHeight="1">
      <c r="A137" s="26"/>
      <c r="B137" s="132"/>
      <c r="C137" s="133" t="s">
        <v>155</v>
      </c>
      <c r="D137" s="133" t="s">
        <v>115</v>
      </c>
      <c r="E137" s="134" t="s">
        <v>156</v>
      </c>
      <c r="F137" s="135" t="s">
        <v>157</v>
      </c>
      <c r="G137" s="136" t="s">
        <v>144</v>
      </c>
      <c r="H137" s="137">
        <v>4</v>
      </c>
      <c r="I137" s="138">
        <v>0</v>
      </c>
      <c r="J137" s="138">
        <f t="shared" ref="J137:J147" si="0">ROUND(I137*H137,2)</f>
        <v>0</v>
      </c>
      <c r="K137" s="135" t="s">
        <v>119</v>
      </c>
      <c r="L137" s="27"/>
      <c r="M137" s="139" t="s">
        <v>1</v>
      </c>
      <c r="N137" s="140" t="s">
        <v>37</v>
      </c>
      <c r="O137" s="141">
        <v>5.3999999999999999E-2</v>
      </c>
      <c r="P137" s="141">
        <f t="shared" ref="P137:P147" si="1">O137*H137</f>
        <v>0.216</v>
      </c>
      <c r="Q137" s="141">
        <v>0</v>
      </c>
      <c r="R137" s="141">
        <f t="shared" ref="R137:R147" si="2">Q137*H137</f>
        <v>0</v>
      </c>
      <c r="S137" s="141">
        <v>0</v>
      </c>
      <c r="T137" s="142">
        <f t="shared" ref="T137:T147" si="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3" t="s">
        <v>120</v>
      </c>
      <c r="AT137" s="143" t="s">
        <v>115</v>
      </c>
      <c r="AU137" s="143" t="s">
        <v>79</v>
      </c>
      <c r="AY137" s="14" t="s">
        <v>112</v>
      </c>
      <c r="BE137" s="144">
        <f t="shared" ref="BE137:BE147" si="4">IF(N137="základní",J137,0)</f>
        <v>0</v>
      </c>
      <c r="BF137" s="144">
        <f t="shared" ref="BF137:BF147" si="5">IF(N137="snížená",J137,0)</f>
        <v>0</v>
      </c>
      <c r="BG137" s="144">
        <f t="shared" ref="BG137:BG147" si="6">IF(N137="zákl. přenesená",J137,0)</f>
        <v>0</v>
      </c>
      <c r="BH137" s="144">
        <f t="shared" ref="BH137:BH147" si="7">IF(N137="sníž. přenesená",J137,0)</f>
        <v>0</v>
      </c>
      <c r="BI137" s="144">
        <f t="shared" ref="BI137:BI147" si="8">IF(N137="nulová",J137,0)</f>
        <v>0</v>
      </c>
      <c r="BJ137" s="14" t="s">
        <v>77</v>
      </c>
      <c r="BK137" s="144">
        <f t="shared" ref="BK137:BK147" si="9">ROUND(I137*H137,2)</f>
        <v>0</v>
      </c>
      <c r="BL137" s="14" t="s">
        <v>120</v>
      </c>
      <c r="BM137" s="143" t="s">
        <v>158</v>
      </c>
    </row>
    <row r="138" spans="1:65" s="2" customFormat="1" ht="16.5" customHeight="1">
      <c r="A138" s="26"/>
      <c r="B138" s="132"/>
      <c r="C138" s="145" t="s">
        <v>159</v>
      </c>
      <c r="D138" s="145" t="s">
        <v>151</v>
      </c>
      <c r="E138" s="146" t="s">
        <v>160</v>
      </c>
      <c r="F138" s="147" t="s">
        <v>161</v>
      </c>
      <c r="G138" s="148" t="s">
        <v>144</v>
      </c>
      <c r="H138" s="149">
        <v>4</v>
      </c>
      <c r="I138" s="150">
        <v>0</v>
      </c>
      <c r="J138" s="150">
        <f t="shared" si="0"/>
        <v>0</v>
      </c>
      <c r="K138" s="147" t="s">
        <v>119</v>
      </c>
      <c r="L138" s="151"/>
      <c r="M138" s="152" t="s">
        <v>1</v>
      </c>
      <c r="N138" s="153" t="s">
        <v>37</v>
      </c>
      <c r="O138" s="141">
        <v>0</v>
      </c>
      <c r="P138" s="141">
        <f t="shared" si="1"/>
        <v>0</v>
      </c>
      <c r="Q138" s="141">
        <v>1.3999999999999999E-4</v>
      </c>
      <c r="R138" s="141">
        <f t="shared" si="2"/>
        <v>5.5999999999999995E-4</v>
      </c>
      <c r="S138" s="141">
        <v>0</v>
      </c>
      <c r="T138" s="142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3" t="s">
        <v>162</v>
      </c>
      <c r="AT138" s="143" t="s">
        <v>151</v>
      </c>
      <c r="AU138" s="143" t="s">
        <v>79</v>
      </c>
      <c r="AY138" s="14" t="s">
        <v>112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4" t="s">
        <v>77</v>
      </c>
      <c r="BK138" s="144">
        <f t="shared" si="9"/>
        <v>0</v>
      </c>
      <c r="BL138" s="14" t="s">
        <v>120</v>
      </c>
      <c r="BM138" s="143" t="s">
        <v>163</v>
      </c>
    </row>
    <row r="139" spans="1:65" s="2" customFormat="1" ht="33" customHeight="1">
      <c r="A139" s="26"/>
      <c r="B139" s="132"/>
      <c r="C139" s="133" t="s">
        <v>164</v>
      </c>
      <c r="D139" s="133" t="s">
        <v>115</v>
      </c>
      <c r="E139" s="134" t="s">
        <v>165</v>
      </c>
      <c r="F139" s="135" t="s">
        <v>166</v>
      </c>
      <c r="G139" s="136" t="s">
        <v>144</v>
      </c>
      <c r="H139" s="137">
        <v>2</v>
      </c>
      <c r="I139" s="138">
        <v>0</v>
      </c>
      <c r="J139" s="138">
        <f t="shared" si="0"/>
        <v>0</v>
      </c>
      <c r="K139" s="135" t="s">
        <v>119</v>
      </c>
      <c r="L139" s="27"/>
      <c r="M139" s="139" t="s">
        <v>1</v>
      </c>
      <c r="N139" s="140" t="s">
        <v>37</v>
      </c>
      <c r="O139" s="141">
        <v>1.349</v>
      </c>
      <c r="P139" s="141">
        <f t="shared" si="1"/>
        <v>2.698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3" t="s">
        <v>120</v>
      </c>
      <c r="AT139" s="143" t="s">
        <v>115</v>
      </c>
      <c r="AU139" s="143" t="s">
        <v>79</v>
      </c>
      <c r="AY139" s="14" t="s">
        <v>112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4" t="s">
        <v>77</v>
      </c>
      <c r="BK139" s="144">
        <f t="shared" si="9"/>
        <v>0</v>
      </c>
      <c r="BL139" s="14" t="s">
        <v>120</v>
      </c>
      <c r="BM139" s="143" t="s">
        <v>167</v>
      </c>
    </row>
    <row r="140" spans="1:65" s="2" customFormat="1" ht="37.9" customHeight="1">
      <c r="A140" s="26"/>
      <c r="B140" s="132"/>
      <c r="C140" s="133" t="s">
        <v>168</v>
      </c>
      <c r="D140" s="133" t="s">
        <v>115</v>
      </c>
      <c r="E140" s="134" t="s">
        <v>169</v>
      </c>
      <c r="F140" s="135" t="s">
        <v>170</v>
      </c>
      <c r="G140" s="136" t="s">
        <v>171</v>
      </c>
      <c r="H140" s="137">
        <v>242</v>
      </c>
      <c r="I140" s="138">
        <v>0</v>
      </c>
      <c r="J140" s="138">
        <f t="shared" si="0"/>
        <v>0</v>
      </c>
      <c r="K140" s="135" t="s">
        <v>119</v>
      </c>
      <c r="L140" s="27"/>
      <c r="M140" s="139" t="s">
        <v>1</v>
      </c>
      <c r="N140" s="140" t="s">
        <v>37</v>
      </c>
      <c r="O140" s="141">
        <v>0.106</v>
      </c>
      <c r="P140" s="141">
        <f t="shared" si="1"/>
        <v>25.652000000000001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3" t="s">
        <v>120</v>
      </c>
      <c r="AT140" s="143" t="s">
        <v>115</v>
      </c>
      <c r="AU140" s="143" t="s">
        <v>79</v>
      </c>
      <c r="AY140" s="14" t="s">
        <v>112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4" t="s">
        <v>77</v>
      </c>
      <c r="BK140" s="144">
        <f t="shared" si="9"/>
        <v>0</v>
      </c>
      <c r="BL140" s="14" t="s">
        <v>120</v>
      </c>
      <c r="BM140" s="143" t="s">
        <v>172</v>
      </c>
    </row>
    <row r="141" spans="1:65" s="2" customFormat="1" ht="37.9" customHeight="1">
      <c r="A141" s="26"/>
      <c r="B141" s="132"/>
      <c r="C141" s="133" t="s">
        <v>8</v>
      </c>
      <c r="D141" s="133" t="s">
        <v>115</v>
      </c>
      <c r="E141" s="134" t="s">
        <v>173</v>
      </c>
      <c r="F141" s="135" t="s">
        <v>174</v>
      </c>
      <c r="G141" s="136" t="s">
        <v>171</v>
      </c>
      <c r="H141" s="137">
        <v>4</v>
      </c>
      <c r="I141" s="138">
        <v>0</v>
      </c>
      <c r="J141" s="138">
        <f t="shared" si="0"/>
        <v>0</v>
      </c>
      <c r="K141" s="135" t="s">
        <v>119</v>
      </c>
      <c r="L141" s="27"/>
      <c r="M141" s="139" t="s">
        <v>1</v>
      </c>
      <c r="N141" s="140" t="s">
        <v>37</v>
      </c>
      <c r="O141" s="141">
        <v>0.17</v>
      </c>
      <c r="P141" s="141">
        <f t="shared" si="1"/>
        <v>0.68</v>
      </c>
      <c r="Q141" s="141">
        <v>0</v>
      </c>
      <c r="R141" s="141">
        <f t="shared" si="2"/>
        <v>0</v>
      </c>
      <c r="S141" s="141">
        <v>0</v>
      </c>
      <c r="T141" s="142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3" t="s">
        <v>120</v>
      </c>
      <c r="AT141" s="143" t="s">
        <v>115</v>
      </c>
      <c r="AU141" s="143" t="s">
        <v>79</v>
      </c>
      <c r="AY141" s="14" t="s">
        <v>112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4" t="s">
        <v>77</v>
      </c>
      <c r="BK141" s="144">
        <f t="shared" si="9"/>
        <v>0</v>
      </c>
      <c r="BL141" s="14" t="s">
        <v>120</v>
      </c>
      <c r="BM141" s="143" t="s">
        <v>175</v>
      </c>
    </row>
    <row r="142" spans="1:65" s="2" customFormat="1" ht="24.2" customHeight="1">
      <c r="A142" s="26"/>
      <c r="B142" s="132"/>
      <c r="C142" s="145" t="s">
        <v>176</v>
      </c>
      <c r="D142" s="145" t="s">
        <v>151</v>
      </c>
      <c r="E142" s="146" t="s">
        <v>177</v>
      </c>
      <c r="F142" s="147" t="s">
        <v>178</v>
      </c>
      <c r="G142" s="148" t="s">
        <v>171</v>
      </c>
      <c r="H142" s="149">
        <v>246</v>
      </c>
      <c r="I142" s="150">
        <v>0</v>
      </c>
      <c r="J142" s="150">
        <f t="shared" si="0"/>
        <v>0</v>
      </c>
      <c r="K142" s="147" t="s">
        <v>119</v>
      </c>
      <c r="L142" s="151"/>
      <c r="M142" s="152" t="s">
        <v>1</v>
      </c>
      <c r="N142" s="153" t="s">
        <v>37</v>
      </c>
      <c r="O142" s="141">
        <v>0</v>
      </c>
      <c r="P142" s="141">
        <f t="shared" si="1"/>
        <v>0</v>
      </c>
      <c r="Q142" s="141">
        <v>2.0899999999999998E-3</v>
      </c>
      <c r="R142" s="141">
        <f t="shared" si="2"/>
        <v>0.51413999999999993</v>
      </c>
      <c r="S142" s="141">
        <v>0</v>
      </c>
      <c r="T142" s="142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3" t="s">
        <v>162</v>
      </c>
      <c r="AT142" s="143" t="s">
        <v>151</v>
      </c>
      <c r="AU142" s="143" t="s">
        <v>79</v>
      </c>
      <c r="AY142" s="14" t="s">
        <v>112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4" t="s">
        <v>77</v>
      </c>
      <c r="BK142" s="144">
        <f t="shared" si="9"/>
        <v>0</v>
      </c>
      <c r="BL142" s="14" t="s">
        <v>120</v>
      </c>
      <c r="BM142" s="143" t="s">
        <v>179</v>
      </c>
    </row>
    <row r="143" spans="1:65" s="2" customFormat="1" ht="37.9" customHeight="1">
      <c r="A143" s="26"/>
      <c r="B143" s="132"/>
      <c r="C143" s="133" t="s">
        <v>180</v>
      </c>
      <c r="D143" s="133" t="s">
        <v>115</v>
      </c>
      <c r="E143" s="134" t="s">
        <v>181</v>
      </c>
      <c r="F143" s="135" t="s">
        <v>182</v>
      </c>
      <c r="G143" s="136" t="s">
        <v>171</v>
      </c>
      <c r="H143" s="137">
        <v>20</v>
      </c>
      <c r="I143" s="138">
        <v>0</v>
      </c>
      <c r="J143" s="138">
        <f t="shared" si="0"/>
        <v>0</v>
      </c>
      <c r="K143" s="135" t="s">
        <v>119</v>
      </c>
      <c r="L143" s="27"/>
      <c r="M143" s="139" t="s">
        <v>1</v>
      </c>
      <c r="N143" s="140" t="s">
        <v>37</v>
      </c>
      <c r="O143" s="141">
        <v>0.14000000000000001</v>
      </c>
      <c r="P143" s="141">
        <f t="shared" si="1"/>
        <v>2.8000000000000003</v>
      </c>
      <c r="Q143" s="141">
        <v>0</v>
      </c>
      <c r="R143" s="141">
        <f t="shared" si="2"/>
        <v>0</v>
      </c>
      <c r="S143" s="141">
        <v>0</v>
      </c>
      <c r="T143" s="142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3" t="s">
        <v>120</v>
      </c>
      <c r="AT143" s="143" t="s">
        <v>115</v>
      </c>
      <c r="AU143" s="143" t="s">
        <v>79</v>
      </c>
      <c r="AY143" s="14" t="s">
        <v>112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4" t="s">
        <v>77</v>
      </c>
      <c r="BK143" s="144">
        <f t="shared" si="9"/>
        <v>0</v>
      </c>
      <c r="BL143" s="14" t="s">
        <v>120</v>
      </c>
      <c r="BM143" s="143" t="s">
        <v>183</v>
      </c>
    </row>
    <row r="144" spans="1:65" s="2" customFormat="1" ht="16.5" customHeight="1">
      <c r="A144" s="26"/>
      <c r="B144" s="132"/>
      <c r="C144" s="145" t="s">
        <v>184</v>
      </c>
      <c r="D144" s="145" t="s">
        <v>151</v>
      </c>
      <c r="E144" s="146" t="s">
        <v>185</v>
      </c>
      <c r="F144" s="147" t="s">
        <v>186</v>
      </c>
      <c r="G144" s="148" t="s">
        <v>187</v>
      </c>
      <c r="H144" s="149">
        <v>19.047999999999998</v>
      </c>
      <c r="I144" s="150">
        <v>0</v>
      </c>
      <c r="J144" s="150">
        <f t="shared" si="0"/>
        <v>0</v>
      </c>
      <c r="K144" s="147" t="s">
        <v>119</v>
      </c>
      <c r="L144" s="151"/>
      <c r="M144" s="152" t="s">
        <v>1</v>
      </c>
      <c r="N144" s="153" t="s">
        <v>37</v>
      </c>
      <c r="O144" s="141">
        <v>0</v>
      </c>
      <c r="P144" s="141">
        <f t="shared" si="1"/>
        <v>0</v>
      </c>
      <c r="Q144" s="141">
        <v>1E-3</v>
      </c>
      <c r="R144" s="141">
        <f t="shared" si="2"/>
        <v>1.9047999999999999E-2</v>
      </c>
      <c r="S144" s="141">
        <v>0</v>
      </c>
      <c r="T144" s="142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3" t="s">
        <v>188</v>
      </c>
      <c r="AT144" s="143" t="s">
        <v>151</v>
      </c>
      <c r="AU144" s="143" t="s">
        <v>79</v>
      </c>
      <c r="AY144" s="14" t="s">
        <v>112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4" t="s">
        <v>77</v>
      </c>
      <c r="BK144" s="144">
        <f t="shared" si="9"/>
        <v>0</v>
      </c>
      <c r="BL144" s="14" t="s">
        <v>188</v>
      </c>
      <c r="BM144" s="143" t="s">
        <v>189</v>
      </c>
    </row>
    <row r="145" spans="1:65" s="2" customFormat="1" ht="24.2" customHeight="1">
      <c r="A145" s="26"/>
      <c r="B145" s="132"/>
      <c r="C145" s="145" t="s">
        <v>145</v>
      </c>
      <c r="D145" s="145" t="s">
        <v>151</v>
      </c>
      <c r="E145" s="146" t="s">
        <v>190</v>
      </c>
      <c r="F145" s="147" t="s">
        <v>191</v>
      </c>
      <c r="G145" s="148" t="s">
        <v>144</v>
      </c>
      <c r="H145" s="149">
        <v>3</v>
      </c>
      <c r="I145" s="150">
        <v>0</v>
      </c>
      <c r="J145" s="150">
        <f t="shared" si="0"/>
        <v>0</v>
      </c>
      <c r="K145" s="147" t="s">
        <v>119</v>
      </c>
      <c r="L145" s="151"/>
      <c r="M145" s="152" t="s">
        <v>1</v>
      </c>
      <c r="N145" s="153" t="s">
        <v>37</v>
      </c>
      <c r="O145" s="141">
        <v>0</v>
      </c>
      <c r="P145" s="141">
        <f t="shared" si="1"/>
        <v>0</v>
      </c>
      <c r="Q145" s="141">
        <v>2.9999999999999997E-4</v>
      </c>
      <c r="R145" s="141">
        <f t="shared" si="2"/>
        <v>8.9999999999999998E-4</v>
      </c>
      <c r="S145" s="141">
        <v>0</v>
      </c>
      <c r="T145" s="142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3" t="s">
        <v>188</v>
      </c>
      <c r="AT145" s="143" t="s">
        <v>151</v>
      </c>
      <c r="AU145" s="143" t="s">
        <v>79</v>
      </c>
      <c r="AY145" s="14" t="s">
        <v>112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4" t="s">
        <v>77</v>
      </c>
      <c r="BK145" s="144">
        <f t="shared" si="9"/>
        <v>0</v>
      </c>
      <c r="BL145" s="14" t="s">
        <v>188</v>
      </c>
      <c r="BM145" s="143" t="s">
        <v>192</v>
      </c>
    </row>
    <row r="146" spans="1:65" s="2" customFormat="1" ht="33" customHeight="1">
      <c r="A146" s="26"/>
      <c r="B146" s="132"/>
      <c r="C146" s="133" t="s">
        <v>193</v>
      </c>
      <c r="D146" s="133" t="s">
        <v>115</v>
      </c>
      <c r="E146" s="134" t="s">
        <v>194</v>
      </c>
      <c r="F146" s="135" t="s">
        <v>195</v>
      </c>
      <c r="G146" s="136" t="s">
        <v>144</v>
      </c>
      <c r="H146" s="137">
        <v>1</v>
      </c>
      <c r="I146" s="138">
        <v>0</v>
      </c>
      <c r="J146" s="138">
        <f t="shared" si="0"/>
        <v>0</v>
      </c>
      <c r="K146" s="135" t="s">
        <v>119</v>
      </c>
      <c r="L146" s="27"/>
      <c r="M146" s="139" t="s">
        <v>1</v>
      </c>
      <c r="N146" s="140" t="s">
        <v>37</v>
      </c>
      <c r="O146" s="141">
        <v>3.77</v>
      </c>
      <c r="P146" s="141">
        <f t="shared" si="1"/>
        <v>3.77</v>
      </c>
      <c r="Q146" s="141">
        <v>0.60624999999999996</v>
      </c>
      <c r="R146" s="141">
        <f t="shared" si="2"/>
        <v>0.60624999999999996</v>
      </c>
      <c r="S146" s="141">
        <v>0</v>
      </c>
      <c r="T146" s="142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3" t="s">
        <v>120</v>
      </c>
      <c r="AT146" s="143" t="s">
        <v>115</v>
      </c>
      <c r="AU146" s="143" t="s">
        <v>79</v>
      </c>
      <c r="AY146" s="14" t="s">
        <v>112</v>
      </c>
      <c r="BE146" s="144">
        <f t="shared" si="4"/>
        <v>0</v>
      </c>
      <c r="BF146" s="144">
        <f t="shared" si="5"/>
        <v>0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14" t="s">
        <v>77</v>
      </c>
      <c r="BK146" s="144">
        <f t="shared" si="9"/>
        <v>0</v>
      </c>
      <c r="BL146" s="14" t="s">
        <v>120</v>
      </c>
      <c r="BM146" s="143" t="s">
        <v>196</v>
      </c>
    </row>
    <row r="147" spans="1:65" s="2" customFormat="1" ht="21.75" customHeight="1">
      <c r="A147" s="26"/>
      <c r="B147" s="132"/>
      <c r="C147" s="145" t="s">
        <v>197</v>
      </c>
      <c r="D147" s="145" t="s">
        <v>151</v>
      </c>
      <c r="E147" s="146" t="s">
        <v>198</v>
      </c>
      <c r="F147" s="147" t="s">
        <v>199</v>
      </c>
      <c r="G147" s="148" t="s">
        <v>200</v>
      </c>
      <c r="H147" s="149">
        <v>1</v>
      </c>
      <c r="I147" s="150">
        <v>0</v>
      </c>
      <c r="J147" s="150">
        <f t="shared" si="0"/>
        <v>0</v>
      </c>
      <c r="K147" s="147" t="s">
        <v>1</v>
      </c>
      <c r="L147" s="151"/>
      <c r="M147" s="152" t="s">
        <v>1</v>
      </c>
      <c r="N147" s="153" t="s">
        <v>37</v>
      </c>
      <c r="O147" s="141">
        <v>0</v>
      </c>
      <c r="P147" s="141">
        <f t="shared" si="1"/>
        <v>0</v>
      </c>
      <c r="Q147" s="141">
        <v>0</v>
      </c>
      <c r="R147" s="141">
        <f t="shared" si="2"/>
        <v>0</v>
      </c>
      <c r="S147" s="141">
        <v>0</v>
      </c>
      <c r="T147" s="142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3" t="s">
        <v>162</v>
      </c>
      <c r="AT147" s="143" t="s">
        <v>151</v>
      </c>
      <c r="AU147" s="143" t="s">
        <v>79</v>
      </c>
      <c r="AY147" s="14" t="s">
        <v>112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14" t="s">
        <v>77</v>
      </c>
      <c r="BK147" s="144">
        <f t="shared" si="9"/>
        <v>0</v>
      </c>
      <c r="BL147" s="14" t="s">
        <v>120</v>
      </c>
      <c r="BM147" s="143" t="s">
        <v>201</v>
      </c>
    </row>
    <row r="148" spans="1:65" s="12" customFormat="1" ht="22.9" customHeight="1">
      <c r="B148" s="120"/>
      <c r="D148" s="121" t="s">
        <v>71</v>
      </c>
      <c r="E148" s="130" t="s">
        <v>202</v>
      </c>
      <c r="F148" s="130" t="s">
        <v>203</v>
      </c>
      <c r="J148" s="131">
        <f>BK148</f>
        <v>0</v>
      </c>
      <c r="L148" s="120"/>
      <c r="M148" s="124"/>
      <c r="N148" s="125"/>
      <c r="O148" s="125"/>
      <c r="P148" s="126">
        <f>P149</f>
        <v>7.65</v>
      </c>
      <c r="Q148" s="125"/>
      <c r="R148" s="126">
        <f>R149</f>
        <v>0</v>
      </c>
      <c r="S148" s="125"/>
      <c r="T148" s="127">
        <f>T149</f>
        <v>0</v>
      </c>
      <c r="AR148" s="121" t="s">
        <v>125</v>
      </c>
      <c r="AT148" s="128" t="s">
        <v>71</v>
      </c>
      <c r="AU148" s="128" t="s">
        <v>77</v>
      </c>
      <c r="AY148" s="121" t="s">
        <v>112</v>
      </c>
      <c r="BK148" s="129">
        <f>BK149</f>
        <v>0</v>
      </c>
    </row>
    <row r="149" spans="1:65" s="2" customFormat="1" ht="24.2" customHeight="1">
      <c r="A149" s="26"/>
      <c r="B149" s="132"/>
      <c r="C149" s="133" t="s">
        <v>204</v>
      </c>
      <c r="D149" s="133" t="s">
        <v>115</v>
      </c>
      <c r="E149" s="134" t="s">
        <v>205</v>
      </c>
      <c r="F149" s="135" t="s">
        <v>206</v>
      </c>
      <c r="G149" s="136" t="s">
        <v>171</v>
      </c>
      <c r="H149" s="137">
        <v>45</v>
      </c>
      <c r="I149" s="138">
        <v>0</v>
      </c>
      <c r="J149" s="138">
        <f>ROUND(I149*H149,2)</f>
        <v>0</v>
      </c>
      <c r="K149" s="135" t="s">
        <v>119</v>
      </c>
      <c r="L149" s="27"/>
      <c r="M149" s="139" t="s">
        <v>1</v>
      </c>
      <c r="N149" s="140" t="s">
        <v>37</v>
      </c>
      <c r="O149" s="141">
        <v>0.17</v>
      </c>
      <c r="P149" s="141">
        <f>O149*H149</f>
        <v>7.65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3" t="s">
        <v>120</v>
      </c>
      <c r="AT149" s="143" t="s">
        <v>115</v>
      </c>
      <c r="AU149" s="143" t="s">
        <v>79</v>
      </c>
      <c r="AY149" s="14" t="s">
        <v>112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4" t="s">
        <v>77</v>
      </c>
      <c r="BK149" s="144">
        <f>ROUND(I149*H149,2)</f>
        <v>0</v>
      </c>
      <c r="BL149" s="14" t="s">
        <v>120</v>
      </c>
      <c r="BM149" s="143" t="s">
        <v>207</v>
      </c>
    </row>
    <row r="150" spans="1:65" s="12" customFormat="1" ht="22.9" customHeight="1">
      <c r="B150" s="120"/>
      <c r="D150" s="121" t="s">
        <v>71</v>
      </c>
      <c r="E150" s="130" t="s">
        <v>208</v>
      </c>
      <c r="F150" s="130" t="s">
        <v>209</v>
      </c>
      <c r="I150" s="12">
        <v>0</v>
      </c>
      <c r="J150" s="131">
        <f>BK150</f>
        <v>0</v>
      </c>
      <c r="L150" s="120"/>
      <c r="M150" s="124"/>
      <c r="N150" s="125"/>
      <c r="O150" s="125"/>
      <c r="P150" s="126">
        <f>SUM(P151:P183)</f>
        <v>674.02037499999994</v>
      </c>
      <c r="Q150" s="125"/>
      <c r="R150" s="126">
        <f>SUM(R151:R183)</f>
        <v>4.5851100000000002</v>
      </c>
      <c r="S150" s="125"/>
      <c r="T150" s="127">
        <f>SUM(T151:T183)</f>
        <v>5.1700000000000008</v>
      </c>
      <c r="AR150" s="121" t="s">
        <v>125</v>
      </c>
      <c r="AT150" s="128" t="s">
        <v>71</v>
      </c>
      <c r="AU150" s="128" t="s">
        <v>77</v>
      </c>
      <c r="AY150" s="121" t="s">
        <v>112</v>
      </c>
      <c r="BK150" s="129">
        <f>SUM(BK151:BK183)</f>
        <v>0</v>
      </c>
    </row>
    <row r="151" spans="1:65" s="2" customFormat="1" ht="21.75" customHeight="1">
      <c r="A151" s="26"/>
      <c r="B151" s="132"/>
      <c r="C151" s="133" t="s">
        <v>210</v>
      </c>
      <c r="D151" s="133" t="s">
        <v>115</v>
      </c>
      <c r="E151" s="134" t="s">
        <v>211</v>
      </c>
      <c r="F151" s="135" t="s">
        <v>212</v>
      </c>
      <c r="G151" s="136" t="s">
        <v>213</v>
      </c>
      <c r="H151" s="137">
        <v>86.5</v>
      </c>
      <c r="I151" s="138">
        <v>0</v>
      </c>
      <c r="J151" s="138">
        <f t="shared" ref="J151:J183" si="10">ROUND(I151*H151,2)</f>
        <v>0</v>
      </c>
      <c r="K151" s="135" t="s">
        <v>119</v>
      </c>
      <c r="L151" s="27"/>
      <c r="M151" s="139" t="s">
        <v>1</v>
      </c>
      <c r="N151" s="140" t="s">
        <v>37</v>
      </c>
      <c r="O151" s="141">
        <v>0.17</v>
      </c>
      <c r="P151" s="141">
        <f t="shared" ref="P151:P183" si="11">O151*H151</f>
        <v>14.705000000000002</v>
      </c>
      <c r="Q151" s="141">
        <v>0</v>
      </c>
      <c r="R151" s="141">
        <f t="shared" ref="R151:R183" si="12">Q151*H151</f>
        <v>0</v>
      </c>
      <c r="S151" s="141">
        <v>0</v>
      </c>
      <c r="T151" s="142">
        <f t="shared" ref="T151:T183" si="13"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3" t="s">
        <v>120</v>
      </c>
      <c r="AT151" s="143" t="s">
        <v>115</v>
      </c>
      <c r="AU151" s="143" t="s">
        <v>79</v>
      </c>
      <c r="AY151" s="14" t="s">
        <v>112</v>
      </c>
      <c r="BE151" s="144">
        <f t="shared" ref="BE151:BE183" si="14">IF(N151="základní",J151,0)</f>
        <v>0</v>
      </c>
      <c r="BF151" s="144">
        <f t="shared" ref="BF151:BF183" si="15">IF(N151="snížená",J151,0)</f>
        <v>0</v>
      </c>
      <c r="BG151" s="144">
        <f t="shared" ref="BG151:BG183" si="16">IF(N151="zákl. přenesená",J151,0)</f>
        <v>0</v>
      </c>
      <c r="BH151" s="144">
        <f t="shared" ref="BH151:BH183" si="17">IF(N151="sníž. přenesená",J151,0)</f>
        <v>0</v>
      </c>
      <c r="BI151" s="144">
        <f t="shared" ref="BI151:BI183" si="18">IF(N151="nulová",J151,0)</f>
        <v>0</v>
      </c>
      <c r="BJ151" s="14" t="s">
        <v>77</v>
      </c>
      <c r="BK151" s="144">
        <f t="shared" ref="BK151:BK183" si="19">ROUND(I151*H151,2)</f>
        <v>0</v>
      </c>
      <c r="BL151" s="14" t="s">
        <v>120</v>
      </c>
      <c r="BM151" s="143" t="s">
        <v>214</v>
      </c>
    </row>
    <row r="152" spans="1:65" s="2" customFormat="1" ht="24.2" customHeight="1">
      <c r="A152" s="26"/>
      <c r="B152" s="132"/>
      <c r="C152" s="133" t="s">
        <v>7</v>
      </c>
      <c r="D152" s="133" t="s">
        <v>115</v>
      </c>
      <c r="E152" s="134" t="s">
        <v>215</v>
      </c>
      <c r="F152" s="135" t="s">
        <v>216</v>
      </c>
      <c r="G152" s="136" t="s">
        <v>217</v>
      </c>
      <c r="H152" s="137">
        <v>17.175000000000001</v>
      </c>
      <c r="I152" s="138">
        <v>0</v>
      </c>
      <c r="J152" s="138">
        <f t="shared" si="10"/>
        <v>0</v>
      </c>
      <c r="K152" s="135" t="s">
        <v>119</v>
      </c>
      <c r="L152" s="27"/>
      <c r="M152" s="139" t="s">
        <v>1</v>
      </c>
      <c r="N152" s="140" t="s">
        <v>37</v>
      </c>
      <c r="O152" s="141">
        <v>3.3</v>
      </c>
      <c r="P152" s="141">
        <f t="shared" si="11"/>
        <v>56.677500000000002</v>
      </c>
      <c r="Q152" s="141">
        <v>0</v>
      </c>
      <c r="R152" s="141">
        <f t="shared" si="12"/>
        <v>0</v>
      </c>
      <c r="S152" s="141">
        <v>0</v>
      </c>
      <c r="T152" s="142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3" t="s">
        <v>120</v>
      </c>
      <c r="AT152" s="143" t="s">
        <v>115</v>
      </c>
      <c r="AU152" s="143" t="s">
        <v>79</v>
      </c>
      <c r="AY152" s="14" t="s">
        <v>112</v>
      </c>
      <c r="BE152" s="144">
        <f t="shared" si="14"/>
        <v>0</v>
      </c>
      <c r="BF152" s="144">
        <f t="shared" si="15"/>
        <v>0</v>
      </c>
      <c r="BG152" s="144">
        <f t="shared" si="16"/>
        <v>0</v>
      </c>
      <c r="BH152" s="144">
        <f t="shared" si="17"/>
        <v>0</v>
      </c>
      <c r="BI152" s="144">
        <f t="shared" si="18"/>
        <v>0</v>
      </c>
      <c r="BJ152" s="14" t="s">
        <v>77</v>
      </c>
      <c r="BK152" s="144">
        <f t="shared" si="19"/>
        <v>0</v>
      </c>
      <c r="BL152" s="14" t="s">
        <v>120</v>
      </c>
      <c r="BM152" s="143" t="s">
        <v>218</v>
      </c>
    </row>
    <row r="153" spans="1:65" s="2" customFormat="1" ht="24.2" customHeight="1">
      <c r="A153" s="26"/>
      <c r="B153" s="132"/>
      <c r="C153" s="133" t="s">
        <v>219</v>
      </c>
      <c r="D153" s="133" t="s">
        <v>115</v>
      </c>
      <c r="E153" s="134" t="s">
        <v>220</v>
      </c>
      <c r="F153" s="135" t="s">
        <v>221</v>
      </c>
      <c r="G153" s="136" t="s">
        <v>171</v>
      </c>
      <c r="H153" s="137">
        <v>20</v>
      </c>
      <c r="I153" s="138">
        <v>0</v>
      </c>
      <c r="J153" s="138">
        <f t="shared" si="10"/>
        <v>0</v>
      </c>
      <c r="K153" s="135" t="s">
        <v>119</v>
      </c>
      <c r="L153" s="27"/>
      <c r="M153" s="139" t="s">
        <v>1</v>
      </c>
      <c r="N153" s="140" t="s">
        <v>37</v>
      </c>
      <c r="O153" s="141">
        <v>0.73899999999999999</v>
      </c>
      <c r="P153" s="141">
        <f t="shared" si="11"/>
        <v>14.78</v>
      </c>
      <c r="Q153" s="141">
        <v>0</v>
      </c>
      <c r="R153" s="141">
        <f t="shared" si="12"/>
        <v>0</v>
      </c>
      <c r="S153" s="141">
        <v>0</v>
      </c>
      <c r="T153" s="142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3" t="s">
        <v>120</v>
      </c>
      <c r="AT153" s="143" t="s">
        <v>115</v>
      </c>
      <c r="AU153" s="143" t="s">
        <v>79</v>
      </c>
      <c r="AY153" s="14" t="s">
        <v>112</v>
      </c>
      <c r="BE153" s="144">
        <f t="shared" si="14"/>
        <v>0</v>
      </c>
      <c r="BF153" s="144">
        <f t="shared" si="15"/>
        <v>0</v>
      </c>
      <c r="BG153" s="144">
        <f t="shared" si="16"/>
        <v>0</v>
      </c>
      <c r="BH153" s="144">
        <f t="shared" si="17"/>
        <v>0</v>
      </c>
      <c r="BI153" s="144">
        <f t="shared" si="18"/>
        <v>0</v>
      </c>
      <c r="BJ153" s="14" t="s">
        <v>77</v>
      </c>
      <c r="BK153" s="144">
        <f t="shared" si="19"/>
        <v>0</v>
      </c>
      <c r="BL153" s="14" t="s">
        <v>120</v>
      </c>
      <c r="BM153" s="143" t="s">
        <v>222</v>
      </c>
    </row>
    <row r="154" spans="1:65" s="2" customFormat="1" ht="24.2" customHeight="1">
      <c r="A154" s="26"/>
      <c r="B154" s="132"/>
      <c r="C154" s="133" t="s">
        <v>223</v>
      </c>
      <c r="D154" s="133" t="s">
        <v>115</v>
      </c>
      <c r="E154" s="134" t="s">
        <v>224</v>
      </c>
      <c r="F154" s="135" t="s">
        <v>225</v>
      </c>
      <c r="G154" s="136" t="s">
        <v>171</v>
      </c>
      <c r="H154" s="137">
        <v>173</v>
      </c>
      <c r="I154" s="138">
        <v>0</v>
      </c>
      <c r="J154" s="138">
        <f t="shared" si="10"/>
        <v>0</v>
      </c>
      <c r="K154" s="135" t="s">
        <v>119</v>
      </c>
      <c r="L154" s="27"/>
      <c r="M154" s="139" t="s">
        <v>1</v>
      </c>
      <c r="N154" s="140" t="s">
        <v>37</v>
      </c>
      <c r="O154" s="141">
        <v>1.69</v>
      </c>
      <c r="P154" s="141">
        <f t="shared" si="11"/>
        <v>292.37</v>
      </c>
      <c r="Q154" s="141">
        <v>0</v>
      </c>
      <c r="R154" s="141">
        <f t="shared" si="12"/>
        <v>0</v>
      </c>
      <c r="S154" s="141">
        <v>0</v>
      </c>
      <c r="T154" s="142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3" t="s">
        <v>120</v>
      </c>
      <c r="AT154" s="143" t="s">
        <v>115</v>
      </c>
      <c r="AU154" s="143" t="s">
        <v>79</v>
      </c>
      <c r="AY154" s="14" t="s">
        <v>112</v>
      </c>
      <c r="BE154" s="144">
        <f t="shared" si="14"/>
        <v>0</v>
      </c>
      <c r="BF154" s="144">
        <f t="shared" si="15"/>
        <v>0</v>
      </c>
      <c r="BG154" s="144">
        <f t="shared" si="16"/>
        <v>0</v>
      </c>
      <c r="BH154" s="144">
        <f t="shared" si="17"/>
        <v>0</v>
      </c>
      <c r="BI154" s="144">
        <f t="shared" si="18"/>
        <v>0</v>
      </c>
      <c r="BJ154" s="14" t="s">
        <v>77</v>
      </c>
      <c r="BK154" s="144">
        <f t="shared" si="19"/>
        <v>0</v>
      </c>
      <c r="BL154" s="14" t="s">
        <v>120</v>
      </c>
      <c r="BM154" s="143" t="s">
        <v>226</v>
      </c>
    </row>
    <row r="155" spans="1:65" s="2" customFormat="1" ht="24.2" customHeight="1">
      <c r="A155" s="26"/>
      <c r="B155" s="132"/>
      <c r="C155" s="133" t="s">
        <v>227</v>
      </c>
      <c r="D155" s="133" t="s">
        <v>115</v>
      </c>
      <c r="E155" s="134" t="s">
        <v>228</v>
      </c>
      <c r="F155" s="135" t="s">
        <v>229</v>
      </c>
      <c r="G155" s="136" t="s">
        <v>171</v>
      </c>
      <c r="H155" s="137">
        <v>15</v>
      </c>
      <c r="I155" s="138">
        <v>0</v>
      </c>
      <c r="J155" s="138">
        <f t="shared" si="10"/>
        <v>0</v>
      </c>
      <c r="K155" s="135" t="s">
        <v>119</v>
      </c>
      <c r="L155" s="27"/>
      <c r="M155" s="139" t="s">
        <v>1</v>
      </c>
      <c r="N155" s="140" t="s">
        <v>37</v>
      </c>
      <c r="O155" s="141">
        <v>4.056</v>
      </c>
      <c r="P155" s="141">
        <f t="shared" si="11"/>
        <v>60.84</v>
      </c>
      <c r="Q155" s="141">
        <v>0</v>
      </c>
      <c r="R155" s="141">
        <f t="shared" si="12"/>
        <v>0</v>
      </c>
      <c r="S155" s="141">
        <v>0</v>
      </c>
      <c r="T155" s="142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3" t="s">
        <v>120</v>
      </c>
      <c r="AT155" s="143" t="s">
        <v>115</v>
      </c>
      <c r="AU155" s="143" t="s">
        <v>79</v>
      </c>
      <c r="AY155" s="14" t="s">
        <v>112</v>
      </c>
      <c r="BE155" s="144">
        <f t="shared" si="14"/>
        <v>0</v>
      </c>
      <c r="BF155" s="144">
        <f t="shared" si="15"/>
        <v>0</v>
      </c>
      <c r="BG155" s="144">
        <f t="shared" si="16"/>
        <v>0</v>
      </c>
      <c r="BH155" s="144">
        <f t="shared" si="17"/>
        <v>0</v>
      </c>
      <c r="BI155" s="144">
        <f t="shared" si="18"/>
        <v>0</v>
      </c>
      <c r="BJ155" s="14" t="s">
        <v>77</v>
      </c>
      <c r="BK155" s="144">
        <f t="shared" si="19"/>
        <v>0</v>
      </c>
      <c r="BL155" s="14" t="s">
        <v>120</v>
      </c>
      <c r="BM155" s="143" t="s">
        <v>230</v>
      </c>
    </row>
    <row r="156" spans="1:65" s="2" customFormat="1" ht="24.2" customHeight="1">
      <c r="A156" s="26"/>
      <c r="B156" s="132"/>
      <c r="C156" s="133" t="s">
        <v>231</v>
      </c>
      <c r="D156" s="133" t="s">
        <v>115</v>
      </c>
      <c r="E156" s="134" t="s">
        <v>232</v>
      </c>
      <c r="F156" s="135" t="s">
        <v>233</v>
      </c>
      <c r="G156" s="136" t="s">
        <v>217</v>
      </c>
      <c r="H156" s="137">
        <v>11.2</v>
      </c>
      <c r="I156" s="138">
        <v>0</v>
      </c>
      <c r="J156" s="138">
        <f t="shared" si="10"/>
        <v>0</v>
      </c>
      <c r="K156" s="135" t="s">
        <v>119</v>
      </c>
      <c r="L156" s="27"/>
      <c r="M156" s="139" t="s">
        <v>1</v>
      </c>
      <c r="N156" s="140" t="s">
        <v>37</v>
      </c>
      <c r="O156" s="141">
        <v>1.7629999999999999</v>
      </c>
      <c r="P156" s="141">
        <f t="shared" si="11"/>
        <v>19.745599999999996</v>
      </c>
      <c r="Q156" s="141">
        <v>0</v>
      </c>
      <c r="R156" s="141">
        <f t="shared" si="12"/>
        <v>0</v>
      </c>
      <c r="S156" s="141">
        <v>0</v>
      </c>
      <c r="T156" s="142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3" t="s">
        <v>120</v>
      </c>
      <c r="AT156" s="143" t="s">
        <v>115</v>
      </c>
      <c r="AU156" s="143" t="s">
        <v>79</v>
      </c>
      <c r="AY156" s="14" t="s">
        <v>112</v>
      </c>
      <c r="BE156" s="144">
        <f t="shared" si="14"/>
        <v>0</v>
      </c>
      <c r="BF156" s="144">
        <f t="shared" si="15"/>
        <v>0</v>
      </c>
      <c r="BG156" s="144">
        <f t="shared" si="16"/>
        <v>0</v>
      </c>
      <c r="BH156" s="144">
        <f t="shared" si="17"/>
        <v>0</v>
      </c>
      <c r="BI156" s="144">
        <f t="shared" si="18"/>
        <v>0</v>
      </c>
      <c r="BJ156" s="14" t="s">
        <v>77</v>
      </c>
      <c r="BK156" s="144">
        <f t="shared" si="19"/>
        <v>0</v>
      </c>
      <c r="BL156" s="14" t="s">
        <v>120</v>
      </c>
      <c r="BM156" s="143" t="s">
        <v>234</v>
      </c>
    </row>
    <row r="157" spans="1:65" s="2" customFormat="1" ht="16.5" customHeight="1">
      <c r="A157" s="26"/>
      <c r="B157" s="132"/>
      <c r="C157" s="133" t="s">
        <v>235</v>
      </c>
      <c r="D157" s="133" t="s">
        <v>115</v>
      </c>
      <c r="E157" s="134" t="s">
        <v>236</v>
      </c>
      <c r="F157" s="135" t="s">
        <v>237</v>
      </c>
      <c r="G157" s="136" t="s">
        <v>217</v>
      </c>
      <c r="H157" s="137">
        <v>2.35</v>
      </c>
      <c r="I157" s="138">
        <v>0</v>
      </c>
      <c r="J157" s="138">
        <f t="shared" si="10"/>
        <v>0</v>
      </c>
      <c r="K157" s="135" t="s">
        <v>119</v>
      </c>
      <c r="L157" s="27"/>
      <c r="M157" s="139" t="s">
        <v>1</v>
      </c>
      <c r="N157" s="140" t="s">
        <v>37</v>
      </c>
      <c r="O157" s="141">
        <v>6.4359999999999999</v>
      </c>
      <c r="P157" s="141">
        <f t="shared" si="11"/>
        <v>15.124600000000001</v>
      </c>
      <c r="Q157" s="141">
        <v>0</v>
      </c>
      <c r="R157" s="141">
        <f t="shared" si="12"/>
        <v>0</v>
      </c>
      <c r="S157" s="141">
        <v>2.2000000000000002</v>
      </c>
      <c r="T157" s="142">
        <f t="shared" si="13"/>
        <v>5.1700000000000008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3" t="s">
        <v>120</v>
      </c>
      <c r="AT157" s="143" t="s">
        <v>115</v>
      </c>
      <c r="AU157" s="143" t="s">
        <v>79</v>
      </c>
      <c r="AY157" s="14" t="s">
        <v>112</v>
      </c>
      <c r="BE157" s="144">
        <f t="shared" si="14"/>
        <v>0</v>
      </c>
      <c r="BF157" s="144">
        <f t="shared" si="15"/>
        <v>0</v>
      </c>
      <c r="BG157" s="144">
        <f t="shared" si="16"/>
        <v>0</v>
      </c>
      <c r="BH157" s="144">
        <f t="shared" si="17"/>
        <v>0</v>
      </c>
      <c r="BI157" s="144">
        <f t="shared" si="18"/>
        <v>0</v>
      </c>
      <c r="BJ157" s="14" t="s">
        <v>77</v>
      </c>
      <c r="BK157" s="144">
        <f t="shared" si="19"/>
        <v>0</v>
      </c>
      <c r="BL157" s="14" t="s">
        <v>120</v>
      </c>
      <c r="BM157" s="143" t="s">
        <v>238</v>
      </c>
    </row>
    <row r="158" spans="1:65" s="2" customFormat="1" ht="24.2" customHeight="1">
      <c r="A158" s="26"/>
      <c r="B158" s="132"/>
      <c r="C158" s="133" t="s">
        <v>239</v>
      </c>
      <c r="D158" s="133" t="s">
        <v>115</v>
      </c>
      <c r="E158" s="134" t="s">
        <v>240</v>
      </c>
      <c r="F158" s="135" t="s">
        <v>241</v>
      </c>
      <c r="G158" s="136" t="s">
        <v>217</v>
      </c>
      <c r="H158" s="137">
        <v>17.175000000000001</v>
      </c>
      <c r="I158" s="138">
        <v>0</v>
      </c>
      <c r="J158" s="138">
        <f t="shared" si="10"/>
        <v>0</v>
      </c>
      <c r="K158" s="135" t="s">
        <v>119</v>
      </c>
      <c r="L158" s="27"/>
      <c r="M158" s="139" t="s">
        <v>1</v>
      </c>
      <c r="N158" s="140" t="s">
        <v>37</v>
      </c>
      <c r="O158" s="141">
        <v>0.70899999999999996</v>
      </c>
      <c r="P158" s="141">
        <f t="shared" si="11"/>
        <v>12.177075</v>
      </c>
      <c r="Q158" s="141">
        <v>0</v>
      </c>
      <c r="R158" s="141">
        <f t="shared" si="12"/>
        <v>0</v>
      </c>
      <c r="S158" s="141">
        <v>0</v>
      </c>
      <c r="T158" s="142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3" t="s">
        <v>120</v>
      </c>
      <c r="AT158" s="143" t="s">
        <v>115</v>
      </c>
      <c r="AU158" s="143" t="s">
        <v>79</v>
      </c>
      <c r="AY158" s="14" t="s">
        <v>112</v>
      </c>
      <c r="BE158" s="144">
        <f t="shared" si="14"/>
        <v>0</v>
      </c>
      <c r="BF158" s="144">
        <f t="shared" si="15"/>
        <v>0</v>
      </c>
      <c r="BG158" s="144">
        <f t="shared" si="16"/>
        <v>0</v>
      </c>
      <c r="BH158" s="144">
        <f t="shared" si="17"/>
        <v>0</v>
      </c>
      <c r="BI158" s="144">
        <f t="shared" si="18"/>
        <v>0</v>
      </c>
      <c r="BJ158" s="14" t="s">
        <v>77</v>
      </c>
      <c r="BK158" s="144">
        <f t="shared" si="19"/>
        <v>0</v>
      </c>
      <c r="BL158" s="14" t="s">
        <v>120</v>
      </c>
      <c r="BM158" s="143" t="s">
        <v>242</v>
      </c>
    </row>
    <row r="159" spans="1:65" s="2" customFormat="1" ht="24.2" customHeight="1">
      <c r="A159" s="26"/>
      <c r="B159" s="132"/>
      <c r="C159" s="133" t="s">
        <v>243</v>
      </c>
      <c r="D159" s="133" t="s">
        <v>115</v>
      </c>
      <c r="E159" s="134" t="s">
        <v>244</v>
      </c>
      <c r="F159" s="135" t="s">
        <v>245</v>
      </c>
      <c r="G159" s="136" t="s">
        <v>171</v>
      </c>
      <c r="H159" s="137">
        <v>20</v>
      </c>
      <c r="I159" s="138">
        <v>0</v>
      </c>
      <c r="J159" s="138">
        <f t="shared" si="10"/>
        <v>0</v>
      </c>
      <c r="K159" s="135" t="s">
        <v>119</v>
      </c>
      <c r="L159" s="27"/>
      <c r="M159" s="139" t="s">
        <v>1</v>
      </c>
      <c r="N159" s="140" t="s">
        <v>37</v>
      </c>
      <c r="O159" s="141">
        <v>0.13700000000000001</v>
      </c>
      <c r="P159" s="141">
        <f t="shared" si="11"/>
        <v>2.74</v>
      </c>
      <c r="Q159" s="141">
        <v>0</v>
      </c>
      <c r="R159" s="141">
        <f t="shared" si="12"/>
        <v>0</v>
      </c>
      <c r="S159" s="141">
        <v>0</v>
      </c>
      <c r="T159" s="142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3" t="s">
        <v>120</v>
      </c>
      <c r="AT159" s="143" t="s">
        <v>115</v>
      </c>
      <c r="AU159" s="143" t="s">
        <v>79</v>
      </c>
      <c r="AY159" s="14" t="s">
        <v>112</v>
      </c>
      <c r="BE159" s="144">
        <f t="shared" si="14"/>
        <v>0</v>
      </c>
      <c r="BF159" s="144">
        <f t="shared" si="15"/>
        <v>0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14" t="s">
        <v>77</v>
      </c>
      <c r="BK159" s="144">
        <f t="shared" si="19"/>
        <v>0</v>
      </c>
      <c r="BL159" s="14" t="s">
        <v>120</v>
      </c>
      <c r="BM159" s="143" t="s">
        <v>246</v>
      </c>
    </row>
    <row r="160" spans="1:65" s="2" customFormat="1" ht="24.2" customHeight="1">
      <c r="A160" s="26"/>
      <c r="B160" s="132"/>
      <c r="C160" s="133" t="s">
        <v>247</v>
      </c>
      <c r="D160" s="133" t="s">
        <v>115</v>
      </c>
      <c r="E160" s="134" t="s">
        <v>248</v>
      </c>
      <c r="F160" s="135" t="s">
        <v>249</v>
      </c>
      <c r="G160" s="136" t="s">
        <v>171</v>
      </c>
      <c r="H160" s="137">
        <v>173</v>
      </c>
      <c r="I160" s="138">
        <v>0</v>
      </c>
      <c r="J160" s="138">
        <f t="shared" si="10"/>
        <v>0</v>
      </c>
      <c r="K160" s="135" t="s">
        <v>119</v>
      </c>
      <c r="L160" s="27"/>
      <c r="M160" s="139" t="s">
        <v>1</v>
      </c>
      <c r="N160" s="140" t="s">
        <v>37</v>
      </c>
      <c r="O160" s="141">
        <v>0.312</v>
      </c>
      <c r="P160" s="141">
        <f t="shared" si="11"/>
        <v>53.975999999999999</v>
      </c>
      <c r="Q160" s="141">
        <v>0</v>
      </c>
      <c r="R160" s="141">
        <f t="shared" si="12"/>
        <v>0</v>
      </c>
      <c r="S160" s="141">
        <v>0</v>
      </c>
      <c r="T160" s="142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3" t="s">
        <v>120</v>
      </c>
      <c r="AT160" s="143" t="s">
        <v>115</v>
      </c>
      <c r="AU160" s="143" t="s">
        <v>79</v>
      </c>
      <c r="AY160" s="14" t="s">
        <v>112</v>
      </c>
      <c r="BE160" s="144">
        <f t="shared" si="14"/>
        <v>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14" t="s">
        <v>77</v>
      </c>
      <c r="BK160" s="144">
        <f t="shared" si="19"/>
        <v>0</v>
      </c>
      <c r="BL160" s="14" t="s">
        <v>120</v>
      </c>
      <c r="BM160" s="143" t="s">
        <v>250</v>
      </c>
    </row>
    <row r="161" spans="1:65" s="2" customFormat="1" ht="24.2" customHeight="1">
      <c r="A161" s="26"/>
      <c r="B161" s="132"/>
      <c r="C161" s="133" t="s">
        <v>251</v>
      </c>
      <c r="D161" s="133" t="s">
        <v>115</v>
      </c>
      <c r="E161" s="134" t="s">
        <v>252</v>
      </c>
      <c r="F161" s="135" t="s">
        <v>253</v>
      </c>
      <c r="G161" s="136" t="s">
        <v>171</v>
      </c>
      <c r="H161" s="137">
        <v>15</v>
      </c>
      <c r="I161" s="138">
        <v>0</v>
      </c>
      <c r="J161" s="138">
        <f t="shared" si="10"/>
        <v>0</v>
      </c>
      <c r="K161" s="135" t="s">
        <v>119</v>
      </c>
      <c r="L161" s="27"/>
      <c r="M161" s="139" t="s">
        <v>1</v>
      </c>
      <c r="N161" s="140" t="s">
        <v>37</v>
      </c>
      <c r="O161" s="141">
        <v>0.749</v>
      </c>
      <c r="P161" s="141">
        <f t="shared" si="11"/>
        <v>11.234999999999999</v>
      </c>
      <c r="Q161" s="141">
        <v>0</v>
      </c>
      <c r="R161" s="141">
        <f t="shared" si="12"/>
        <v>0</v>
      </c>
      <c r="S161" s="141">
        <v>0</v>
      </c>
      <c r="T161" s="142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3" t="s">
        <v>120</v>
      </c>
      <c r="AT161" s="143" t="s">
        <v>115</v>
      </c>
      <c r="AU161" s="143" t="s">
        <v>79</v>
      </c>
      <c r="AY161" s="14" t="s">
        <v>112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14" t="s">
        <v>77</v>
      </c>
      <c r="BK161" s="144">
        <f t="shared" si="19"/>
        <v>0</v>
      </c>
      <c r="BL161" s="14" t="s">
        <v>120</v>
      </c>
      <c r="BM161" s="143" t="s">
        <v>254</v>
      </c>
    </row>
    <row r="162" spans="1:65" s="2" customFormat="1" ht="16.5" customHeight="1">
      <c r="A162" s="26"/>
      <c r="B162" s="132"/>
      <c r="C162" s="133" t="s">
        <v>255</v>
      </c>
      <c r="D162" s="133" t="s">
        <v>115</v>
      </c>
      <c r="E162" s="134" t="s">
        <v>256</v>
      </c>
      <c r="F162" s="135" t="s">
        <v>257</v>
      </c>
      <c r="G162" s="136" t="s">
        <v>213</v>
      </c>
      <c r="H162" s="137">
        <v>86.5</v>
      </c>
      <c r="I162" s="138">
        <v>0</v>
      </c>
      <c r="J162" s="138">
        <f t="shared" si="10"/>
        <v>0</v>
      </c>
      <c r="K162" s="135" t="s">
        <v>119</v>
      </c>
      <c r="L162" s="27"/>
      <c r="M162" s="139" t="s">
        <v>1</v>
      </c>
      <c r="N162" s="140" t="s">
        <v>37</v>
      </c>
      <c r="O162" s="141">
        <v>4.8000000000000001E-2</v>
      </c>
      <c r="P162" s="141">
        <f t="shared" si="11"/>
        <v>4.1520000000000001</v>
      </c>
      <c r="Q162" s="141">
        <v>0</v>
      </c>
      <c r="R162" s="141">
        <f t="shared" si="12"/>
        <v>0</v>
      </c>
      <c r="S162" s="141">
        <v>0</v>
      </c>
      <c r="T162" s="142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3" t="s">
        <v>120</v>
      </c>
      <c r="AT162" s="143" t="s">
        <v>115</v>
      </c>
      <c r="AU162" s="143" t="s">
        <v>79</v>
      </c>
      <c r="AY162" s="14" t="s">
        <v>112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14" t="s">
        <v>77</v>
      </c>
      <c r="BK162" s="144">
        <f t="shared" si="19"/>
        <v>0</v>
      </c>
      <c r="BL162" s="14" t="s">
        <v>120</v>
      </c>
      <c r="BM162" s="143" t="s">
        <v>258</v>
      </c>
    </row>
    <row r="163" spans="1:65" s="2" customFormat="1" ht="37.9" customHeight="1">
      <c r="A163" s="26"/>
      <c r="B163" s="132"/>
      <c r="C163" s="133" t="s">
        <v>259</v>
      </c>
      <c r="D163" s="133" t="s">
        <v>115</v>
      </c>
      <c r="E163" s="134" t="s">
        <v>260</v>
      </c>
      <c r="F163" s="135" t="s">
        <v>261</v>
      </c>
      <c r="G163" s="136" t="s">
        <v>171</v>
      </c>
      <c r="H163" s="137">
        <v>30</v>
      </c>
      <c r="I163" s="138">
        <v>0</v>
      </c>
      <c r="J163" s="138">
        <f t="shared" si="10"/>
        <v>0</v>
      </c>
      <c r="K163" s="135" t="s">
        <v>119</v>
      </c>
      <c r="L163" s="27"/>
      <c r="M163" s="139" t="s">
        <v>1</v>
      </c>
      <c r="N163" s="140" t="s">
        <v>37</v>
      </c>
      <c r="O163" s="141">
        <v>0.82599999999999996</v>
      </c>
      <c r="P163" s="141">
        <f t="shared" si="11"/>
        <v>24.779999999999998</v>
      </c>
      <c r="Q163" s="141">
        <v>3.2599999999999999E-3</v>
      </c>
      <c r="R163" s="141">
        <f t="shared" si="12"/>
        <v>9.7799999999999998E-2</v>
      </c>
      <c r="S163" s="141">
        <v>0</v>
      </c>
      <c r="T163" s="142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3" t="s">
        <v>120</v>
      </c>
      <c r="AT163" s="143" t="s">
        <v>115</v>
      </c>
      <c r="AU163" s="143" t="s">
        <v>79</v>
      </c>
      <c r="AY163" s="14" t="s">
        <v>112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14" t="s">
        <v>77</v>
      </c>
      <c r="BK163" s="144">
        <f t="shared" si="19"/>
        <v>0</v>
      </c>
      <c r="BL163" s="14" t="s">
        <v>120</v>
      </c>
      <c r="BM163" s="143" t="s">
        <v>262</v>
      </c>
    </row>
    <row r="164" spans="1:65" s="2" customFormat="1" ht="16.5" customHeight="1">
      <c r="A164" s="26"/>
      <c r="B164" s="132"/>
      <c r="C164" s="133" t="s">
        <v>263</v>
      </c>
      <c r="D164" s="133" t="s">
        <v>115</v>
      </c>
      <c r="E164" s="134" t="s">
        <v>264</v>
      </c>
      <c r="F164" s="135" t="s">
        <v>265</v>
      </c>
      <c r="G164" s="136" t="s">
        <v>171</v>
      </c>
      <c r="H164" s="137">
        <v>30</v>
      </c>
      <c r="I164" s="138">
        <v>0</v>
      </c>
      <c r="J164" s="138">
        <f t="shared" si="10"/>
        <v>0</v>
      </c>
      <c r="K164" s="135" t="s">
        <v>1</v>
      </c>
      <c r="L164" s="27"/>
      <c r="M164" s="139" t="s">
        <v>1</v>
      </c>
      <c r="N164" s="140" t="s">
        <v>37</v>
      </c>
      <c r="O164" s="141">
        <v>0</v>
      </c>
      <c r="P164" s="141">
        <f t="shared" si="11"/>
        <v>0</v>
      </c>
      <c r="Q164" s="141">
        <v>0</v>
      </c>
      <c r="R164" s="141">
        <f t="shared" si="12"/>
        <v>0</v>
      </c>
      <c r="S164" s="141">
        <v>0</v>
      </c>
      <c r="T164" s="142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3" t="s">
        <v>120</v>
      </c>
      <c r="AT164" s="143" t="s">
        <v>115</v>
      </c>
      <c r="AU164" s="143" t="s">
        <v>79</v>
      </c>
      <c r="AY164" s="14" t="s">
        <v>112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14" t="s">
        <v>77</v>
      </c>
      <c r="BK164" s="144">
        <f t="shared" si="19"/>
        <v>0</v>
      </c>
      <c r="BL164" s="14" t="s">
        <v>120</v>
      </c>
      <c r="BM164" s="143" t="s">
        <v>266</v>
      </c>
    </row>
    <row r="165" spans="1:65" s="2" customFormat="1" ht="16.5" customHeight="1">
      <c r="A165" s="26"/>
      <c r="B165" s="132"/>
      <c r="C165" s="133" t="s">
        <v>267</v>
      </c>
      <c r="D165" s="133" t="s">
        <v>115</v>
      </c>
      <c r="E165" s="134" t="s">
        <v>268</v>
      </c>
      <c r="F165" s="135" t="s">
        <v>269</v>
      </c>
      <c r="G165" s="136" t="s">
        <v>200</v>
      </c>
      <c r="H165" s="137">
        <v>1</v>
      </c>
      <c r="I165" s="138">
        <v>0</v>
      </c>
      <c r="J165" s="138">
        <f t="shared" si="10"/>
        <v>0</v>
      </c>
      <c r="K165" s="135" t="s">
        <v>1</v>
      </c>
      <c r="L165" s="27"/>
      <c r="M165" s="139" t="s">
        <v>1</v>
      </c>
      <c r="N165" s="140" t="s">
        <v>37</v>
      </c>
      <c r="O165" s="141">
        <v>0</v>
      </c>
      <c r="P165" s="141">
        <f t="shared" si="11"/>
        <v>0</v>
      </c>
      <c r="Q165" s="141">
        <v>0</v>
      </c>
      <c r="R165" s="141">
        <f t="shared" si="12"/>
        <v>0</v>
      </c>
      <c r="S165" s="141">
        <v>0</v>
      </c>
      <c r="T165" s="142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3" t="s">
        <v>120</v>
      </c>
      <c r="AT165" s="143" t="s">
        <v>115</v>
      </c>
      <c r="AU165" s="143" t="s">
        <v>79</v>
      </c>
      <c r="AY165" s="14" t="s">
        <v>112</v>
      </c>
      <c r="BE165" s="144">
        <f t="shared" si="14"/>
        <v>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14" t="s">
        <v>77</v>
      </c>
      <c r="BK165" s="144">
        <f t="shared" si="19"/>
        <v>0</v>
      </c>
      <c r="BL165" s="14" t="s">
        <v>120</v>
      </c>
      <c r="BM165" s="143" t="s">
        <v>270</v>
      </c>
    </row>
    <row r="166" spans="1:65" s="2" customFormat="1" ht="33" customHeight="1">
      <c r="A166" s="26"/>
      <c r="B166" s="132"/>
      <c r="C166" s="133" t="s">
        <v>271</v>
      </c>
      <c r="D166" s="133" t="s">
        <v>115</v>
      </c>
      <c r="E166" s="134" t="s">
        <v>272</v>
      </c>
      <c r="F166" s="135" t="s">
        <v>273</v>
      </c>
      <c r="G166" s="136" t="s">
        <v>171</v>
      </c>
      <c r="H166" s="137">
        <v>30</v>
      </c>
      <c r="I166" s="138">
        <v>0</v>
      </c>
      <c r="J166" s="138">
        <f t="shared" si="10"/>
        <v>0</v>
      </c>
      <c r="K166" s="135" t="s">
        <v>119</v>
      </c>
      <c r="L166" s="27"/>
      <c r="M166" s="139" t="s">
        <v>1</v>
      </c>
      <c r="N166" s="140" t="s">
        <v>37</v>
      </c>
      <c r="O166" s="141">
        <v>0.29799999999999999</v>
      </c>
      <c r="P166" s="141">
        <f t="shared" si="11"/>
        <v>8.94</v>
      </c>
      <c r="Q166" s="141">
        <v>0</v>
      </c>
      <c r="R166" s="141">
        <f t="shared" si="12"/>
        <v>0</v>
      </c>
      <c r="S166" s="141">
        <v>0</v>
      </c>
      <c r="T166" s="142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3" t="s">
        <v>120</v>
      </c>
      <c r="AT166" s="143" t="s">
        <v>115</v>
      </c>
      <c r="AU166" s="143" t="s">
        <v>79</v>
      </c>
      <c r="AY166" s="14" t="s">
        <v>112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14" t="s">
        <v>77</v>
      </c>
      <c r="BK166" s="144">
        <f t="shared" si="19"/>
        <v>0</v>
      </c>
      <c r="BL166" s="14" t="s">
        <v>120</v>
      </c>
      <c r="BM166" s="143" t="s">
        <v>274</v>
      </c>
    </row>
    <row r="167" spans="1:65" s="2" customFormat="1" ht="16.5" customHeight="1">
      <c r="A167" s="26"/>
      <c r="B167" s="132"/>
      <c r="C167" s="145" t="s">
        <v>275</v>
      </c>
      <c r="D167" s="145" t="s">
        <v>151</v>
      </c>
      <c r="E167" s="146" t="s">
        <v>276</v>
      </c>
      <c r="F167" s="147" t="s">
        <v>277</v>
      </c>
      <c r="G167" s="148" t="s">
        <v>171</v>
      </c>
      <c r="H167" s="149">
        <v>30</v>
      </c>
      <c r="I167" s="150">
        <v>0</v>
      </c>
      <c r="J167" s="150">
        <f t="shared" si="10"/>
        <v>0</v>
      </c>
      <c r="K167" s="147" t="s">
        <v>1</v>
      </c>
      <c r="L167" s="151"/>
      <c r="M167" s="152" t="s">
        <v>1</v>
      </c>
      <c r="N167" s="153" t="s">
        <v>37</v>
      </c>
      <c r="O167" s="141">
        <v>0</v>
      </c>
      <c r="P167" s="141">
        <f t="shared" si="11"/>
        <v>0</v>
      </c>
      <c r="Q167" s="141">
        <v>0</v>
      </c>
      <c r="R167" s="141">
        <f t="shared" si="12"/>
        <v>0</v>
      </c>
      <c r="S167" s="141">
        <v>0</v>
      </c>
      <c r="T167" s="142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3" t="s">
        <v>162</v>
      </c>
      <c r="AT167" s="143" t="s">
        <v>151</v>
      </c>
      <c r="AU167" s="143" t="s">
        <v>79</v>
      </c>
      <c r="AY167" s="14" t="s">
        <v>112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14" t="s">
        <v>77</v>
      </c>
      <c r="BK167" s="144">
        <f t="shared" si="19"/>
        <v>0</v>
      </c>
      <c r="BL167" s="14" t="s">
        <v>120</v>
      </c>
      <c r="BM167" s="143" t="s">
        <v>278</v>
      </c>
    </row>
    <row r="168" spans="1:65" s="2" customFormat="1" ht="24.2" customHeight="1">
      <c r="A168" s="26"/>
      <c r="B168" s="132"/>
      <c r="C168" s="133" t="s">
        <v>279</v>
      </c>
      <c r="D168" s="133" t="s">
        <v>115</v>
      </c>
      <c r="E168" s="134" t="s">
        <v>280</v>
      </c>
      <c r="F168" s="135" t="s">
        <v>281</v>
      </c>
      <c r="G168" s="136" t="s">
        <v>171</v>
      </c>
      <c r="H168" s="137">
        <v>20</v>
      </c>
      <c r="I168" s="138">
        <v>0</v>
      </c>
      <c r="J168" s="138">
        <f t="shared" si="10"/>
        <v>0</v>
      </c>
      <c r="K168" s="135" t="s">
        <v>119</v>
      </c>
      <c r="L168" s="27"/>
      <c r="M168" s="139" t="s">
        <v>1</v>
      </c>
      <c r="N168" s="140" t="s">
        <v>37</v>
      </c>
      <c r="O168" s="141">
        <v>5.8999999999999997E-2</v>
      </c>
      <c r="P168" s="141">
        <f t="shared" si="11"/>
        <v>1.18</v>
      </c>
      <c r="Q168" s="141">
        <v>0</v>
      </c>
      <c r="R168" s="141">
        <f t="shared" si="12"/>
        <v>0</v>
      </c>
      <c r="S168" s="141">
        <v>0</v>
      </c>
      <c r="T168" s="142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3" t="s">
        <v>120</v>
      </c>
      <c r="AT168" s="143" t="s">
        <v>115</v>
      </c>
      <c r="AU168" s="143" t="s">
        <v>79</v>
      </c>
      <c r="AY168" s="14" t="s">
        <v>112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14" t="s">
        <v>77</v>
      </c>
      <c r="BK168" s="144">
        <f t="shared" si="19"/>
        <v>0</v>
      </c>
      <c r="BL168" s="14" t="s">
        <v>120</v>
      </c>
      <c r="BM168" s="143" t="s">
        <v>282</v>
      </c>
    </row>
    <row r="169" spans="1:65" s="2" customFormat="1" ht="24.2" customHeight="1">
      <c r="A169" s="26"/>
      <c r="B169" s="132"/>
      <c r="C169" s="133" t="s">
        <v>283</v>
      </c>
      <c r="D169" s="133" t="s">
        <v>115</v>
      </c>
      <c r="E169" s="134" t="s">
        <v>284</v>
      </c>
      <c r="F169" s="135" t="s">
        <v>285</v>
      </c>
      <c r="G169" s="136" t="s">
        <v>171</v>
      </c>
      <c r="H169" s="137">
        <v>173</v>
      </c>
      <c r="I169" s="138">
        <v>0</v>
      </c>
      <c r="J169" s="138">
        <f t="shared" si="10"/>
        <v>0</v>
      </c>
      <c r="K169" s="135" t="s">
        <v>119</v>
      </c>
      <c r="L169" s="27"/>
      <c r="M169" s="139" t="s">
        <v>1</v>
      </c>
      <c r="N169" s="140" t="s">
        <v>37</v>
      </c>
      <c r="O169" s="141">
        <v>6.5000000000000002E-2</v>
      </c>
      <c r="P169" s="141">
        <f t="shared" si="11"/>
        <v>11.245000000000001</v>
      </c>
      <c r="Q169" s="141">
        <v>0</v>
      </c>
      <c r="R169" s="141">
        <f t="shared" si="12"/>
        <v>0</v>
      </c>
      <c r="S169" s="141">
        <v>0</v>
      </c>
      <c r="T169" s="142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3" t="s">
        <v>120</v>
      </c>
      <c r="AT169" s="143" t="s">
        <v>115</v>
      </c>
      <c r="AU169" s="143" t="s">
        <v>79</v>
      </c>
      <c r="AY169" s="14" t="s">
        <v>112</v>
      </c>
      <c r="BE169" s="144">
        <f t="shared" si="14"/>
        <v>0</v>
      </c>
      <c r="BF169" s="144">
        <f t="shared" si="15"/>
        <v>0</v>
      </c>
      <c r="BG169" s="144">
        <f t="shared" si="16"/>
        <v>0</v>
      </c>
      <c r="BH169" s="144">
        <f t="shared" si="17"/>
        <v>0</v>
      </c>
      <c r="BI169" s="144">
        <f t="shared" si="18"/>
        <v>0</v>
      </c>
      <c r="BJ169" s="14" t="s">
        <v>77</v>
      </c>
      <c r="BK169" s="144">
        <f t="shared" si="19"/>
        <v>0</v>
      </c>
      <c r="BL169" s="14" t="s">
        <v>120</v>
      </c>
      <c r="BM169" s="143" t="s">
        <v>286</v>
      </c>
    </row>
    <row r="170" spans="1:65" s="2" customFormat="1" ht="24.2" customHeight="1">
      <c r="A170" s="26"/>
      <c r="B170" s="132"/>
      <c r="C170" s="133" t="s">
        <v>287</v>
      </c>
      <c r="D170" s="133" t="s">
        <v>115</v>
      </c>
      <c r="E170" s="134" t="s">
        <v>288</v>
      </c>
      <c r="F170" s="135" t="s">
        <v>289</v>
      </c>
      <c r="G170" s="136" t="s">
        <v>171</v>
      </c>
      <c r="H170" s="137">
        <v>15</v>
      </c>
      <c r="I170" s="138">
        <v>0</v>
      </c>
      <c r="J170" s="138">
        <f t="shared" si="10"/>
        <v>0</v>
      </c>
      <c r="K170" s="135" t="s">
        <v>119</v>
      </c>
      <c r="L170" s="27"/>
      <c r="M170" s="139" t="s">
        <v>1</v>
      </c>
      <c r="N170" s="140" t="s">
        <v>37</v>
      </c>
      <c r="O170" s="141">
        <v>8.7999999999999995E-2</v>
      </c>
      <c r="P170" s="141">
        <f t="shared" si="11"/>
        <v>1.3199999999999998</v>
      </c>
      <c r="Q170" s="141">
        <v>0</v>
      </c>
      <c r="R170" s="141">
        <f t="shared" si="12"/>
        <v>0</v>
      </c>
      <c r="S170" s="141">
        <v>0</v>
      </c>
      <c r="T170" s="142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3" t="s">
        <v>120</v>
      </c>
      <c r="AT170" s="143" t="s">
        <v>115</v>
      </c>
      <c r="AU170" s="143" t="s">
        <v>79</v>
      </c>
      <c r="AY170" s="14" t="s">
        <v>112</v>
      </c>
      <c r="BE170" s="144">
        <f t="shared" si="14"/>
        <v>0</v>
      </c>
      <c r="BF170" s="144">
        <f t="shared" si="15"/>
        <v>0</v>
      </c>
      <c r="BG170" s="144">
        <f t="shared" si="16"/>
        <v>0</v>
      </c>
      <c r="BH170" s="144">
        <f t="shared" si="17"/>
        <v>0</v>
      </c>
      <c r="BI170" s="144">
        <f t="shared" si="18"/>
        <v>0</v>
      </c>
      <c r="BJ170" s="14" t="s">
        <v>77</v>
      </c>
      <c r="BK170" s="144">
        <f t="shared" si="19"/>
        <v>0</v>
      </c>
      <c r="BL170" s="14" t="s">
        <v>120</v>
      </c>
      <c r="BM170" s="143" t="s">
        <v>290</v>
      </c>
    </row>
    <row r="171" spans="1:65" s="2" customFormat="1" ht="21.75" customHeight="1">
      <c r="A171" s="26"/>
      <c r="B171" s="132"/>
      <c r="C171" s="133" t="s">
        <v>291</v>
      </c>
      <c r="D171" s="133" t="s">
        <v>115</v>
      </c>
      <c r="E171" s="134" t="s">
        <v>292</v>
      </c>
      <c r="F171" s="135" t="s">
        <v>293</v>
      </c>
      <c r="G171" s="136" t="s">
        <v>171</v>
      </c>
      <c r="H171" s="137">
        <v>205</v>
      </c>
      <c r="I171" s="138">
        <v>0</v>
      </c>
      <c r="J171" s="138">
        <f t="shared" si="10"/>
        <v>0</v>
      </c>
      <c r="K171" s="135" t="s">
        <v>119</v>
      </c>
      <c r="L171" s="27"/>
      <c r="M171" s="139" t="s">
        <v>1</v>
      </c>
      <c r="N171" s="140" t="s">
        <v>37</v>
      </c>
      <c r="O171" s="141">
        <v>2.5000000000000001E-2</v>
      </c>
      <c r="P171" s="141">
        <f t="shared" si="11"/>
        <v>5.125</v>
      </c>
      <c r="Q171" s="141">
        <v>9.0000000000000006E-5</v>
      </c>
      <c r="R171" s="141">
        <f t="shared" si="12"/>
        <v>1.8450000000000001E-2</v>
      </c>
      <c r="S171" s="141">
        <v>0</v>
      </c>
      <c r="T171" s="142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3" t="s">
        <v>120</v>
      </c>
      <c r="AT171" s="143" t="s">
        <v>115</v>
      </c>
      <c r="AU171" s="143" t="s">
        <v>79</v>
      </c>
      <c r="AY171" s="14" t="s">
        <v>112</v>
      </c>
      <c r="BE171" s="144">
        <f t="shared" si="14"/>
        <v>0</v>
      </c>
      <c r="BF171" s="144">
        <f t="shared" si="15"/>
        <v>0</v>
      </c>
      <c r="BG171" s="144">
        <f t="shared" si="16"/>
        <v>0</v>
      </c>
      <c r="BH171" s="144">
        <f t="shared" si="17"/>
        <v>0</v>
      </c>
      <c r="BI171" s="144">
        <f t="shared" si="18"/>
        <v>0</v>
      </c>
      <c r="BJ171" s="14" t="s">
        <v>77</v>
      </c>
      <c r="BK171" s="144">
        <f t="shared" si="19"/>
        <v>0</v>
      </c>
      <c r="BL171" s="14" t="s">
        <v>120</v>
      </c>
      <c r="BM171" s="143" t="s">
        <v>294</v>
      </c>
    </row>
    <row r="172" spans="1:65" s="2" customFormat="1" ht="33" customHeight="1">
      <c r="A172" s="26"/>
      <c r="B172" s="132"/>
      <c r="C172" s="133" t="s">
        <v>295</v>
      </c>
      <c r="D172" s="133" t="s">
        <v>115</v>
      </c>
      <c r="E172" s="134" t="s">
        <v>296</v>
      </c>
      <c r="F172" s="135" t="s">
        <v>297</v>
      </c>
      <c r="G172" s="136" t="s">
        <v>171</v>
      </c>
      <c r="H172" s="137">
        <v>17</v>
      </c>
      <c r="I172" s="138">
        <v>0</v>
      </c>
      <c r="J172" s="138">
        <f t="shared" si="10"/>
        <v>0</v>
      </c>
      <c r="K172" s="135" t="s">
        <v>119</v>
      </c>
      <c r="L172" s="27"/>
      <c r="M172" s="139" t="s">
        <v>1</v>
      </c>
      <c r="N172" s="140" t="s">
        <v>37</v>
      </c>
      <c r="O172" s="141">
        <v>0.224</v>
      </c>
      <c r="P172" s="141">
        <f t="shared" si="11"/>
        <v>3.8080000000000003</v>
      </c>
      <c r="Q172" s="141">
        <v>0.22563</v>
      </c>
      <c r="R172" s="141">
        <f t="shared" si="12"/>
        <v>3.8357099999999997</v>
      </c>
      <c r="S172" s="141">
        <v>0</v>
      </c>
      <c r="T172" s="142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3" t="s">
        <v>120</v>
      </c>
      <c r="AT172" s="143" t="s">
        <v>115</v>
      </c>
      <c r="AU172" s="143" t="s">
        <v>79</v>
      </c>
      <c r="AY172" s="14" t="s">
        <v>112</v>
      </c>
      <c r="BE172" s="144">
        <f t="shared" si="14"/>
        <v>0</v>
      </c>
      <c r="BF172" s="144">
        <f t="shared" si="15"/>
        <v>0</v>
      </c>
      <c r="BG172" s="144">
        <f t="shared" si="16"/>
        <v>0</v>
      </c>
      <c r="BH172" s="144">
        <f t="shared" si="17"/>
        <v>0</v>
      </c>
      <c r="BI172" s="144">
        <f t="shared" si="18"/>
        <v>0</v>
      </c>
      <c r="BJ172" s="14" t="s">
        <v>77</v>
      </c>
      <c r="BK172" s="144">
        <f t="shared" si="19"/>
        <v>0</v>
      </c>
      <c r="BL172" s="14" t="s">
        <v>120</v>
      </c>
      <c r="BM172" s="143" t="s">
        <v>298</v>
      </c>
    </row>
    <row r="173" spans="1:65" s="2" customFormat="1" ht="33" customHeight="1">
      <c r="A173" s="26"/>
      <c r="B173" s="132"/>
      <c r="C173" s="145" t="s">
        <v>299</v>
      </c>
      <c r="D173" s="145" t="s">
        <v>151</v>
      </c>
      <c r="E173" s="146" t="s">
        <v>300</v>
      </c>
      <c r="F173" s="147" t="s">
        <v>301</v>
      </c>
      <c r="G173" s="148" t="s">
        <v>171</v>
      </c>
      <c r="H173" s="149">
        <v>17</v>
      </c>
      <c r="I173" s="150">
        <v>0</v>
      </c>
      <c r="J173" s="150">
        <f t="shared" si="10"/>
        <v>0</v>
      </c>
      <c r="K173" s="147" t="s">
        <v>119</v>
      </c>
      <c r="L173" s="151"/>
      <c r="M173" s="152" t="s">
        <v>1</v>
      </c>
      <c r="N173" s="153" t="s">
        <v>37</v>
      </c>
      <c r="O173" s="141">
        <v>0</v>
      </c>
      <c r="P173" s="141">
        <f t="shared" si="11"/>
        <v>0</v>
      </c>
      <c r="Q173" s="141">
        <v>6.8999999999999997E-4</v>
      </c>
      <c r="R173" s="141">
        <f t="shared" si="12"/>
        <v>1.1729999999999999E-2</v>
      </c>
      <c r="S173" s="141">
        <v>0</v>
      </c>
      <c r="T173" s="142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3" t="s">
        <v>162</v>
      </c>
      <c r="AT173" s="143" t="s">
        <v>151</v>
      </c>
      <c r="AU173" s="143" t="s">
        <v>79</v>
      </c>
      <c r="AY173" s="14" t="s">
        <v>112</v>
      </c>
      <c r="BE173" s="144">
        <f t="shared" si="14"/>
        <v>0</v>
      </c>
      <c r="BF173" s="144">
        <f t="shared" si="15"/>
        <v>0</v>
      </c>
      <c r="BG173" s="144">
        <f t="shared" si="16"/>
        <v>0</v>
      </c>
      <c r="BH173" s="144">
        <f t="shared" si="17"/>
        <v>0</v>
      </c>
      <c r="BI173" s="144">
        <f t="shared" si="18"/>
        <v>0</v>
      </c>
      <c r="BJ173" s="14" t="s">
        <v>77</v>
      </c>
      <c r="BK173" s="144">
        <f t="shared" si="19"/>
        <v>0</v>
      </c>
      <c r="BL173" s="14" t="s">
        <v>120</v>
      </c>
      <c r="BM173" s="143" t="s">
        <v>302</v>
      </c>
    </row>
    <row r="174" spans="1:65" s="2" customFormat="1" ht="24.2" customHeight="1">
      <c r="A174" s="26"/>
      <c r="B174" s="132"/>
      <c r="C174" s="133" t="s">
        <v>303</v>
      </c>
      <c r="D174" s="133" t="s">
        <v>115</v>
      </c>
      <c r="E174" s="134" t="s">
        <v>304</v>
      </c>
      <c r="F174" s="135" t="s">
        <v>305</v>
      </c>
      <c r="G174" s="136" t="s">
        <v>144</v>
      </c>
      <c r="H174" s="137">
        <v>2</v>
      </c>
      <c r="I174" s="138">
        <v>0</v>
      </c>
      <c r="J174" s="138">
        <f t="shared" si="10"/>
        <v>0</v>
      </c>
      <c r="K174" s="135" t="s">
        <v>119</v>
      </c>
      <c r="L174" s="27"/>
      <c r="M174" s="139" t="s">
        <v>1</v>
      </c>
      <c r="N174" s="140" t="s">
        <v>37</v>
      </c>
      <c r="O174" s="141">
        <v>1.9E-2</v>
      </c>
      <c r="P174" s="141">
        <f t="shared" si="11"/>
        <v>3.7999999999999999E-2</v>
      </c>
      <c r="Q174" s="141">
        <v>3.8E-3</v>
      </c>
      <c r="R174" s="141">
        <f t="shared" si="12"/>
        <v>7.6E-3</v>
      </c>
      <c r="S174" s="141">
        <v>0</v>
      </c>
      <c r="T174" s="142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3" t="s">
        <v>120</v>
      </c>
      <c r="AT174" s="143" t="s">
        <v>115</v>
      </c>
      <c r="AU174" s="143" t="s">
        <v>79</v>
      </c>
      <c r="AY174" s="14" t="s">
        <v>112</v>
      </c>
      <c r="BE174" s="144">
        <f t="shared" si="14"/>
        <v>0</v>
      </c>
      <c r="BF174" s="144">
        <f t="shared" si="15"/>
        <v>0</v>
      </c>
      <c r="BG174" s="144">
        <f t="shared" si="16"/>
        <v>0</v>
      </c>
      <c r="BH174" s="144">
        <f t="shared" si="17"/>
        <v>0</v>
      </c>
      <c r="BI174" s="144">
        <f t="shared" si="18"/>
        <v>0</v>
      </c>
      <c r="BJ174" s="14" t="s">
        <v>77</v>
      </c>
      <c r="BK174" s="144">
        <f t="shared" si="19"/>
        <v>0</v>
      </c>
      <c r="BL174" s="14" t="s">
        <v>120</v>
      </c>
      <c r="BM174" s="143" t="s">
        <v>306</v>
      </c>
    </row>
    <row r="175" spans="1:65" s="2" customFormat="1" ht="21.75" customHeight="1">
      <c r="A175" s="26"/>
      <c r="B175" s="132"/>
      <c r="C175" s="133" t="s">
        <v>307</v>
      </c>
      <c r="D175" s="133" t="s">
        <v>115</v>
      </c>
      <c r="E175" s="134" t="s">
        <v>308</v>
      </c>
      <c r="F175" s="135" t="s">
        <v>309</v>
      </c>
      <c r="G175" s="136" t="s">
        <v>144</v>
      </c>
      <c r="H175" s="137">
        <v>12</v>
      </c>
      <c r="I175" s="138">
        <v>0</v>
      </c>
      <c r="J175" s="138">
        <f t="shared" si="10"/>
        <v>0</v>
      </c>
      <c r="K175" s="135" t="s">
        <v>119</v>
      </c>
      <c r="L175" s="27"/>
      <c r="M175" s="139" t="s">
        <v>1</v>
      </c>
      <c r="N175" s="140" t="s">
        <v>37</v>
      </c>
      <c r="O175" s="141">
        <v>1.9E-2</v>
      </c>
      <c r="P175" s="141">
        <f t="shared" si="11"/>
        <v>0.22799999999999998</v>
      </c>
      <c r="Q175" s="141">
        <v>7.6E-3</v>
      </c>
      <c r="R175" s="141">
        <f t="shared" si="12"/>
        <v>9.1200000000000003E-2</v>
      </c>
      <c r="S175" s="141">
        <v>0</v>
      </c>
      <c r="T175" s="142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3" t="s">
        <v>120</v>
      </c>
      <c r="AT175" s="143" t="s">
        <v>115</v>
      </c>
      <c r="AU175" s="143" t="s">
        <v>79</v>
      </c>
      <c r="AY175" s="14" t="s">
        <v>112</v>
      </c>
      <c r="BE175" s="144">
        <f t="shared" si="14"/>
        <v>0</v>
      </c>
      <c r="BF175" s="144">
        <f t="shared" si="15"/>
        <v>0</v>
      </c>
      <c r="BG175" s="144">
        <f t="shared" si="16"/>
        <v>0</v>
      </c>
      <c r="BH175" s="144">
        <f t="shared" si="17"/>
        <v>0</v>
      </c>
      <c r="BI175" s="144">
        <f t="shared" si="18"/>
        <v>0</v>
      </c>
      <c r="BJ175" s="14" t="s">
        <v>77</v>
      </c>
      <c r="BK175" s="144">
        <f t="shared" si="19"/>
        <v>0</v>
      </c>
      <c r="BL175" s="14" t="s">
        <v>120</v>
      </c>
      <c r="BM175" s="143" t="s">
        <v>310</v>
      </c>
    </row>
    <row r="176" spans="1:65" s="2" customFormat="1" ht="24.2" customHeight="1">
      <c r="A176" s="26"/>
      <c r="B176" s="132"/>
      <c r="C176" s="133" t="s">
        <v>311</v>
      </c>
      <c r="D176" s="133" t="s">
        <v>115</v>
      </c>
      <c r="E176" s="134" t="s">
        <v>312</v>
      </c>
      <c r="F176" s="135" t="s">
        <v>313</v>
      </c>
      <c r="G176" s="136" t="s">
        <v>171</v>
      </c>
      <c r="H176" s="137">
        <v>35</v>
      </c>
      <c r="I176" s="138">
        <v>0</v>
      </c>
      <c r="J176" s="138">
        <f t="shared" si="10"/>
        <v>0</v>
      </c>
      <c r="K176" s="135" t="s">
        <v>119</v>
      </c>
      <c r="L176" s="27"/>
      <c r="M176" s="139" t="s">
        <v>1</v>
      </c>
      <c r="N176" s="140" t="s">
        <v>37</v>
      </c>
      <c r="O176" s="141">
        <v>1.9E-2</v>
      </c>
      <c r="P176" s="141">
        <f t="shared" si="11"/>
        <v>0.66500000000000004</v>
      </c>
      <c r="Q176" s="141">
        <v>1.9E-3</v>
      </c>
      <c r="R176" s="141">
        <f t="shared" si="12"/>
        <v>6.6500000000000004E-2</v>
      </c>
      <c r="S176" s="141">
        <v>0</v>
      </c>
      <c r="T176" s="142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3" t="s">
        <v>120</v>
      </c>
      <c r="AT176" s="143" t="s">
        <v>115</v>
      </c>
      <c r="AU176" s="143" t="s">
        <v>79</v>
      </c>
      <c r="AY176" s="14" t="s">
        <v>112</v>
      </c>
      <c r="BE176" s="144">
        <f t="shared" si="14"/>
        <v>0</v>
      </c>
      <c r="BF176" s="144">
        <f t="shared" si="15"/>
        <v>0</v>
      </c>
      <c r="BG176" s="144">
        <f t="shared" si="16"/>
        <v>0</v>
      </c>
      <c r="BH176" s="144">
        <f t="shared" si="17"/>
        <v>0</v>
      </c>
      <c r="BI176" s="144">
        <f t="shared" si="18"/>
        <v>0</v>
      </c>
      <c r="BJ176" s="14" t="s">
        <v>77</v>
      </c>
      <c r="BK176" s="144">
        <f t="shared" si="19"/>
        <v>0</v>
      </c>
      <c r="BL176" s="14" t="s">
        <v>120</v>
      </c>
      <c r="BM176" s="143" t="s">
        <v>314</v>
      </c>
    </row>
    <row r="177" spans="1:65" s="2" customFormat="1" ht="24.2" customHeight="1">
      <c r="A177" s="26"/>
      <c r="B177" s="132"/>
      <c r="C177" s="133" t="s">
        <v>315</v>
      </c>
      <c r="D177" s="133" t="s">
        <v>115</v>
      </c>
      <c r="E177" s="134" t="s">
        <v>316</v>
      </c>
      <c r="F177" s="135" t="s">
        <v>317</v>
      </c>
      <c r="G177" s="136" t="s">
        <v>144</v>
      </c>
      <c r="H177" s="137">
        <v>2</v>
      </c>
      <c r="I177" s="138">
        <v>0</v>
      </c>
      <c r="J177" s="138">
        <f t="shared" si="10"/>
        <v>0</v>
      </c>
      <c r="K177" s="135" t="s">
        <v>119</v>
      </c>
      <c r="L177" s="27"/>
      <c r="M177" s="139" t="s">
        <v>1</v>
      </c>
      <c r="N177" s="140" t="s">
        <v>37</v>
      </c>
      <c r="O177" s="141">
        <v>0.53900000000000003</v>
      </c>
      <c r="P177" s="141">
        <f t="shared" si="11"/>
        <v>1.0780000000000001</v>
      </c>
      <c r="Q177" s="141">
        <v>0.19400000000000001</v>
      </c>
      <c r="R177" s="141">
        <f t="shared" si="12"/>
        <v>0.38800000000000001</v>
      </c>
      <c r="S177" s="141">
        <v>0</v>
      </c>
      <c r="T177" s="142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3" t="s">
        <v>120</v>
      </c>
      <c r="AT177" s="143" t="s">
        <v>115</v>
      </c>
      <c r="AU177" s="143" t="s">
        <v>79</v>
      </c>
      <c r="AY177" s="14" t="s">
        <v>112</v>
      </c>
      <c r="BE177" s="144">
        <f t="shared" si="14"/>
        <v>0</v>
      </c>
      <c r="BF177" s="144">
        <f t="shared" si="15"/>
        <v>0</v>
      </c>
      <c r="BG177" s="144">
        <f t="shared" si="16"/>
        <v>0</v>
      </c>
      <c r="BH177" s="144">
        <f t="shared" si="17"/>
        <v>0</v>
      </c>
      <c r="BI177" s="144">
        <f t="shared" si="18"/>
        <v>0</v>
      </c>
      <c r="BJ177" s="14" t="s">
        <v>77</v>
      </c>
      <c r="BK177" s="144">
        <f t="shared" si="19"/>
        <v>0</v>
      </c>
      <c r="BL177" s="14" t="s">
        <v>120</v>
      </c>
      <c r="BM177" s="143" t="s">
        <v>318</v>
      </c>
    </row>
    <row r="178" spans="1:65" s="2" customFormat="1" ht="16.5" customHeight="1">
      <c r="A178" s="26"/>
      <c r="B178" s="132"/>
      <c r="C178" s="133" t="s">
        <v>319</v>
      </c>
      <c r="D178" s="133" t="s">
        <v>115</v>
      </c>
      <c r="E178" s="134" t="s">
        <v>320</v>
      </c>
      <c r="F178" s="135" t="s">
        <v>321</v>
      </c>
      <c r="G178" s="136" t="s">
        <v>213</v>
      </c>
      <c r="H178" s="137">
        <v>50.6</v>
      </c>
      <c r="I178" s="138">
        <v>0</v>
      </c>
      <c r="J178" s="138">
        <f t="shared" si="10"/>
        <v>0</v>
      </c>
      <c r="K178" s="135" t="s">
        <v>119</v>
      </c>
      <c r="L178" s="27"/>
      <c r="M178" s="139" t="s">
        <v>1</v>
      </c>
      <c r="N178" s="140" t="s">
        <v>37</v>
      </c>
      <c r="O178" s="141">
        <v>0.156</v>
      </c>
      <c r="P178" s="141">
        <f t="shared" si="11"/>
        <v>7.8936000000000002</v>
      </c>
      <c r="Q178" s="141">
        <v>6.9999999999999999E-4</v>
      </c>
      <c r="R178" s="141">
        <f t="shared" si="12"/>
        <v>3.542E-2</v>
      </c>
      <c r="S178" s="141">
        <v>0</v>
      </c>
      <c r="T178" s="142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3" t="s">
        <v>120</v>
      </c>
      <c r="AT178" s="143" t="s">
        <v>115</v>
      </c>
      <c r="AU178" s="143" t="s">
        <v>79</v>
      </c>
      <c r="AY178" s="14" t="s">
        <v>112</v>
      </c>
      <c r="BE178" s="144">
        <f t="shared" si="14"/>
        <v>0</v>
      </c>
      <c r="BF178" s="144">
        <f t="shared" si="15"/>
        <v>0</v>
      </c>
      <c r="BG178" s="144">
        <f t="shared" si="16"/>
        <v>0</v>
      </c>
      <c r="BH178" s="144">
        <f t="shared" si="17"/>
        <v>0</v>
      </c>
      <c r="BI178" s="144">
        <f t="shared" si="18"/>
        <v>0</v>
      </c>
      <c r="BJ178" s="14" t="s">
        <v>77</v>
      </c>
      <c r="BK178" s="144">
        <f t="shared" si="19"/>
        <v>0</v>
      </c>
      <c r="BL178" s="14" t="s">
        <v>120</v>
      </c>
      <c r="BM178" s="143" t="s">
        <v>322</v>
      </c>
    </row>
    <row r="179" spans="1:65" s="2" customFormat="1" ht="21.75" customHeight="1">
      <c r="A179" s="26"/>
      <c r="B179" s="132"/>
      <c r="C179" s="133" t="s">
        <v>323</v>
      </c>
      <c r="D179" s="133" t="s">
        <v>115</v>
      </c>
      <c r="E179" s="134" t="s">
        <v>324</v>
      </c>
      <c r="F179" s="135" t="s">
        <v>325</v>
      </c>
      <c r="G179" s="136" t="s">
        <v>213</v>
      </c>
      <c r="H179" s="137">
        <v>50.6</v>
      </c>
      <c r="I179" s="138">
        <v>0</v>
      </c>
      <c r="J179" s="138">
        <f t="shared" si="10"/>
        <v>0</v>
      </c>
      <c r="K179" s="135" t="s">
        <v>119</v>
      </c>
      <c r="L179" s="27"/>
      <c r="M179" s="139" t="s">
        <v>1</v>
      </c>
      <c r="N179" s="140" t="s">
        <v>37</v>
      </c>
      <c r="O179" s="141">
        <v>9.5000000000000001E-2</v>
      </c>
      <c r="P179" s="141">
        <f t="shared" si="11"/>
        <v>4.8070000000000004</v>
      </c>
      <c r="Q179" s="141">
        <v>0</v>
      </c>
      <c r="R179" s="141">
        <f t="shared" si="12"/>
        <v>0</v>
      </c>
      <c r="S179" s="141">
        <v>0</v>
      </c>
      <c r="T179" s="142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3" t="s">
        <v>120</v>
      </c>
      <c r="AT179" s="143" t="s">
        <v>115</v>
      </c>
      <c r="AU179" s="143" t="s">
        <v>79</v>
      </c>
      <c r="AY179" s="14" t="s">
        <v>112</v>
      </c>
      <c r="BE179" s="144">
        <f t="shared" si="14"/>
        <v>0</v>
      </c>
      <c r="BF179" s="144">
        <f t="shared" si="15"/>
        <v>0</v>
      </c>
      <c r="BG179" s="144">
        <f t="shared" si="16"/>
        <v>0</v>
      </c>
      <c r="BH179" s="144">
        <f t="shared" si="17"/>
        <v>0</v>
      </c>
      <c r="BI179" s="144">
        <f t="shared" si="18"/>
        <v>0</v>
      </c>
      <c r="BJ179" s="14" t="s">
        <v>77</v>
      </c>
      <c r="BK179" s="144">
        <f t="shared" si="19"/>
        <v>0</v>
      </c>
      <c r="BL179" s="14" t="s">
        <v>120</v>
      </c>
      <c r="BM179" s="143" t="s">
        <v>326</v>
      </c>
    </row>
    <row r="180" spans="1:65" s="2" customFormat="1" ht="24.2" customHeight="1">
      <c r="A180" s="26"/>
      <c r="B180" s="132"/>
      <c r="C180" s="133" t="s">
        <v>327</v>
      </c>
      <c r="D180" s="133" t="s">
        <v>115</v>
      </c>
      <c r="E180" s="134" t="s">
        <v>328</v>
      </c>
      <c r="F180" s="135" t="s">
        <v>329</v>
      </c>
      <c r="G180" s="136" t="s">
        <v>144</v>
      </c>
      <c r="H180" s="137">
        <v>3</v>
      </c>
      <c r="I180" s="138">
        <v>0</v>
      </c>
      <c r="J180" s="138">
        <f t="shared" si="10"/>
        <v>0</v>
      </c>
      <c r="K180" s="135" t="s">
        <v>119</v>
      </c>
      <c r="L180" s="27"/>
      <c r="M180" s="139" t="s">
        <v>1</v>
      </c>
      <c r="N180" s="140" t="s">
        <v>37</v>
      </c>
      <c r="O180" s="141">
        <v>0.43</v>
      </c>
      <c r="P180" s="141">
        <f t="shared" si="11"/>
        <v>1.29</v>
      </c>
      <c r="Q180" s="141">
        <v>6.4999999999999997E-4</v>
      </c>
      <c r="R180" s="141">
        <f t="shared" si="12"/>
        <v>1.9499999999999999E-3</v>
      </c>
      <c r="S180" s="141">
        <v>0</v>
      </c>
      <c r="T180" s="142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3" t="s">
        <v>120</v>
      </c>
      <c r="AT180" s="143" t="s">
        <v>115</v>
      </c>
      <c r="AU180" s="143" t="s">
        <v>79</v>
      </c>
      <c r="AY180" s="14" t="s">
        <v>112</v>
      </c>
      <c r="BE180" s="144">
        <f t="shared" si="14"/>
        <v>0</v>
      </c>
      <c r="BF180" s="144">
        <f t="shared" si="15"/>
        <v>0</v>
      </c>
      <c r="BG180" s="144">
        <f t="shared" si="16"/>
        <v>0</v>
      </c>
      <c r="BH180" s="144">
        <f t="shared" si="17"/>
        <v>0</v>
      </c>
      <c r="BI180" s="144">
        <f t="shared" si="18"/>
        <v>0</v>
      </c>
      <c r="BJ180" s="14" t="s">
        <v>77</v>
      </c>
      <c r="BK180" s="144">
        <f t="shared" si="19"/>
        <v>0</v>
      </c>
      <c r="BL180" s="14" t="s">
        <v>120</v>
      </c>
      <c r="BM180" s="143" t="s">
        <v>330</v>
      </c>
    </row>
    <row r="181" spans="1:65" s="2" customFormat="1" ht="24.2" customHeight="1">
      <c r="A181" s="26"/>
      <c r="B181" s="132"/>
      <c r="C181" s="133" t="s">
        <v>331</v>
      </c>
      <c r="D181" s="133" t="s">
        <v>115</v>
      </c>
      <c r="E181" s="134" t="s">
        <v>332</v>
      </c>
      <c r="F181" s="135" t="s">
        <v>333</v>
      </c>
      <c r="G181" s="136" t="s">
        <v>144</v>
      </c>
      <c r="H181" s="137">
        <v>3</v>
      </c>
      <c r="I181" s="138">
        <v>0</v>
      </c>
      <c r="J181" s="138">
        <f t="shared" si="10"/>
        <v>0</v>
      </c>
      <c r="K181" s="135" t="s">
        <v>119</v>
      </c>
      <c r="L181" s="27"/>
      <c r="M181" s="139" t="s">
        <v>1</v>
      </c>
      <c r="N181" s="140" t="s">
        <v>37</v>
      </c>
      <c r="O181" s="141">
        <v>0.28999999999999998</v>
      </c>
      <c r="P181" s="141">
        <f t="shared" si="11"/>
        <v>0.86999999999999988</v>
      </c>
      <c r="Q181" s="141">
        <v>0</v>
      </c>
      <c r="R181" s="141">
        <f t="shared" si="12"/>
        <v>0</v>
      </c>
      <c r="S181" s="141">
        <v>0</v>
      </c>
      <c r="T181" s="142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3" t="s">
        <v>120</v>
      </c>
      <c r="AT181" s="143" t="s">
        <v>115</v>
      </c>
      <c r="AU181" s="143" t="s">
        <v>79</v>
      </c>
      <c r="AY181" s="14" t="s">
        <v>112</v>
      </c>
      <c r="BE181" s="144">
        <f t="shared" si="14"/>
        <v>0</v>
      </c>
      <c r="BF181" s="144">
        <f t="shared" si="15"/>
        <v>0</v>
      </c>
      <c r="BG181" s="144">
        <f t="shared" si="16"/>
        <v>0</v>
      </c>
      <c r="BH181" s="144">
        <f t="shared" si="17"/>
        <v>0</v>
      </c>
      <c r="BI181" s="144">
        <f t="shared" si="18"/>
        <v>0</v>
      </c>
      <c r="BJ181" s="14" t="s">
        <v>77</v>
      </c>
      <c r="BK181" s="144">
        <f t="shared" si="19"/>
        <v>0</v>
      </c>
      <c r="BL181" s="14" t="s">
        <v>120</v>
      </c>
      <c r="BM181" s="143" t="s">
        <v>334</v>
      </c>
    </row>
    <row r="182" spans="1:65" s="2" customFormat="1" ht="37.9" customHeight="1">
      <c r="A182" s="26"/>
      <c r="B182" s="132"/>
      <c r="C182" s="133" t="s">
        <v>335</v>
      </c>
      <c r="D182" s="133" t="s">
        <v>115</v>
      </c>
      <c r="E182" s="134" t="s">
        <v>336</v>
      </c>
      <c r="F182" s="135" t="s">
        <v>337</v>
      </c>
      <c r="G182" s="136" t="s">
        <v>171</v>
      </c>
      <c r="H182" s="137">
        <v>205</v>
      </c>
      <c r="I182" s="138">
        <v>0</v>
      </c>
      <c r="J182" s="138">
        <f t="shared" si="10"/>
        <v>0</v>
      </c>
      <c r="K182" s="135" t="s">
        <v>119</v>
      </c>
      <c r="L182" s="27"/>
      <c r="M182" s="139" t="s">
        <v>1</v>
      </c>
      <c r="N182" s="140" t="s">
        <v>37</v>
      </c>
      <c r="O182" s="141">
        <v>0.11899999999999999</v>
      </c>
      <c r="P182" s="141">
        <f t="shared" si="11"/>
        <v>24.395</v>
      </c>
      <c r="Q182" s="141">
        <v>1.4999999999999999E-4</v>
      </c>
      <c r="R182" s="141">
        <f t="shared" si="12"/>
        <v>3.0749999999999996E-2</v>
      </c>
      <c r="S182" s="141">
        <v>0</v>
      </c>
      <c r="T182" s="142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3" t="s">
        <v>120</v>
      </c>
      <c r="AT182" s="143" t="s">
        <v>115</v>
      </c>
      <c r="AU182" s="143" t="s">
        <v>79</v>
      </c>
      <c r="AY182" s="14" t="s">
        <v>112</v>
      </c>
      <c r="BE182" s="144">
        <f t="shared" si="14"/>
        <v>0</v>
      </c>
      <c r="BF182" s="144">
        <f t="shared" si="15"/>
        <v>0</v>
      </c>
      <c r="BG182" s="144">
        <f t="shared" si="16"/>
        <v>0</v>
      </c>
      <c r="BH182" s="144">
        <f t="shared" si="17"/>
        <v>0</v>
      </c>
      <c r="BI182" s="144">
        <f t="shared" si="18"/>
        <v>0</v>
      </c>
      <c r="BJ182" s="14" t="s">
        <v>77</v>
      </c>
      <c r="BK182" s="144">
        <f t="shared" si="19"/>
        <v>0</v>
      </c>
      <c r="BL182" s="14" t="s">
        <v>120</v>
      </c>
      <c r="BM182" s="143" t="s">
        <v>338</v>
      </c>
    </row>
    <row r="183" spans="1:65" s="2" customFormat="1" ht="37.9" customHeight="1">
      <c r="A183" s="26"/>
      <c r="B183" s="132"/>
      <c r="C183" s="133" t="s">
        <v>339</v>
      </c>
      <c r="D183" s="133" t="s">
        <v>115</v>
      </c>
      <c r="E183" s="134" t="s">
        <v>340</v>
      </c>
      <c r="F183" s="135" t="s">
        <v>341</v>
      </c>
      <c r="G183" s="136" t="s">
        <v>171</v>
      </c>
      <c r="H183" s="137">
        <v>205</v>
      </c>
      <c r="I183" s="138">
        <v>0</v>
      </c>
      <c r="J183" s="138">
        <f t="shared" si="10"/>
        <v>0</v>
      </c>
      <c r="K183" s="135" t="s">
        <v>119</v>
      </c>
      <c r="L183" s="27"/>
      <c r="M183" s="139" t="s">
        <v>1</v>
      </c>
      <c r="N183" s="140" t="s">
        <v>37</v>
      </c>
      <c r="O183" s="141">
        <v>8.6999999999999994E-2</v>
      </c>
      <c r="P183" s="141">
        <f t="shared" si="11"/>
        <v>17.834999999999997</v>
      </c>
      <c r="Q183" s="141">
        <v>0</v>
      </c>
      <c r="R183" s="141">
        <f t="shared" si="12"/>
        <v>0</v>
      </c>
      <c r="S183" s="141">
        <v>0</v>
      </c>
      <c r="T183" s="142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3" t="s">
        <v>120</v>
      </c>
      <c r="AT183" s="143" t="s">
        <v>115</v>
      </c>
      <c r="AU183" s="143" t="s">
        <v>79</v>
      </c>
      <c r="AY183" s="14" t="s">
        <v>112</v>
      </c>
      <c r="BE183" s="144">
        <f t="shared" si="14"/>
        <v>0</v>
      </c>
      <c r="BF183" s="144">
        <f t="shared" si="15"/>
        <v>0</v>
      </c>
      <c r="BG183" s="144">
        <f t="shared" si="16"/>
        <v>0</v>
      </c>
      <c r="BH183" s="144">
        <f t="shared" si="17"/>
        <v>0</v>
      </c>
      <c r="BI183" s="144">
        <f t="shared" si="18"/>
        <v>0</v>
      </c>
      <c r="BJ183" s="14" t="s">
        <v>77</v>
      </c>
      <c r="BK183" s="144">
        <f t="shared" si="19"/>
        <v>0</v>
      </c>
      <c r="BL183" s="14" t="s">
        <v>120</v>
      </c>
      <c r="BM183" s="143" t="s">
        <v>342</v>
      </c>
    </row>
    <row r="184" spans="1:65" s="12" customFormat="1" ht="22.9" customHeight="1">
      <c r="B184" s="120"/>
      <c r="D184" s="121" t="s">
        <v>71</v>
      </c>
      <c r="E184" s="130" t="s">
        <v>343</v>
      </c>
      <c r="F184" s="130" t="s">
        <v>344</v>
      </c>
      <c r="I184" s="12">
        <v>0</v>
      </c>
      <c r="J184" s="131">
        <f>BK184</f>
        <v>0</v>
      </c>
      <c r="L184" s="120"/>
      <c r="M184" s="124"/>
      <c r="N184" s="125"/>
      <c r="O184" s="125"/>
      <c r="P184" s="126">
        <f>SUM(P185:P202)</f>
        <v>88.431700000000035</v>
      </c>
      <c r="Q184" s="125"/>
      <c r="R184" s="126">
        <f>SUM(R185:R202)</f>
        <v>3.3808825000000002</v>
      </c>
      <c r="S184" s="125"/>
      <c r="T184" s="127">
        <f>SUM(T185:T202)</f>
        <v>21.334400000000002</v>
      </c>
      <c r="AR184" s="121" t="s">
        <v>77</v>
      </c>
      <c r="AT184" s="128" t="s">
        <v>71</v>
      </c>
      <c r="AU184" s="128" t="s">
        <v>77</v>
      </c>
      <c r="AY184" s="121" t="s">
        <v>112</v>
      </c>
      <c r="BK184" s="129">
        <f>SUM(BK185:BK202)</f>
        <v>0</v>
      </c>
    </row>
    <row r="185" spans="1:65" s="2" customFormat="1" ht="24.2" customHeight="1">
      <c r="A185" s="26"/>
      <c r="B185" s="132"/>
      <c r="C185" s="133" t="s">
        <v>345</v>
      </c>
      <c r="D185" s="133" t="s">
        <v>115</v>
      </c>
      <c r="E185" s="134" t="s">
        <v>346</v>
      </c>
      <c r="F185" s="135" t="s">
        <v>347</v>
      </c>
      <c r="G185" s="136" t="s">
        <v>213</v>
      </c>
      <c r="H185" s="137">
        <v>28.35</v>
      </c>
      <c r="I185" s="138">
        <v>0</v>
      </c>
      <c r="J185" s="138">
        <f t="shared" ref="J185:J202" si="20">ROUND(I185*H185,2)</f>
        <v>0</v>
      </c>
      <c r="K185" s="135" t="s">
        <v>119</v>
      </c>
      <c r="L185" s="27"/>
      <c r="M185" s="139" t="s">
        <v>1</v>
      </c>
      <c r="N185" s="140" t="s">
        <v>37</v>
      </c>
      <c r="O185" s="141">
        <v>0.2</v>
      </c>
      <c r="P185" s="141">
        <f t="shared" ref="P185:P202" si="21">O185*H185</f>
        <v>5.6700000000000008</v>
      </c>
      <c r="Q185" s="141">
        <v>0</v>
      </c>
      <c r="R185" s="141">
        <f t="shared" ref="R185:R202" si="22">Q185*H185</f>
        <v>0</v>
      </c>
      <c r="S185" s="141">
        <v>9.8000000000000004E-2</v>
      </c>
      <c r="T185" s="142">
        <f t="shared" ref="T185:T202" si="23">S185*H185</f>
        <v>2.7783000000000002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3" t="s">
        <v>120</v>
      </c>
      <c r="AT185" s="143" t="s">
        <v>115</v>
      </c>
      <c r="AU185" s="143" t="s">
        <v>79</v>
      </c>
      <c r="AY185" s="14" t="s">
        <v>112</v>
      </c>
      <c r="BE185" s="144">
        <f t="shared" ref="BE185:BE202" si="24">IF(N185="základní",J185,0)</f>
        <v>0</v>
      </c>
      <c r="BF185" s="144">
        <f t="shared" ref="BF185:BF202" si="25">IF(N185="snížená",J185,0)</f>
        <v>0</v>
      </c>
      <c r="BG185" s="144">
        <f t="shared" ref="BG185:BG202" si="26">IF(N185="zákl. přenesená",J185,0)</f>
        <v>0</v>
      </c>
      <c r="BH185" s="144">
        <f t="shared" ref="BH185:BH202" si="27">IF(N185="sníž. přenesená",J185,0)</f>
        <v>0</v>
      </c>
      <c r="BI185" s="144">
        <f t="shared" ref="BI185:BI202" si="28">IF(N185="nulová",J185,0)</f>
        <v>0</v>
      </c>
      <c r="BJ185" s="14" t="s">
        <v>77</v>
      </c>
      <c r="BK185" s="144">
        <f t="shared" ref="BK185:BK202" si="29">ROUND(I185*H185,2)</f>
        <v>0</v>
      </c>
      <c r="BL185" s="14" t="s">
        <v>120</v>
      </c>
      <c r="BM185" s="143" t="s">
        <v>348</v>
      </c>
    </row>
    <row r="186" spans="1:65" s="2" customFormat="1" ht="24.2" customHeight="1">
      <c r="A186" s="26"/>
      <c r="B186" s="132"/>
      <c r="C186" s="133" t="s">
        <v>349</v>
      </c>
      <c r="D186" s="133" t="s">
        <v>115</v>
      </c>
      <c r="E186" s="134" t="s">
        <v>350</v>
      </c>
      <c r="F186" s="135" t="s">
        <v>351</v>
      </c>
      <c r="G186" s="136" t="s">
        <v>213</v>
      </c>
      <c r="H186" s="137">
        <v>22.95</v>
      </c>
      <c r="I186" s="138">
        <v>0</v>
      </c>
      <c r="J186" s="138">
        <f t="shared" si="20"/>
        <v>0</v>
      </c>
      <c r="K186" s="135" t="s">
        <v>119</v>
      </c>
      <c r="L186" s="27"/>
      <c r="M186" s="139" t="s">
        <v>1</v>
      </c>
      <c r="N186" s="140" t="s">
        <v>37</v>
      </c>
      <c r="O186" s="141">
        <v>0.375</v>
      </c>
      <c r="P186" s="141">
        <f t="shared" si="21"/>
        <v>8.6062499999999993</v>
      </c>
      <c r="Q186" s="141">
        <v>0</v>
      </c>
      <c r="R186" s="141">
        <f t="shared" si="22"/>
        <v>0</v>
      </c>
      <c r="S186" s="141">
        <v>0.12</v>
      </c>
      <c r="T186" s="142">
        <f t="shared" si="23"/>
        <v>2.754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3" t="s">
        <v>120</v>
      </c>
      <c r="AT186" s="143" t="s">
        <v>115</v>
      </c>
      <c r="AU186" s="143" t="s">
        <v>79</v>
      </c>
      <c r="AY186" s="14" t="s">
        <v>112</v>
      </c>
      <c r="BE186" s="144">
        <f t="shared" si="24"/>
        <v>0</v>
      </c>
      <c r="BF186" s="144">
        <f t="shared" si="25"/>
        <v>0</v>
      </c>
      <c r="BG186" s="144">
        <f t="shared" si="26"/>
        <v>0</v>
      </c>
      <c r="BH186" s="144">
        <f t="shared" si="27"/>
        <v>0</v>
      </c>
      <c r="BI186" s="144">
        <f t="shared" si="28"/>
        <v>0</v>
      </c>
      <c r="BJ186" s="14" t="s">
        <v>77</v>
      </c>
      <c r="BK186" s="144">
        <f t="shared" si="29"/>
        <v>0</v>
      </c>
      <c r="BL186" s="14" t="s">
        <v>120</v>
      </c>
      <c r="BM186" s="143" t="s">
        <v>352</v>
      </c>
    </row>
    <row r="187" spans="1:65" s="2" customFormat="1" ht="37.9" customHeight="1">
      <c r="A187" s="26"/>
      <c r="B187" s="132"/>
      <c r="C187" s="133" t="s">
        <v>353</v>
      </c>
      <c r="D187" s="133" t="s">
        <v>115</v>
      </c>
      <c r="E187" s="134" t="s">
        <v>354</v>
      </c>
      <c r="F187" s="135" t="s">
        <v>355</v>
      </c>
      <c r="G187" s="136" t="s">
        <v>213</v>
      </c>
      <c r="H187" s="137">
        <v>16.5</v>
      </c>
      <c r="I187" s="138">
        <v>0</v>
      </c>
      <c r="J187" s="138">
        <f t="shared" si="20"/>
        <v>0</v>
      </c>
      <c r="K187" s="135" t="s">
        <v>119</v>
      </c>
      <c r="L187" s="27"/>
      <c r="M187" s="139" t="s">
        <v>1</v>
      </c>
      <c r="N187" s="140" t="s">
        <v>37</v>
      </c>
      <c r="O187" s="141">
        <v>2.0670000000000002</v>
      </c>
      <c r="P187" s="141">
        <f t="shared" si="21"/>
        <v>34.105500000000006</v>
      </c>
      <c r="Q187" s="141">
        <v>0</v>
      </c>
      <c r="R187" s="141">
        <f t="shared" si="22"/>
        <v>0</v>
      </c>
      <c r="S187" s="141">
        <v>0.625</v>
      </c>
      <c r="T187" s="142">
        <f t="shared" si="23"/>
        <v>10.3125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3" t="s">
        <v>120</v>
      </c>
      <c r="AT187" s="143" t="s">
        <v>115</v>
      </c>
      <c r="AU187" s="143" t="s">
        <v>79</v>
      </c>
      <c r="AY187" s="14" t="s">
        <v>112</v>
      </c>
      <c r="BE187" s="144">
        <f t="shared" si="24"/>
        <v>0</v>
      </c>
      <c r="BF187" s="144">
        <f t="shared" si="25"/>
        <v>0</v>
      </c>
      <c r="BG187" s="144">
        <f t="shared" si="26"/>
        <v>0</v>
      </c>
      <c r="BH187" s="144">
        <f t="shared" si="27"/>
        <v>0</v>
      </c>
      <c r="BI187" s="144">
        <f t="shared" si="28"/>
        <v>0</v>
      </c>
      <c r="BJ187" s="14" t="s">
        <v>77</v>
      </c>
      <c r="BK187" s="144">
        <f t="shared" si="29"/>
        <v>0</v>
      </c>
      <c r="BL187" s="14" t="s">
        <v>120</v>
      </c>
      <c r="BM187" s="143" t="s">
        <v>356</v>
      </c>
    </row>
    <row r="188" spans="1:65" s="2" customFormat="1" ht="24.2" customHeight="1">
      <c r="A188" s="26"/>
      <c r="B188" s="132"/>
      <c r="C188" s="133" t="s">
        <v>357</v>
      </c>
      <c r="D188" s="133" t="s">
        <v>115</v>
      </c>
      <c r="E188" s="134" t="s">
        <v>358</v>
      </c>
      <c r="F188" s="135" t="s">
        <v>359</v>
      </c>
      <c r="G188" s="136" t="s">
        <v>171</v>
      </c>
      <c r="H188" s="137">
        <v>36</v>
      </c>
      <c r="I188" s="138">
        <v>0</v>
      </c>
      <c r="J188" s="138">
        <f t="shared" si="20"/>
        <v>0</v>
      </c>
      <c r="K188" s="135" t="s">
        <v>119</v>
      </c>
      <c r="L188" s="27"/>
      <c r="M188" s="139" t="s">
        <v>1</v>
      </c>
      <c r="N188" s="140" t="s">
        <v>37</v>
      </c>
      <c r="O188" s="141">
        <v>0.127</v>
      </c>
      <c r="P188" s="141">
        <f t="shared" si="21"/>
        <v>4.5720000000000001</v>
      </c>
      <c r="Q188" s="141">
        <v>0</v>
      </c>
      <c r="R188" s="141">
        <f t="shared" si="22"/>
        <v>0</v>
      </c>
      <c r="S188" s="141">
        <v>0</v>
      </c>
      <c r="T188" s="142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3" t="s">
        <v>120</v>
      </c>
      <c r="AT188" s="143" t="s">
        <v>115</v>
      </c>
      <c r="AU188" s="143" t="s">
        <v>79</v>
      </c>
      <c r="AY188" s="14" t="s">
        <v>112</v>
      </c>
      <c r="BE188" s="144">
        <f t="shared" si="24"/>
        <v>0</v>
      </c>
      <c r="BF188" s="144">
        <f t="shared" si="25"/>
        <v>0</v>
      </c>
      <c r="BG188" s="144">
        <f t="shared" si="26"/>
        <v>0</v>
      </c>
      <c r="BH188" s="144">
        <f t="shared" si="27"/>
        <v>0</v>
      </c>
      <c r="BI188" s="144">
        <f t="shared" si="28"/>
        <v>0</v>
      </c>
      <c r="BJ188" s="14" t="s">
        <v>77</v>
      </c>
      <c r="BK188" s="144">
        <f t="shared" si="29"/>
        <v>0</v>
      </c>
      <c r="BL188" s="14" t="s">
        <v>120</v>
      </c>
      <c r="BM188" s="143" t="s">
        <v>360</v>
      </c>
    </row>
    <row r="189" spans="1:65" s="2" customFormat="1" ht="24.2" customHeight="1">
      <c r="A189" s="26"/>
      <c r="B189" s="132"/>
      <c r="C189" s="133" t="s">
        <v>361</v>
      </c>
      <c r="D189" s="133" t="s">
        <v>115</v>
      </c>
      <c r="E189" s="134" t="s">
        <v>362</v>
      </c>
      <c r="F189" s="135" t="s">
        <v>363</v>
      </c>
      <c r="G189" s="136" t="s">
        <v>171</v>
      </c>
      <c r="H189" s="137">
        <v>36</v>
      </c>
      <c r="I189" s="138">
        <v>0</v>
      </c>
      <c r="J189" s="138">
        <f t="shared" si="20"/>
        <v>0</v>
      </c>
      <c r="K189" s="135" t="s">
        <v>119</v>
      </c>
      <c r="L189" s="27"/>
      <c r="M189" s="139" t="s">
        <v>1</v>
      </c>
      <c r="N189" s="140" t="s">
        <v>37</v>
      </c>
      <c r="O189" s="141">
        <v>0.193</v>
      </c>
      <c r="P189" s="141">
        <f t="shared" si="21"/>
        <v>6.9480000000000004</v>
      </c>
      <c r="Q189" s="141">
        <v>0</v>
      </c>
      <c r="R189" s="141">
        <f t="shared" si="22"/>
        <v>0</v>
      </c>
      <c r="S189" s="141">
        <v>0</v>
      </c>
      <c r="T189" s="142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3" t="s">
        <v>120</v>
      </c>
      <c r="AT189" s="143" t="s">
        <v>115</v>
      </c>
      <c r="AU189" s="143" t="s">
        <v>79</v>
      </c>
      <c r="AY189" s="14" t="s">
        <v>112</v>
      </c>
      <c r="BE189" s="144">
        <f t="shared" si="24"/>
        <v>0</v>
      </c>
      <c r="BF189" s="144">
        <f t="shared" si="25"/>
        <v>0</v>
      </c>
      <c r="BG189" s="144">
        <f t="shared" si="26"/>
        <v>0</v>
      </c>
      <c r="BH189" s="144">
        <f t="shared" si="27"/>
        <v>0</v>
      </c>
      <c r="BI189" s="144">
        <f t="shared" si="28"/>
        <v>0</v>
      </c>
      <c r="BJ189" s="14" t="s">
        <v>77</v>
      </c>
      <c r="BK189" s="144">
        <f t="shared" si="29"/>
        <v>0</v>
      </c>
      <c r="BL189" s="14" t="s">
        <v>120</v>
      </c>
      <c r="BM189" s="143" t="s">
        <v>364</v>
      </c>
    </row>
    <row r="190" spans="1:65" s="2" customFormat="1" ht="24.2" customHeight="1">
      <c r="A190" s="26"/>
      <c r="B190" s="132"/>
      <c r="C190" s="133" t="s">
        <v>365</v>
      </c>
      <c r="D190" s="133" t="s">
        <v>115</v>
      </c>
      <c r="E190" s="134" t="s">
        <v>366</v>
      </c>
      <c r="F190" s="135" t="s">
        <v>367</v>
      </c>
      <c r="G190" s="136" t="s">
        <v>171</v>
      </c>
      <c r="H190" s="137">
        <v>30</v>
      </c>
      <c r="I190" s="138">
        <v>0</v>
      </c>
      <c r="J190" s="138">
        <f t="shared" si="20"/>
        <v>0</v>
      </c>
      <c r="K190" s="135" t="s">
        <v>119</v>
      </c>
      <c r="L190" s="27"/>
      <c r="M190" s="139" t="s">
        <v>1</v>
      </c>
      <c r="N190" s="140" t="s">
        <v>37</v>
      </c>
      <c r="O190" s="141">
        <v>0.34899999999999998</v>
      </c>
      <c r="P190" s="141">
        <f t="shared" si="21"/>
        <v>10.469999999999999</v>
      </c>
      <c r="Q190" s="141">
        <v>8.0000000000000007E-5</v>
      </c>
      <c r="R190" s="141">
        <f t="shared" si="22"/>
        <v>2.4000000000000002E-3</v>
      </c>
      <c r="S190" s="141">
        <v>0</v>
      </c>
      <c r="T190" s="142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3" t="s">
        <v>120</v>
      </c>
      <c r="AT190" s="143" t="s">
        <v>115</v>
      </c>
      <c r="AU190" s="143" t="s">
        <v>79</v>
      </c>
      <c r="AY190" s="14" t="s">
        <v>112</v>
      </c>
      <c r="BE190" s="144">
        <f t="shared" si="24"/>
        <v>0</v>
      </c>
      <c r="BF190" s="144">
        <f t="shared" si="25"/>
        <v>0</v>
      </c>
      <c r="BG190" s="144">
        <f t="shared" si="26"/>
        <v>0</v>
      </c>
      <c r="BH190" s="144">
        <f t="shared" si="27"/>
        <v>0</v>
      </c>
      <c r="BI190" s="144">
        <f t="shared" si="28"/>
        <v>0</v>
      </c>
      <c r="BJ190" s="14" t="s">
        <v>77</v>
      </c>
      <c r="BK190" s="144">
        <f t="shared" si="29"/>
        <v>0</v>
      </c>
      <c r="BL190" s="14" t="s">
        <v>120</v>
      </c>
      <c r="BM190" s="143" t="s">
        <v>368</v>
      </c>
    </row>
    <row r="191" spans="1:65" s="2" customFormat="1" ht="24.2" customHeight="1">
      <c r="A191" s="26"/>
      <c r="B191" s="132"/>
      <c r="C191" s="133" t="s">
        <v>369</v>
      </c>
      <c r="D191" s="133" t="s">
        <v>115</v>
      </c>
      <c r="E191" s="134" t="s">
        <v>370</v>
      </c>
      <c r="F191" s="135" t="s">
        <v>371</v>
      </c>
      <c r="G191" s="136" t="s">
        <v>213</v>
      </c>
      <c r="H191" s="137">
        <v>11.05</v>
      </c>
      <c r="I191" s="138">
        <v>0</v>
      </c>
      <c r="J191" s="138">
        <f t="shared" si="20"/>
        <v>0</v>
      </c>
      <c r="K191" s="135" t="s">
        <v>119</v>
      </c>
      <c r="L191" s="27"/>
      <c r="M191" s="139" t="s">
        <v>1</v>
      </c>
      <c r="N191" s="140" t="s">
        <v>37</v>
      </c>
      <c r="O191" s="141">
        <v>0.255</v>
      </c>
      <c r="P191" s="141">
        <f t="shared" si="21"/>
        <v>2.8177500000000002</v>
      </c>
      <c r="Q191" s="141">
        <v>0</v>
      </c>
      <c r="R191" s="141">
        <f t="shared" si="22"/>
        <v>0</v>
      </c>
      <c r="S191" s="141">
        <v>0.35199999999999998</v>
      </c>
      <c r="T191" s="142">
        <f t="shared" si="23"/>
        <v>3.8896000000000002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3" t="s">
        <v>120</v>
      </c>
      <c r="AT191" s="143" t="s">
        <v>115</v>
      </c>
      <c r="AU191" s="143" t="s">
        <v>79</v>
      </c>
      <c r="AY191" s="14" t="s">
        <v>112</v>
      </c>
      <c r="BE191" s="144">
        <f t="shared" si="24"/>
        <v>0</v>
      </c>
      <c r="BF191" s="144">
        <f t="shared" si="25"/>
        <v>0</v>
      </c>
      <c r="BG191" s="144">
        <f t="shared" si="26"/>
        <v>0</v>
      </c>
      <c r="BH191" s="144">
        <f t="shared" si="27"/>
        <v>0</v>
      </c>
      <c r="BI191" s="144">
        <f t="shared" si="28"/>
        <v>0</v>
      </c>
      <c r="BJ191" s="14" t="s">
        <v>77</v>
      </c>
      <c r="BK191" s="144">
        <f t="shared" si="29"/>
        <v>0</v>
      </c>
      <c r="BL191" s="14" t="s">
        <v>120</v>
      </c>
      <c r="BM191" s="143" t="s">
        <v>372</v>
      </c>
    </row>
    <row r="192" spans="1:65" s="2" customFormat="1" ht="33" customHeight="1">
      <c r="A192" s="26"/>
      <c r="B192" s="132"/>
      <c r="C192" s="133" t="s">
        <v>373</v>
      </c>
      <c r="D192" s="133" t="s">
        <v>115</v>
      </c>
      <c r="E192" s="134" t="s">
        <v>374</v>
      </c>
      <c r="F192" s="135" t="s">
        <v>375</v>
      </c>
      <c r="G192" s="136" t="s">
        <v>213</v>
      </c>
      <c r="H192" s="137">
        <v>19</v>
      </c>
      <c r="I192" s="138">
        <v>0</v>
      </c>
      <c r="J192" s="138">
        <f t="shared" si="20"/>
        <v>0</v>
      </c>
      <c r="K192" s="135" t="s">
        <v>119</v>
      </c>
      <c r="L192" s="27"/>
      <c r="M192" s="139" t="s">
        <v>1</v>
      </c>
      <c r="N192" s="140" t="s">
        <v>37</v>
      </c>
      <c r="O192" s="141">
        <v>3.9E-2</v>
      </c>
      <c r="P192" s="141">
        <f t="shared" si="21"/>
        <v>0.74099999999999999</v>
      </c>
      <c r="Q192" s="141">
        <v>0</v>
      </c>
      <c r="R192" s="141">
        <f t="shared" si="22"/>
        <v>0</v>
      </c>
      <c r="S192" s="141">
        <v>0</v>
      </c>
      <c r="T192" s="142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3" t="s">
        <v>120</v>
      </c>
      <c r="AT192" s="143" t="s">
        <v>115</v>
      </c>
      <c r="AU192" s="143" t="s">
        <v>79</v>
      </c>
      <c r="AY192" s="14" t="s">
        <v>112</v>
      </c>
      <c r="BE192" s="144">
        <f t="shared" si="24"/>
        <v>0</v>
      </c>
      <c r="BF192" s="144">
        <f t="shared" si="25"/>
        <v>0</v>
      </c>
      <c r="BG192" s="144">
        <f t="shared" si="26"/>
        <v>0</v>
      </c>
      <c r="BH192" s="144">
        <f t="shared" si="27"/>
        <v>0</v>
      </c>
      <c r="BI192" s="144">
        <f t="shared" si="28"/>
        <v>0</v>
      </c>
      <c r="BJ192" s="14" t="s">
        <v>77</v>
      </c>
      <c r="BK192" s="144">
        <f t="shared" si="29"/>
        <v>0</v>
      </c>
      <c r="BL192" s="14" t="s">
        <v>120</v>
      </c>
      <c r="BM192" s="143" t="s">
        <v>376</v>
      </c>
    </row>
    <row r="193" spans="1:65" s="2" customFormat="1" ht="24.2" customHeight="1">
      <c r="A193" s="26"/>
      <c r="B193" s="132"/>
      <c r="C193" s="133" t="s">
        <v>377</v>
      </c>
      <c r="D193" s="133" t="s">
        <v>115</v>
      </c>
      <c r="E193" s="134" t="s">
        <v>378</v>
      </c>
      <c r="F193" s="135" t="s">
        <v>379</v>
      </c>
      <c r="G193" s="136" t="s">
        <v>213</v>
      </c>
      <c r="H193" s="137">
        <v>16.5</v>
      </c>
      <c r="I193" s="138">
        <v>0</v>
      </c>
      <c r="J193" s="138">
        <f t="shared" si="20"/>
        <v>0</v>
      </c>
      <c r="K193" s="135" t="s">
        <v>119</v>
      </c>
      <c r="L193" s="27"/>
      <c r="M193" s="139" t="s">
        <v>1</v>
      </c>
      <c r="N193" s="140" t="s">
        <v>37</v>
      </c>
      <c r="O193" s="141">
        <v>2.9000000000000001E-2</v>
      </c>
      <c r="P193" s="141">
        <f t="shared" si="21"/>
        <v>0.47850000000000004</v>
      </c>
      <c r="Q193" s="141">
        <v>0</v>
      </c>
      <c r="R193" s="141">
        <f t="shared" si="22"/>
        <v>0</v>
      </c>
      <c r="S193" s="141">
        <v>0</v>
      </c>
      <c r="T193" s="142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3" t="s">
        <v>120</v>
      </c>
      <c r="AT193" s="143" t="s">
        <v>115</v>
      </c>
      <c r="AU193" s="143" t="s">
        <v>79</v>
      </c>
      <c r="AY193" s="14" t="s">
        <v>112</v>
      </c>
      <c r="BE193" s="144">
        <f t="shared" si="24"/>
        <v>0</v>
      </c>
      <c r="BF193" s="144">
        <f t="shared" si="25"/>
        <v>0</v>
      </c>
      <c r="BG193" s="144">
        <f t="shared" si="26"/>
        <v>0</v>
      </c>
      <c r="BH193" s="144">
        <f t="shared" si="27"/>
        <v>0</v>
      </c>
      <c r="BI193" s="144">
        <f t="shared" si="28"/>
        <v>0</v>
      </c>
      <c r="BJ193" s="14" t="s">
        <v>77</v>
      </c>
      <c r="BK193" s="144">
        <f t="shared" si="29"/>
        <v>0</v>
      </c>
      <c r="BL193" s="14" t="s">
        <v>120</v>
      </c>
      <c r="BM193" s="143" t="s">
        <v>380</v>
      </c>
    </row>
    <row r="194" spans="1:65" s="2" customFormat="1" ht="33" customHeight="1">
      <c r="A194" s="26"/>
      <c r="B194" s="132"/>
      <c r="C194" s="133" t="s">
        <v>381</v>
      </c>
      <c r="D194" s="133" t="s">
        <v>115</v>
      </c>
      <c r="E194" s="134" t="s">
        <v>382</v>
      </c>
      <c r="F194" s="135" t="s">
        <v>383</v>
      </c>
      <c r="G194" s="136" t="s">
        <v>213</v>
      </c>
      <c r="H194" s="137">
        <v>11.05</v>
      </c>
      <c r="I194" s="138">
        <v>0</v>
      </c>
      <c r="J194" s="138">
        <f t="shared" si="20"/>
        <v>0</v>
      </c>
      <c r="K194" s="135" t="s">
        <v>119</v>
      </c>
      <c r="L194" s="27"/>
      <c r="M194" s="139" t="s">
        <v>1</v>
      </c>
      <c r="N194" s="140" t="s">
        <v>37</v>
      </c>
      <c r="O194" s="141">
        <v>4.7E-2</v>
      </c>
      <c r="P194" s="141">
        <f t="shared" si="21"/>
        <v>0.51935000000000009</v>
      </c>
      <c r="Q194" s="141">
        <v>0</v>
      </c>
      <c r="R194" s="141">
        <f t="shared" si="22"/>
        <v>0</v>
      </c>
      <c r="S194" s="141">
        <v>0</v>
      </c>
      <c r="T194" s="142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3" t="s">
        <v>120</v>
      </c>
      <c r="AT194" s="143" t="s">
        <v>115</v>
      </c>
      <c r="AU194" s="143" t="s">
        <v>79</v>
      </c>
      <c r="AY194" s="14" t="s">
        <v>112</v>
      </c>
      <c r="BE194" s="144">
        <f t="shared" si="24"/>
        <v>0</v>
      </c>
      <c r="BF194" s="144">
        <f t="shared" si="25"/>
        <v>0</v>
      </c>
      <c r="BG194" s="144">
        <f t="shared" si="26"/>
        <v>0</v>
      </c>
      <c r="BH194" s="144">
        <f t="shared" si="27"/>
        <v>0</v>
      </c>
      <c r="BI194" s="144">
        <f t="shared" si="28"/>
        <v>0</v>
      </c>
      <c r="BJ194" s="14" t="s">
        <v>77</v>
      </c>
      <c r="BK194" s="144">
        <f t="shared" si="29"/>
        <v>0</v>
      </c>
      <c r="BL194" s="14" t="s">
        <v>120</v>
      </c>
      <c r="BM194" s="143" t="s">
        <v>384</v>
      </c>
    </row>
    <row r="195" spans="1:65" s="2" customFormat="1" ht="33" customHeight="1">
      <c r="A195" s="26"/>
      <c r="B195" s="132"/>
      <c r="C195" s="133" t="s">
        <v>385</v>
      </c>
      <c r="D195" s="133" t="s">
        <v>115</v>
      </c>
      <c r="E195" s="134" t="s">
        <v>386</v>
      </c>
      <c r="F195" s="135" t="s">
        <v>387</v>
      </c>
      <c r="G195" s="136" t="s">
        <v>213</v>
      </c>
      <c r="H195" s="137">
        <v>22.95</v>
      </c>
      <c r="I195" s="138">
        <v>0</v>
      </c>
      <c r="J195" s="138">
        <f t="shared" si="20"/>
        <v>0</v>
      </c>
      <c r="K195" s="135" t="s">
        <v>119</v>
      </c>
      <c r="L195" s="27"/>
      <c r="M195" s="139" t="s">
        <v>1</v>
      </c>
      <c r="N195" s="140" t="s">
        <v>37</v>
      </c>
      <c r="O195" s="141">
        <v>8.4000000000000005E-2</v>
      </c>
      <c r="P195" s="141">
        <f t="shared" si="21"/>
        <v>1.9278</v>
      </c>
      <c r="Q195" s="141">
        <v>0</v>
      </c>
      <c r="R195" s="141">
        <f t="shared" si="22"/>
        <v>0</v>
      </c>
      <c r="S195" s="141">
        <v>0</v>
      </c>
      <c r="T195" s="142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3" t="s">
        <v>120</v>
      </c>
      <c r="AT195" s="143" t="s">
        <v>115</v>
      </c>
      <c r="AU195" s="143" t="s">
        <v>79</v>
      </c>
      <c r="AY195" s="14" t="s">
        <v>112</v>
      </c>
      <c r="BE195" s="144">
        <f t="shared" si="24"/>
        <v>0</v>
      </c>
      <c r="BF195" s="144">
        <f t="shared" si="25"/>
        <v>0</v>
      </c>
      <c r="BG195" s="144">
        <f t="shared" si="26"/>
        <v>0</v>
      </c>
      <c r="BH195" s="144">
        <f t="shared" si="27"/>
        <v>0</v>
      </c>
      <c r="BI195" s="144">
        <f t="shared" si="28"/>
        <v>0</v>
      </c>
      <c r="BJ195" s="14" t="s">
        <v>77</v>
      </c>
      <c r="BK195" s="144">
        <f t="shared" si="29"/>
        <v>0</v>
      </c>
      <c r="BL195" s="14" t="s">
        <v>120</v>
      </c>
      <c r="BM195" s="143" t="s">
        <v>388</v>
      </c>
    </row>
    <row r="196" spans="1:65" s="2" customFormat="1" ht="24.2" customHeight="1">
      <c r="A196" s="26"/>
      <c r="B196" s="132"/>
      <c r="C196" s="133" t="s">
        <v>120</v>
      </c>
      <c r="D196" s="133" t="s">
        <v>115</v>
      </c>
      <c r="E196" s="134" t="s">
        <v>389</v>
      </c>
      <c r="F196" s="135" t="s">
        <v>390</v>
      </c>
      <c r="G196" s="136" t="s">
        <v>213</v>
      </c>
      <c r="H196" s="137">
        <v>25.5</v>
      </c>
      <c r="I196" s="138">
        <v>0</v>
      </c>
      <c r="J196" s="138">
        <f t="shared" si="20"/>
        <v>0</v>
      </c>
      <c r="K196" s="135" t="s">
        <v>119</v>
      </c>
      <c r="L196" s="27"/>
      <c r="M196" s="139" t="s">
        <v>1</v>
      </c>
      <c r="N196" s="140" t="s">
        <v>37</v>
      </c>
      <c r="O196" s="141">
        <v>7.0999999999999994E-2</v>
      </c>
      <c r="P196" s="141">
        <f t="shared" si="21"/>
        <v>1.8104999999999998</v>
      </c>
      <c r="Q196" s="141">
        <v>0</v>
      </c>
      <c r="R196" s="141">
        <f t="shared" si="22"/>
        <v>0</v>
      </c>
      <c r="S196" s="141">
        <v>0</v>
      </c>
      <c r="T196" s="142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3" t="s">
        <v>120</v>
      </c>
      <c r="AT196" s="143" t="s">
        <v>115</v>
      </c>
      <c r="AU196" s="143" t="s">
        <v>79</v>
      </c>
      <c r="AY196" s="14" t="s">
        <v>112</v>
      </c>
      <c r="BE196" s="144">
        <f t="shared" si="24"/>
        <v>0</v>
      </c>
      <c r="BF196" s="144">
        <f t="shared" si="25"/>
        <v>0</v>
      </c>
      <c r="BG196" s="144">
        <f t="shared" si="26"/>
        <v>0</v>
      </c>
      <c r="BH196" s="144">
        <f t="shared" si="27"/>
        <v>0</v>
      </c>
      <c r="BI196" s="144">
        <f t="shared" si="28"/>
        <v>0</v>
      </c>
      <c r="BJ196" s="14" t="s">
        <v>77</v>
      </c>
      <c r="BK196" s="144">
        <f t="shared" si="29"/>
        <v>0</v>
      </c>
      <c r="BL196" s="14" t="s">
        <v>120</v>
      </c>
      <c r="BM196" s="143" t="s">
        <v>391</v>
      </c>
    </row>
    <row r="197" spans="1:65" s="2" customFormat="1" ht="24.2" customHeight="1">
      <c r="A197" s="26"/>
      <c r="B197" s="132"/>
      <c r="C197" s="133" t="s">
        <v>392</v>
      </c>
      <c r="D197" s="133" t="s">
        <v>115</v>
      </c>
      <c r="E197" s="134" t="s">
        <v>393</v>
      </c>
      <c r="F197" s="135" t="s">
        <v>394</v>
      </c>
      <c r="G197" s="136" t="s">
        <v>213</v>
      </c>
      <c r="H197" s="137">
        <v>2.85</v>
      </c>
      <c r="I197" s="138">
        <v>0</v>
      </c>
      <c r="J197" s="138">
        <f t="shared" si="20"/>
        <v>0</v>
      </c>
      <c r="K197" s="135" t="s">
        <v>119</v>
      </c>
      <c r="L197" s="27"/>
      <c r="M197" s="139" t="s">
        <v>1</v>
      </c>
      <c r="N197" s="140" t="s">
        <v>37</v>
      </c>
      <c r="O197" s="141">
        <v>0.153</v>
      </c>
      <c r="P197" s="141">
        <f t="shared" si="21"/>
        <v>0.43604999999999999</v>
      </c>
      <c r="Q197" s="141">
        <v>0</v>
      </c>
      <c r="R197" s="141">
        <f t="shared" si="22"/>
        <v>0</v>
      </c>
      <c r="S197" s="141">
        <v>0</v>
      </c>
      <c r="T197" s="142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3" t="s">
        <v>120</v>
      </c>
      <c r="AT197" s="143" t="s">
        <v>115</v>
      </c>
      <c r="AU197" s="143" t="s">
        <v>79</v>
      </c>
      <c r="AY197" s="14" t="s">
        <v>112</v>
      </c>
      <c r="BE197" s="144">
        <f t="shared" si="24"/>
        <v>0</v>
      </c>
      <c r="BF197" s="144">
        <f t="shared" si="25"/>
        <v>0</v>
      </c>
      <c r="BG197" s="144">
        <f t="shared" si="26"/>
        <v>0</v>
      </c>
      <c r="BH197" s="144">
        <f t="shared" si="27"/>
        <v>0</v>
      </c>
      <c r="BI197" s="144">
        <f t="shared" si="28"/>
        <v>0</v>
      </c>
      <c r="BJ197" s="14" t="s">
        <v>77</v>
      </c>
      <c r="BK197" s="144">
        <f t="shared" si="29"/>
        <v>0</v>
      </c>
      <c r="BL197" s="14" t="s">
        <v>120</v>
      </c>
      <c r="BM197" s="143" t="s">
        <v>395</v>
      </c>
    </row>
    <row r="198" spans="1:65" s="2" customFormat="1" ht="37.9" customHeight="1">
      <c r="A198" s="26"/>
      <c r="B198" s="132"/>
      <c r="C198" s="133" t="s">
        <v>396</v>
      </c>
      <c r="D198" s="133" t="s">
        <v>115</v>
      </c>
      <c r="E198" s="134" t="s">
        <v>397</v>
      </c>
      <c r="F198" s="135" t="s">
        <v>398</v>
      </c>
      <c r="G198" s="136" t="s">
        <v>213</v>
      </c>
      <c r="H198" s="137">
        <v>11.05</v>
      </c>
      <c r="I198" s="138">
        <v>0</v>
      </c>
      <c r="J198" s="138">
        <f t="shared" si="20"/>
        <v>0</v>
      </c>
      <c r="K198" s="135" t="s">
        <v>119</v>
      </c>
      <c r="L198" s="27"/>
      <c r="M198" s="139" t="s">
        <v>1</v>
      </c>
      <c r="N198" s="140" t="s">
        <v>37</v>
      </c>
      <c r="O198" s="141">
        <v>0.57999999999999996</v>
      </c>
      <c r="P198" s="141">
        <f t="shared" si="21"/>
        <v>6.4089999999999998</v>
      </c>
      <c r="Q198" s="141">
        <v>8.4250000000000005E-2</v>
      </c>
      <c r="R198" s="141">
        <f t="shared" si="22"/>
        <v>0.93096250000000014</v>
      </c>
      <c r="S198" s="141">
        <v>0</v>
      </c>
      <c r="T198" s="142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3" t="s">
        <v>120</v>
      </c>
      <c r="AT198" s="143" t="s">
        <v>115</v>
      </c>
      <c r="AU198" s="143" t="s">
        <v>79</v>
      </c>
      <c r="AY198" s="14" t="s">
        <v>112</v>
      </c>
      <c r="BE198" s="144">
        <f t="shared" si="24"/>
        <v>0</v>
      </c>
      <c r="BF198" s="144">
        <f t="shared" si="25"/>
        <v>0</v>
      </c>
      <c r="BG198" s="144">
        <f t="shared" si="26"/>
        <v>0</v>
      </c>
      <c r="BH198" s="144">
        <f t="shared" si="27"/>
        <v>0</v>
      </c>
      <c r="BI198" s="144">
        <f t="shared" si="28"/>
        <v>0</v>
      </c>
      <c r="BJ198" s="14" t="s">
        <v>77</v>
      </c>
      <c r="BK198" s="144">
        <f t="shared" si="29"/>
        <v>0</v>
      </c>
      <c r="BL198" s="14" t="s">
        <v>120</v>
      </c>
      <c r="BM198" s="143" t="s">
        <v>399</v>
      </c>
    </row>
    <row r="199" spans="1:65" s="2" customFormat="1" ht="24.2" customHeight="1">
      <c r="A199" s="26"/>
      <c r="B199" s="132"/>
      <c r="C199" s="145" t="s">
        <v>400</v>
      </c>
      <c r="D199" s="145" t="s">
        <v>151</v>
      </c>
      <c r="E199" s="146" t="s">
        <v>401</v>
      </c>
      <c r="F199" s="147" t="s">
        <v>402</v>
      </c>
      <c r="G199" s="148" t="s">
        <v>213</v>
      </c>
      <c r="H199" s="149">
        <v>11.05</v>
      </c>
      <c r="I199" s="150">
        <v>0</v>
      </c>
      <c r="J199" s="150">
        <f t="shared" si="20"/>
        <v>0</v>
      </c>
      <c r="K199" s="147" t="s">
        <v>119</v>
      </c>
      <c r="L199" s="151"/>
      <c r="M199" s="152" t="s">
        <v>1</v>
      </c>
      <c r="N199" s="153" t="s">
        <v>37</v>
      </c>
      <c r="O199" s="141">
        <v>0</v>
      </c>
      <c r="P199" s="141">
        <f t="shared" si="21"/>
        <v>0</v>
      </c>
      <c r="Q199" s="141">
        <v>0.152</v>
      </c>
      <c r="R199" s="141">
        <f t="shared" si="22"/>
        <v>1.6796</v>
      </c>
      <c r="S199" s="141">
        <v>0</v>
      </c>
      <c r="T199" s="142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3" t="s">
        <v>188</v>
      </c>
      <c r="AT199" s="143" t="s">
        <v>151</v>
      </c>
      <c r="AU199" s="143" t="s">
        <v>79</v>
      </c>
      <c r="AY199" s="14" t="s">
        <v>112</v>
      </c>
      <c r="BE199" s="144">
        <f t="shared" si="24"/>
        <v>0</v>
      </c>
      <c r="BF199" s="144">
        <f t="shared" si="25"/>
        <v>0</v>
      </c>
      <c r="BG199" s="144">
        <f t="shared" si="26"/>
        <v>0</v>
      </c>
      <c r="BH199" s="144">
        <f t="shared" si="27"/>
        <v>0</v>
      </c>
      <c r="BI199" s="144">
        <f t="shared" si="28"/>
        <v>0</v>
      </c>
      <c r="BJ199" s="14" t="s">
        <v>77</v>
      </c>
      <c r="BK199" s="144">
        <f t="shared" si="29"/>
        <v>0</v>
      </c>
      <c r="BL199" s="14" t="s">
        <v>188</v>
      </c>
      <c r="BM199" s="143" t="s">
        <v>403</v>
      </c>
    </row>
    <row r="200" spans="1:65" s="2" customFormat="1" ht="37.9" customHeight="1">
      <c r="A200" s="26"/>
      <c r="B200" s="132"/>
      <c r="C200" s="133" t="s">
        <v>404</v>
      </c>
      <c r="D200" s="133" t="s">
        <v>115</v>
      </c>
      <c r="E200" s="134" t="s">
        <v>405</v>
      </c>
      <c r="F200" s="135" t="s">
        <v>406</v>
      </c>
      <c r="G200" s="136" t="s">
        <v>171</v>
      </c>
      <c r="H200" s="137">
        <v>8</v>
      </c>
      <c r="I200" s="138">
        <v>0</v>
      </c>
      <c r="J200" s="138">
        <f t="shared" si="20"/>
        <v>0</v>
      </c>
      <c r="K200" s="135" t="s">
        <v>119</v>
      </c>
      <c r="L200" s="27"/>
      <c r="M200" s="139" t="s">
        <v>1</v>
      </c>
      <c r="N200" s="140" t="s">
        <v>37</v>
      </c>
      <c r="O200" s="141">
        <v>0.16300000000000001</v>
      </c>
      <c r="P200" s="141">
        <f t="shared" si="21"/>
        <v>1.304</v>
      </c>
      <c r="Q200" s="141">
        <v>0</v>
      </c>
      <c r="R200" s="141">
        <f t="shared" si="22"/>
        <v>0</v>
      </c>
      <c r="S200" s="141">
        <v>0.2</v>
      </c>
      <c r="T200" s="142">
        <f t="shared" si="23"/>
        <v>1.6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3" t="s">
        <v>120</v>
      </c>
      <c r="AT200" s="143" t="s">
        <v>115</v>
      </c>
      <c r="AU200" s="143" t="s">
        <v>79</v>
      </c>
      <c r="AY200" s="14" t="s">
        <v>112</v>
      </c>
      <c r="BE200" s="144">
        <f t="shared" si="24"/>
        <v>0</v>
      </c>
      <c r="BF200" s="144">
        <f t="shared" si="25"/>
        <v>0</v>
      </c>
      <c r="BG200" s="144">
        <f t="shared" si="26"/>
        <v>0</v>
      </c>
      <c r="BH200" s="144">
        <f t="shared" si="27"/>
        <v>0</v>
      </c>
      <c r="BI200" s="144">
        <f t="shared" si="28"/>
        <v>0</v>
      </c>
      <c r="BJ200" s="14" t="s">
        <v>77</v>
      </c>
      <c r="BK200" s="144">
        <f t="shared" si="29"/>
        <v>0</v>
      </c>
      <c r="BL200" s="14" t="s">
        <v>120</v>
      </c>
      <c r="BM200" s="143" t="s">
        <v>407</v>
      </c>
    </row>
    <row r="201" spans="1:65" s="2" customFormat="1" ht="24.2" customHeight="1">
      <c r="A201" s="26"/>
      <c r="B201" s="132"/>
      <c r="C201" s="133" t="s">
        <v>408</v>
      </c>
      <c r="D201" s="133" t="s">
        <v>115</v>
      </c>
      <c r="E201" s="134" t="s">
        <v>409</v>
      </c>
      <c r="F201" s="135" t="s">
        <v>410</v>
      </c>
      <c r="G201" s="136" t="s">
        <v>171</v>
      </c>
      <c r="H201" s="137">
        <v>8</v>
      </c>
      <c r="I201" s="138">
        <v>0</v>
      </c>
      <c r="J201" s="138">
        <f t="shared" si="20"/>
        <v>0</v>
      </c>
      <c r="K201" s="135" t="s">
        <v>119</v>
      </c>
      <c r="L201" s="27"/>
      <c r="M201" s="139" t="s">
        <v>1</v>
      </c>
      <c r="N201" s="140" t="s">
        <v>37</v>
      </c>
      <c r="O201" s="141">
        <v>0.20200000000000001</v>
      </c>
      <c r="P201" s="141">
        <f t="shared" si="21"/>
        <v>1.6160000000000001</v>
      </c>
      <c r="Q201" s="141">
        <v>9.5990000000000006E-2</v>
      </c>
      <c r="R201" s="141">
        <f t="shared" si="22"/>
        <v>0.76792000000000005</v>
      </c>
      <c r="S201" s="141">
        <v>0</v>
      </c>
      <c r="T201" s="142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3" t="s">
        <v>120</v>
      </c>
      <c r="AT201" s="143" t="s">
        <v>115</v>
      </c>
      <c r="AU201" s="143" t="s">
        <v>79</v>
      </c>
      <c r="AY201" s="14" t="s">
        <v>112</v>
      </c>
      <c r="BE201" s="144">
        <f t="shared" si="24"/>
        <v>0</v>
      </c>
      <c r="BF201" s="144">
        <f t="shared" si="25"/>
        <v>0</v>
      </c>
      <c r="BG201" s="144">
        <f t="shared" si="26"/>
        <v>0</v>
      </c>
      <c r="BH201" s="144">
        <f t="shared" si="27"/>
        <v>0</v>
      </c>
      <c r="BI201" s="144">
        <f t="shared" si="28"/>
        <v>0</v>
      </c>
      <c r="BJ201" s="14" t="s">
        <v>77</v>
      </c>
      <c r="BK201" s="144">
        <f t="shared" si="29"/>
        <v>0</v>
      </c>
      <c r="BL201" s="14" t="s">
        <v>120</v>
      </c>
      <c r="BM201" s="143" t="s">
        <v>411</v>
      </c>
    </row>
    <row r="202" spans="1:65" s="2" customFormat="1" ht="16.5" customHeight="1">
      <c r="A202" s="26"/>
      <c r="B202" s="132"/>
      <c r="C202" s="145" t="s">
        <v>412</v>
      </c>
      <c r="D202" s="145" t="s">
        <v>151</v>
      </c>
      <c r="E202" s="146" t="s">
        <v>413</v>
      </c>
      <c r="F202" s="147" t="s">
        <v>414</v>
      </c>
      <c r="G202" s="148" t="s">
        <v>171</v>
      </c>
      <c r="H202" s="149">
        <v>8</v>
      </c>
      <c r="I202" s="150">
        <v>0</v>
      </c>
      <c r="J202" s="150">
        <f t="shared" si="20"/>
        <v>0</v>
      </c>
      <c r="K202" s="147" t="s">
        <v>1</v>
      </c>
      <c r="L202" s="151"/>
      <c r="M202" s="152" t="s">
        <v>1</v>
      </c>
      <c r="N202" s="153" t="s">
        <v>37</v>
      </c>
      <c r="O202" s="141">
        <v>0</v>
      </c>
      <c r="P202" s="141">
        <f t="shared" si="21"/>
        <v>0</v>
      </c>
      <c r="Q202" s="141">
        <v>0</v>
      </c>
      <c r="R202" s="141">
        <f t="shared" si="22"/>
        <v>0</v>
      </c>
      <c r="S202" s="141">
        <v>0</v>
      </c>
      <c r="T202" s="142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3" t="s">
        <v>155</v>
      </c>
      <c r="AT202" s="143" t="s">
        <v>151</v>
      </c>
      <c r="AU202" s="143" t="s">
        <v>79</v>
      </c>
      <c r="AY202" s="14" t="s">
        <v>112</v>
      </c>
      <c r="BE202" s="144">
        <f t="shared" si="24"/>
        <v>0</v>
      </c>
      <c r="BF202" s="144">
        <f t="shared" si="25"/>
        <v>0</v>
      </c>
      <c r="BG202" s="144">
        <f t="shared" si="26"/>
        <v>0</v>
      </c>
      <c r="BH202" s="144">
        <f t="shared" si="27"/>
        <v>0</v>
      </c>
      <c r="BI202" s="144">
        <f t="shared" si="28"/>
        <v>0</v>
      </c>
      <c r="BJ202" s="14" t="s">
        <v>77</v>
      </c>
      <c r="BK202" s="144">
        <f t="shared" si="29"/>
        <v>0</v>
      </c>
      <c r="BL202" s="14" t="s">
        <v>129</v>
      </c>
      <c r="BM202" s="143" t="s">
        <v>415</v>
      </c>
    </row>
    <row r="203" spans="1:65" s="12" customFormat="1" ht="25.9" customHeight="1">
      <c r="B203" s="120"/>
      <c r="D203" s="121" t="s">
        <v>71</v>
      </c>
      <c r="E203" s="122" t="s">
        <v>416</v>
      </c>
      <c r="F203" s="122" t="s">
        <v>417</v>
      </c>
      <c r="J203" s="123">
        <f>BK203</f>
        <v>0</v>
      </c>
      <c r="L203" s="120"/>
      <c r="M203" s="124"/>
      <c r="N203" s="125"/>
      <c r="O203" s="125"/>
      <c r="P203" s="126">
        <f>P204</f>
        <v>0</v>
      </c>
      <c r="Q203" s="125"/>
      <c r="R203" s="126">
        <f>R204</f>
        <v>0</v>
      </c>
      <c r="S203" s="125"/>
      <c r="T203" s="127">
        <f>T204</f>
        <v>0</v>
      </c>
      <c r="AR203" s="121" t="s">
        <v>133</v>
      </c>
      <c r="AT203" s="128" t="s">
        <v>71</v>
      </c>
      <c r="AU203" s="128" t="s">
        <v>72</v>
      </c>
      <c r="AY203" s="121" t="s">
        <v>112</v>
      </c>
      <c r="BK203" s="129">
        <f>BK204</f>
        <v>0</v>
      </c>
    </row>
    <row r="204" spans="1:65" s="12" customFormat="1" ht="22.9" customHeight="1">
      <c r="B204" s="120"/>
      <c r="D204" s="121" t="s">
        <v>71</v>
      </c>
      <c r="E204" s="130" t="s">
        <v>418</v>
      </c>
      <c r="F204" s="130" t="s">
        <v>419</v>
      </c>
      <c r="J204" s="131">
        <f>BK204</f>
        <v>0</v>
      </c>
      <c r="L204" s="120"/>
      <c r="M204" s="124"/>
      <c r="N204" s="125"/>
      <c r="O204" s="125"/>
      <c r="P204" s="126">
        <f>SUM(P205:P213)</f>
        <v>0</v>
      </c>
      <c r="Q204" s="125"/>
      <c r="R204" s="126">
        <f>SUM(R205:R213)</f>
        <v>0</v>
      </c>
      <c r="S204" s="125"/>
      <c r="T204" s="127">
        <f>SUM(T205:T213)</f>
        <v>0</v>
      </c>
      <c r="AR204" s="121" t="s">
        <v>133</v>
      </c>
      <c r="AT204" s="128" t="s">
        <v>71</v>
      </c>
      <c r="AU204" s="128" t="s">
        <v>77</v>
      </c>
      <c r="AY204" s="121" t="s">
        <v>112</v>
      </c>
      <c r="BK204" s="129">
        <f>SUM(BK205:BK213)</f>
        <v>0</v>
      </c>
    </row>
    <row r="205" spans="1:65" s="2" customFormat="1" ht="24.2" customHeight="1">
      <c r="A205" s="26"/>
      <c r="B205" s="132"/>
      <c r="C205" s="133" t="s">
        <v>420</v>
      </c>
      <c r="D205" s="133" t="s">
        <v>115</v>
      </c>
      <c r="E205" s="134" t="s">
        <v>421</v>
      </c>
      <c r="F205" s="135" t="s">
        <v>422</v>
      </c>
      <c r="G205" s="136" t="s">
        <v>144</v>
      </c>
      <c r="H205" s="137">
        <v>1</v>
      </c>
      <c r="I205" s="138">
        <v>0</v>
      </c>
      <c r="J205" s="138">
        <f t="shared" ref="J205:J213" si="30">ROUND(I205*H205,2)</f>
        <v>0</v>
      </c>
      <c r="K205" s="135" t="s">
        <v>1</v>
      </c>
      <c r="L205" s="27"/>
      <c r="M205" s="139" t="s">
        <v>1</v>
      </c>
      <c r="N205" s="140" t="s">
        <v>37</v>
      </c>
      <c r="O205" s="141">
        <v>0</v>
      </c>
      <c r="P205" s="141">
        <f t="shared" ref="P205:P213" si="31">O205*H205</f>
        <v>0</v>
      </c>
      <c r="Q205" s="141">
        <v>0</v>
      </c>
      <c r="R205" s="141">
        <f t="shared" ref="R205:R213" si="32">Q205*H205</f>
        <v>0</v>
      </c>
      <c r="S205" s="141">
        <v>0</v>
      </c>
      <c r="T205" s="142">
        <f t="shared" ref="T205:T213" si="33"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3" t="s">
        <v>129</v>
      </c>
      <c r="AT205" s="143" t="s">
        <v>115</v>
      </c>
      <c r="AU205" s="143" t="s">
        <v>79</v>
      </c>
      <c r="AY205" s="14" t="s">
        <v>112</v>
      </c>
      <c r="BE205" s="144">
        <f t="shared" ref="BE205:BE213" si="34">IF(N205="základní",J205,0)</f>
        <v>0</v>
      </c>
      <c r="BF205" s="144">
        <f t="shared" ref="BF205:BF213" si="35">IF(N205="snížená",J205,0)</f>
        <v>0</v>
      </c>
      <c r="BG205" s="144">
        <f t="shared" ref="BG205:BG213" si="36">IF(N205="zákl. přenesená",J205,0)</f>
        <v>0</v>
      </c>
      <c r="BH205" s="144">
        <f t="shared" ref="BH205:BH213" si="37">IF(N205="sníž. přenesená",J205,0)</f>
        <v>0</v>
      </c>
      <c r="BI205" s="144">
        <f t="shared" ref="BI205:BI213" si="38">IF(N205="nulová",J205,0)</f>
        <v>0</v>
      </c>
      <c r="BJ205" s="14" t="s">
        <v>77</v>
      </c>
      <c r="BK205" s="144">
        <f t="shared" ref="BK205:BK213" si="39">ROUND(I205*H205,2)</f>
        <v>0</v>
      </c>
      <c r="BL205" s="14" t="s">
        <v>129</v>
      </c>
      <c r="BM205" s="143" t="s">
        <v>423</v>
      </c>
    </row>
    <row r="206" spans="1:65" s="2" customFormat="1" ht="16.5" customHeight="1">
      <c r="A206" s="26"/>
      <c r="B206" s="132"/>
      <c r="C206" s="133" t="s">
        <v>424</v>
      </c>
      <c r="D206" s="133" t="s">
        <v>115</v>
      </c>
      <c r="E206" s="134" t="s">
        <v>425</v>
      </c>
      <c r="F206" s="135" t="s">
        <v>426</v>
      </c>
      <c r="G206" s="136" t="s">
        <v>144</v>
      </c>
      <c r="H206" s="137">
        <v>1</v>
      </c>
      <c r="I206" s="138">
        <v>0</v>
      </c>
      <c r="J206" s="138">
        <f t="shared" si="30"/>
        <v>0</v>
      </c>
      <c r="K206" s="135" t="s">
        <v>1</v>
      </c>
      <c r="L206" s="27"/>
      <c r="M206" s="139" t="s">
        <v>1</v>
      </c>
      <c r="N206" s="140" t="s">
        <v>37</v>
      </c>
      <c r="O206" s="141">
        <v>0</v>
      </c>
      <c r="P206" s="141">
        <f t="shared" si="31"/>
        <v>0</v>
      </c>
      <c r="Q206" s="141">
        <v>0</v>
      </c>
      <c r="R206" s="141">
        <f t="shared" si="32"/>
        <v>0</v>
      </c>
      <c r="S206" s="141">
        <v>0</v>
      </c>
      <c r="T206" s="142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3" t="s">
        <v>129</v>
      </c>
      <c r="AT206" s="143" t="s">
        <v>115</v>
      </c>
      <c r="AU206" s="143" t="s">
        <v>79</v>
      </c>
      <c r="AY206" s="14" t="s">
        <v>112</v>
      </c>
      <c r="BE206" s="144">
        <f t="shared" si="34"/>
        <v>0</v>
      </c>
      <c r="BF206" s="144">
        <f t="shared" si="35"/>
        <v>0</v>
      </c>
      <c r="BG206" s="144">
        <f t="shared" si="36"/>
        <v>0</v>
      </c>
      <c r="BH206" s="144">
        <f t="shared" si="37"/>
        <v>0</v>
      </c>
      <c r="BI206" s="144">
        <f t="shared" si="38"/>
        <v>0</v>
      </c>
      <c r="BJ206" s="14" t="s">
        <v>77</v>
      </c>
      <c r="BK206" s="144">
        <f t="shared" si="39"/>
        <v>0</v>
      </c>
      <c r="BL206" s="14" t="s">
        <v>129</v>
      </c>
      <c r="BM206" s="143" t="s">
        <v>427</v>
      </c>
    </row>
    <row r="207" spans="1:65" s="2" customFormat="1" ht="16.5" customHeight="1">
      <c r="A207" s="26"/>
      <c r="B207" s="132"/>
      <c r="C207" s="133" t="s">
        <v>428</v>
      </c>
      <c r="D207" s="133" t="s">
        <v>115</v>
      </c>
      <c r="E207" s="134" t="s">
        <v>429</v>
      </c>
      <c r="F207" s="135" t="s">
        <v>430</v>
      </c>
      <c r="G207" s="136" t="s">
        <v>200</v>
      </c>
      <c r="H207" s="137">
        <v>1</v>
      </c>
      <c r="I207" s="138">
        <v>0</v>
      </c>
      <c r="J207" s="138">
        <f t="shared" si="30"/>
        <v>0</v>
      </c>
      <c r="K207" s="135" t="s">
        <v>1</v>
      </c>
      <c r="L207" s="27"/>
      <c r="M207" s="139" t="s">
        <v>1</v>
      </c>
      <c r="N207" s="140" t="s">
        <v>37</v>
      </c>
      <c r="O207" s="141">
        <v>0</v>
      </c>
      <c r="P207" s="141">
        <f t="shared" si="31"/>
        <v>0</v>
      </c>
      <c r="Q207" s="141">
        <v>0</v>
      </c>
      <c r="R207" s="141">
        <f t="shared" si="32"/>
        <v>0</v>
      </c>
      <c r="S207" s="141">
        <v>0</v>
      </c>
      <c r="T207" s="142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3" t="s">
        <v>129</v>
      </c>
      <c r="AT207" s="143" t="s">
        <v>115</v>
      </c>
      <c r="AU207" s="143" t="s">
        <v>79</v>
      </c>
      <c r="AY207" s="14" t="s">
        <v>112</v>
      </c>
      <c r="BE207" s="144">
        <f t="shared" si="34"/>
        <v>0</v>
      </c>
      <c r="BF207" s="144">
        <f t="shared" si="35"/>
        <v>0</v>
      </c>
      <c r="BG207" s="144">
        <f t="shared" si="36"/>
        <v>0</v>
      </c>
      <c r="BH207" s="144">
        <f t="shared" si="37"/>
        <v>0</v>
      </c>
      <c r="BI207" s="144">
        <f t="shared" si="38"/>
        <v>0</v>
      </c>
      <c r="BJ207" s="14" t="s">
        <v>77</v>
      </c>
      <c r="BK207" s="144">
        <f t="shared" si="39"/>
        <v>0</v>
      </c>
      <c r="BL207" s="14" t="s">
        <v>129</v>
      </c>
      <c r="BM207" s="143" t="s">
        <v>431</v>
      </c>
    </row>
    <row r="208" spans="1:65" s="2" customFormat="1" ht="16.5" customHeight="1">
      <c r="A208" s="26"/>
      <c r="B208" s="132"/>
      <c r="C208" s="133" t="s">
        <v>432</v>
      </c>
      <c r="D208" s="133" t="s">
        <v>115</v>
      </c>
      <c r="E208" s="134" t="s">
        <v>433</v>
      </c>
      <c r="F208" s="135" t="s">
        <v>434</v>
      </c>
      <c r="G208" s="136" t="s">
        <v>200</v>
      </c>
      <c r="H208" s="137">
        <v>1</v>
      </c>
      <c r="I208" s="138">
        <v>0</v>
      </c>
      <c r="J208" s="138">
        <f t="shared" si="30"/>
        <v>0</v>
      </c>
      <c r="K208" s="135" t="s">
        <v>1</v>
      </c>
      <c r="L208" s="27"/>
      <c r="M208" s="139" t="s">
        <v>1</v>
      </c>
      <c r="N208" s="140" t="s">
        <v>37</v>
      </c>
      <c r="O208" s="141">
        <v>0</v>
      </c>
      <c r="P208" s="141">
        <f t="shared" si="31"/>
        <v>0</v>
      </c>
      <c r="Q208" s="141">
        <v>0</v>
      </c>
      <c r="R208" s="141">
        <f t="shared" si="32"/>
        <v>0</v>
      </c>
      <c r="S208" s="141">
        <v>0</v>
      </c>
      <c r="T208" s="142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3" t="s">
        <v>129</v>
      </c>
      <c r="AT208" s="143" t="s">
        <v>115</v>
      </c>
      <c r="AU208" s="143" t="s">
        <v>79</v>
      </c>
      <c r="AY208" s="14" t="s">
        <v>112</v>
      </c>
      <c r="BE208" s="144">
        <f t="shared" si="34"/>
        <v>0</v>
      </c>
      <c r="BF208" s="144">
        <f t="shared" si="35"/>
        <v>0</v>
      </c>
      <c r="BG208" s="144">
        <f t="shared" si="36"/>
        <v>0</v>
      </c>
      <c r="BH208" s="144">
        <f t="shared" si="37"/>
        <v>0</v>
      </c>
      <c r="BI208" s="144">
        <f t="shared" si="38"/>
        <v>0</v>
      </c>
      <c r="BJ208" s="14" t="s">
        <v>77</v>
      </c>
      <c r="BK208" s="144">
        <f t="shared" si="39"/>
        <v>0</v>
      </c>
      <c r="BL208" s="14" t="s">
        <v>129</v>
      </c>
      <c r="BM208" s="143" t="s">
        <v>435</v>
      </c>
    </row>
    <row r="209" spans="1:65" s="2" customFormat="1" ht="16.5" customHeight="1">
      <c r="A209" s="26"/>
      <c r="B209" s="132"/>
      <c r="C209" s="133" t="s">
        <v>436</v>
      </c>
      <c r="D209" s="133" t="s">
        <v>115</v>
      </c>
      <c r="E209" s="134" t="s">
        <v>437</v>
      </c>
      <c r="F209" s="135" t="s">
        <v>438</v>
      </c>
      <c r="G209" s="136" t="s">
        <v>439</v>
      </c>
      <c r="H209" s="137">
        <v>80</v>
      </c>
      <c r="I209" s="138">
        <v>0</v>
      </c>
      <c r="J209" s="138">
        <f t="shared" si="30"/>
        <v>0</v>
      </c>
      <c r="K209" s="135" t="s">
        <v>1</v>
      </c>
      <c r="L209" s="27"/>
      <c r="M209" s="139" t="s">
        <v>1</v>
      </c>
      <c r="N209" s="140" t="s">
        <v>37</v>
      </c>
      <c r="O209" s="141">
        <v>0</v>
      </c>
      <c r="P209" s="141">
        <f t="shared" si="31"/>
        <v>0</v>
      </c>
      <c r="Q209" s="141">
        <v>0</v>
      </c>
      <c r="R209" s="141">
        <f t="shared" si="32"/>
        <v>0</v>
      </c>
      <c r="S209" s="141">
        <v>0</v>
      </c>
      <c r="T209" s="142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3" t="s">
        <v>129</v>
      </c>
      <c r="AT209" s="143" t="s">
        <v>115</v>
      </c>
      <c r="AU209" s="143" t="s">
        <v>79</v>
      </c>
      <c r="AY209" s="14" t="s">
        <v>112</v>
      </c>
      <c r="BE209" s="144">
        <f t="shared" si="34"/>
        <v>0</v>
      </c>
      <c r="BF209" s="144">
        <f t="shared" si="35"/>
        <v>0</v>
      </c>
      <c r="BG209" s="144">
        <f t="shared" si="36"/>
        <v>0</v>
      </c>
      <c r="BH209" s="144">
        <f t="shared" si="37"/>
        <v>0</v>
      </c>
      <c r="BI209" s="144">
        <f t="shared" si="38"/>
        <v>0</v>
      </c>
      <c r="BJ209" s="14" t="s">
        <v>77</v>
      </c>
      <c r="BK209" s="144">
        <f t="shared" si="39"/>
        <v>0</v>
      </c>
      <c r="BL209" s="14" t="s">
        <v>129</v>
      </c>
      <c r="BM209" s="143" t="s">
        <v>440</v>
      </c>
    </row>
    <row r="210" spans="1:65" s="2" customFormat="1" ht="16.5" customHeight="1">
      <c r="A210" s="26"/>
      <c r="B210" s="132"/>
      <c r="C210" s="133" t="s">
        <v>441</v>
      </c>
      <c r="D210" s="133" t="s">
        <v>115</v>
      </c>
      <c r="E210" s="134" t="s">
        <v>442</v>
      </c>
      <c r="F210" s="135" t="s">
        <v>443</v>
      </c>
      <c r="G210" s="136" t="s">
        <v>200</v>
      </c>
      <c r="H210" s="137">
        <v>1</v>
      </c>
      <c r="I210" s="138">
        <v>0</v>
      </c>
      <c r="J210" s="138">
        <f t="shared" si="30"/>
        <v>0</v>
      </c>
      <c r="K210" s="135" t="s">
        <v>1</v>
      </c>
      <c r="L210" s="27"/>
      <c r="M210" s="139" t="s">
        <v>1</v>
      </c>
      <c r="N210" s="140" t="s">
        <v>37</v>
      </c>
      <c r="O210" s="141">
        <v>0</v>
      </c>
      <c r="P210" s="141">
        <f t="shared" si="31"/>
        <v>0</v>
      </c>
      <c r="Q210" s="141">
        <v>0</v>
      </c>
      <c r="R210" s="141">
        <f t="shared" si="32"/>
        <v>0</v>
      </c>
      <c r="S210" s="141">
        <v>0</v>
      </c>
      <c r="T210" s="142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3" t="s">
        <v>129</v>
      </c>
      <c r="AT210" s="143" t="s">
        <v>115</v>
      </c>
      <c r="AU210" s="143" t="s">
        <v>79</v>
      </c>
      <c r="AY210" s="14" t="s">
        <v>112</v>
      </c>
      <c r="BE210" s="144">
        <f t="shared" si="34"/>
        <v>0</v>
      </c>
      <c r="BF210" s="144">
        <f t="shared" si="35"/>
        <v>0</v>
      </c>
      <c r="BG210" s="144">
        <f t="shared" si="36"/>
        <v>0</v>
      </c>
      <c r="BH210" s="144">
        <f t="shared" si="37"/>
        <v>0</v>
      </c>
      <c r="BI210" s="144">
        <f t="shared" si="38"/>
        <v>0</v>
      </c>
      <c r="BJ210" s="14" t="s">
        <v>77</v>
      </c>
      <c r="BK210" s="144">
        <f t="shared" si="39"/>
        <v>0</v>
      </c>
      <c r="BL210" s="14" t="s">
        <v>129</v>
      </c>
      <c r="BM210" s="143" t="s">
        <v>444</v>
      </c>
    </row>
    <row r="211" spans="1:65" s="2" customFormat="1" ht="16.5" customHeight="1">
      <c r="A211" s="26"/>
      <c r="B211" s="132"/>
      <c r="C211" s="133" t="s">
        <v>445</v>
      </c>
      <c r="D211" s="133" t="s">
        <v>115</v>
      </c>
      <c r="E211" s="134" t="s">
        <v>446</v>
      </c>
      <c r="F211" s="135" t="s">
        <v>447</v>
      </c>
      <c r="G211" s="136" t="s">
        <v>144</v>
      </c>
      <c r="H211" s="137">
        <v>1</v>
      </c>
      <c r="I211" s="138">
        <v>0</v>
      </c>
      <c r="J211" s="138">
        <f t="shared" si="30"/>
        <v>0</v>
      </c>
      <c r="K211" s="135" t="s">
        <v>1</v>
      </c>
      <c r="L211" s="27"/>
      <c r="M211" s="139" t="s">
        <v>1</v>
      </c>
      <c r="N211" s="140" t="s">
        <v>37</v>
      </c>
      <c r="O211" s="141">
        <v>0</v>
      </c>
      <c r="P211" s="141">
        <f t="shared" si="31"/>
        <v>0</v>
      </c>
      <c r="Q211" s="141">
        <v>0</v>
      </c>
      <c r="R211" s="141">
        <f t="shared" si="32"/>
        <v>0</v>
      </c>
      <c r="S211" s="141">
        <v>0</v>
      </c>
      <c r="T211" s="142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3" t="s">
        <v>129</v>
      </c>
      <c r="AT211" s="143" t="s">
        <v>115</v>
      </c>
      <c r="AU211" s="143" t="s">
        <v>79</v>
      </c>
      <c r="AY211" s="14" t="s">
        <v>112</v>
      </c>
      <c r="BE211" s="144">
        <f t="shared" si="34"/>
        <v>0</v>
      </c>
      <c r="BF211" s="144">
        <f t="shared" si="35"/>
        <v>0</v>
      </c>
      <c r="BG211" s="144">
        <f t="shared" si="36"/>
        <v>0</v>
      </c>
      <c r="BH211" s="144">
        <f t="shared" si="37"/>
        <v>0</v>
      </c>
      <c r="BI211" s="144">
        <f t="shared" si="38"/>
        <v>0</v>
      </c>
      <c r="BJ211" s="14" t="s">
        <v>77</v>
      </c>
      <c r="BK211" s="144">
        <f t="shared" si="39"/>
        <v>0</v>
      </c>
      <c r="BL211" s="14" t="s">
        <v>129</v>
      </c>
      <c r="BM211" s="143" t="s">
        <v>448</v>
      </c>
    </row>
    <row r="212" spans="1:65" s="2" customFormat="1" ht="16.5" customHeight="1">
      <c r="A212" s="26"/>
      <c r="B212" s="132"/>
      <c r="C212" s="133" t="s">
        <v>449</v>
      </c>
      <c r="D212" s="133" t="s">
        <v>115</v>
      </c>
      <c r="E212" s="134" t="s">
        <v>450</v>
      </c>
      <c r="F212" s="135" t="s">
        <v>451</v>
      </c>
      <c r="G212" s="136" t="s">
        <v>144</v>
      </c>
      <c r="H212" s="137">
        <v>6</v>
      </c>
      <c r="I212" s="138">
        <v>0</v>
      </c>
      <c r="J212" s="138">
        <f t="shared" si="30"/>
        <v>0</v>
      </c>
      <c r="K212" s="135" t="s">
        <v>1</v>
      </c>
      <c r="L212" s="27"/>
      <c r="M212" s="139" t="s">
        <v>1</v>
      </c>
      <c r="N212" s="140" t="s">
        <v>37</v>
      </c>
      <c r="O212" s="141">
        <v>0</v>
      </c>
      <c r="P212" s="141">
        <f t="shared" si="31"/>
        <v>0</v>
      </c>
      <c r="Q212" s="141">
        <v>0</v>
      </c>
      <c r="R212" s="141">
        <f t="shared" si="32"/>
        <v>0</v>
      </c>
      <c r="S212" s="141">
        <v>0</v>
      </c>
      <c r="T212" s="142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3" t="s">
        <v>129</v>
      </c>
      <c r="AT212" s="143" t="s">
        <v>115</v>
      </c>
      <c r="AU212" s="143" t="s">
        <v>79</v>
      </c>
      <c r="AY212" s="14" t="s">
        <v>112</v>
      </c>
      <c r="BE212" s="144">
        <f t="shared" si="34"/>
        <v>0</v>
      </c>
      <c r="BF212" s="144">
        <f t="shared" si="35"/>
        <v>0</v>
      </c>
      <c r="BG212" s="144">
        <f t="shared" si="36"/>
        <v>0</v>
      </c>
      <c r="BH212" s="144">
        <f t="shared" si="37"/>
        <v>0</v>
      </c>
      <c r="BI212" s="144">
        <f t="shared" si="38"/>
        <v>0</v>
      </c>
      <c r="BJ212" s="14" t="s">
        <v>77</v>
      </c>
      <c r="BK212" s="144">
        <f t="shared" si="39"/>
        <v>0</v>
      </c>
      <c r="BL212" s="14" t="s">
        <v>129</v>
      </c>
      <c r="BM212" s="143" t="s">
        <v>452</v>
      </c>
    </row>
    <row r="213" spans="1:65" s="2" customFormat="1" ht="16.5" customHeight="1">
      <c r="A213" s="26"/>
      <c r="B213" s="132"/>
      <c r="C213" s="133" t="s">
        <v>453</v>
      </c>
      <c r="D213" s="133" t="s">
        <v>115</v>
      </c>
      <c r="E213" s="134" t="s">
        <v>454</v>
      </c>
      <c r="F213" s="135" t="s">
        <v>455</v>
      </c>
      <c r="G213" s="136" t="s">
        <v>456</v>
      </c>
      <c r="H213" s="137">
        <v>1</v>
      </c>
      <c r="I213" s="138">
        <v>0</v>
      </c>
      <c r="J213" s="138">
        <f t="shared" si="30"/>
        <v>0</v>
      </c>
      <c r="K213" s="135" t="s">
        <v>1</v>
      </c>
      <c r="L213" s="27"/>
      <c r="M213" s="154" t="s">
        <v>1</v>
      </c>
      <c r="N213" s="155" t="s">
        <v>37</v>
      </c>
      <c r="O213" s="156">
        <v>0</v>
      </c>
      <c r="P213" s="156">
        <f t="shared" si="31"/>
        <v>0</v>
      </c>
      <c r="Q213" s="156">
        <v>0</v>
      </c>
      <c r="R213" s="156">
        <f t="shared" si="32"/>
        <v>0</v>
      </c>
      <c r="S213" s="156">
        <v>0</v>
      </c>
      <c r="T213" s="157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3" t="s">
        <v>129</v>
      </c>
      <c r="AT213" s="143" t="s">
        <v>115</v>
      </c>
      <c r="AU213" s="143" t="s">
        <v>79</v>
      </c>
      <c r="AY213" s="14" t="s">
        <v>112</v>
      </c>
      <c r="BE213" s="144">
        <f t="shared" si="34"/>
        <v>0</v>
      </c>
      <c r="BF213" s="144">
        <f t="shared" si="35"/>
        <v>0</v>
      </c>
      <c r="BG213" s="144">
        <f t="shared" si="36"/>
        <v>0</v>
      </c>
      <c r="BH213" s="144">
        <f t="shared" si="37"/>
        <v>0</v>
      </c>
      <c r="BI213" s="144">
        <f t="shared" si="38"/>
        <v>0</v>
      </c>
      <c r="BJ213" s="14" t="s">
        <v>77</v>
      </c>
      <c r="BK213" s="144">
        <f t="shared" si="39"/>
        <v>0</v>
      </c>
      <c r="BL213" s="14" t="s">
        <v>129</v>
      </c>
      <c r="BM213" s="143" t="s">
        <v>457</v>
      </c>
    </row>
    <row r="214" spans="1:65" s="2" customFormat="1" ht="6.95" customHeight="1">
      <c r="A214" s="26"/>
      <c r="B214" s="41"/>
      <c r="C214" s="42"/>
      <c r="D214" s="42"/>
      <c r="E214" s="42"/>
      <c r="F214" s="42"/>
      <c r="G214" s="42"/>
      <c r="H214" s="42"/>
      <c r="I214" s="42"/>
      <c r="J214" s="42"/>
      <c r="K214" s="42"/>
      <c r="L214" s="27"/>
      <c r="M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</row>
  </sheetData>
  <autoFilter ref="C122:K213" xr:uid="{00000000-0009-0000-0000-000001000000}"/>
  <mergeCells count="6">
    <mergeCell ref="E115:H115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022-000121 - elektro příp...</vt:lpstr>
      <vt:lpstr>'022-000121 - elektro příp...'!Názvy_tisku</vt:lpstr>
      <vt:lpstr>'Rekapitulace stavby'!Názvy_tisku</vt:lpstr>
      <vt:lpstr>'022-000121 - elektro příp...'!Oblast_tisku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</dc:creator>
  <cp:lastModifiedBy>Petrovič Milan (MMB_OSM)</cp:lastModifiedBy>
  <dcterms:created xsi:type="dcterms:W3CDTF">2024-01-25T07:33:08Z</dcterms:created>
  <dcterms:modified xsi:type="dcterms:W3CDTF">2024-08-19T11:58:08Z</dcterms:modified>
</cp:coreProperties>
</file>