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E6DD75AF-4132-4500-979D-3B8C2ACCB8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10 - Úprava trolejové..." sheetId="2" r:id="rId2"/>
    <sheet name="SO 310 - KANALIZACE" sheetId="3" r:id="rId3"/>
    <sheet name="SO 320 - VODOVOD" sheetId="4" r:id="rId4"/>
    <sheet name="SO 330 - VODOVODNÍ PŘÍPOJKA" sheetId="5" r:id="rId5"/>
    <sheet name="91 - OSTATNÍ NÁKLADY" sheetId="6" r:id="rId6"/>
  </sheets>
  <definedNames>
    <definedName name="_xlnm._FilterDatabase" localSheetId="5" hidden="1">'91 - OSTATNÍ NÁKLADY'!$C$116:$K$153</definedName>
    <definedName name="_xlnm._FilterDatabase" localSheetId="1" hidden="1">'SO 010 - Úprava trolejové...'!$C$121:$K$147</definedName>
    <definedName name="_xlnm._FilterDatabase" localSheetId="2" hidden="1">'SO 310 - KANALIZACE'!$C$130:$K$997</definedName>
    <definedName name="_xlnm._FilterDatabase" localSheetId="3" hidden="1">'SO 320 - VODOVOD'!$C$127:$K$566</definedName>
    <definedName name="_xlnm._FilterDatabase" localSheetId="4" hidden="1">'SO 330 - VODOVODNÍ PŘÍPOJKA'!$C$130:$K$384</definedName>
    <definedName name="_xlnm.Print_Titles" localSheetId="5">'91 - OSTATNÍ NÁKLADY'!$116:$116</definedName>
    <definedName name="_xlnm.Print_Titles" localSheetId="0">'Rekapitulace stavby'!$92:$92</definedName>
    <definedName name="_xlnm.Print_Titles" localSheetId="1">'SO 010 - Úprava trolejové...'!$121:$121</definedName>
    <definedName name="_xlnm.Print_Titles" localSheetId="2">'SO 310 - KANALIZACE'!$130:$130</definedName>
    <definedName name="_xlnm.Print_Titles" localSheetId="3">'SO 320 - VODOVOD'!$127:$127</definedName>
    <definedName name="_xlnm.Print_Titles" localSheetId="4">'SO 330 - VODOVODNÍ PŘÍPOJKA'!$130:$130</definedName>
    <definedName name="_xlnm.Print_Area" localSheetId="5">'91 - OSTATNÍ NÁKLADY'!$C$4:$J$76,'91 - OSTATNÍ NÁKLADY'!$C$82:$J$98,'91 - OSTATNÍ NÁKLADY'!$C$104:$K$153</definedName>
    <definedName name="_xlnm.Print_Area" localSheetId="0">'Rekapitulace stavby'!$D$4:$AO$76,'Rekapitulace stavby'!$C$82:$AQ$102</definedName>
    <definedName name="_xlnm.Print_Area" localSheetId="1">'SO 010 - Úprava trolejové...'!$C$4:$J$76,'SO 010 - Úprava trolejové...'!$C$82:$J$101,'SO 010 - Úprava trolejové...'!$C$107:$K$147</definedName>
    <definedName name="_xlnm.Print_Area" localSheetId="2">'SO 310 - KANALIZACE'!$C$4:$J$76,'SO 310 - KANALIZACE'!$C$82:$J$110,'SO 310 - KANALIZACE'!$C$116:$K$997</definedName>
    <definedName name="_xlnm.Print_Area" localSheetId="3">'SO 320 - VODOVOD'!$C$4:$J$76,'SO 320 - VODOVOD'!$C$82:$J$107,'SO 320 - VODOVOD'!$C$113:$K$566</definedName>
    <definedName name="_xlnm.Print_Area" localSheetId="4">'SO 330 - VODOVODNÍ PŘÍPOJKA'!$C$4:$J$76,'SO 330 - VODOVODNÍ PŘÍPOJKA'!$C$82:$J$110,'SO 330 - VODOVODNÍ PŘÍPOJKA'!$C$116:$K$384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101" i="1"/>
  <c r="J35" i="6"/>
  <c r="AX101" i="1" s="1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J114" i="6"/>
  <c r="J113" i="6"/>
  <c r="F113" i="6"/>
  <c r="F111" i="6"/>
  <c r="E109" i="6"/>
  <c r="J92" i="6"/>
  <c r="J91" i="6"/>
  <c r="F91" i="6"/>
  <c r="F89" i="6"/>
  <c r="E87" i="6"/>
  <c r="J18" i="6"/>
  <c r="E18" i="6"/>
  <c r="F92" i="6"/>
  <c r="J17" i="6"/>
  <c r="J12" i="6"/>
  <c r="J111" i="6" s="1"/>
  <c r="E7" i="6"/>
  <c r="E107" i="6"/>
  <c r="J39" i="5"/>
  <c r="J38" i="5"/>
  <c r="AY100" i="1"/>
  <c r="J37" i="5"/>
  <c r="AX100" i="1" s="1"/>
  <c r="BI382" i="5"/>
  <c r="BH382" i="5"/>
  <c r="BG382" i="5"/>
  <c r="BF382" i="5"/>
  <c r="T382" i="5"/>
  <c r="R382" i="5"/>
  <c r="P382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6" i="5"/>
  <c r="BH366" i="5"/>
  <c r="BG366" i="5"/>
  <c r="BF366" i="5"/>
  <c r="T366" i="5"/>
  <c r="T365" i="5"/>
  <c r="R366" i="5"/>
  <c r="R365" i="5" s="1"/>
  <c r="P366" i="5"/>
  <c r="P365" i="5"/>
  <c r="BI362" i="5"/>
  <c r="BH362" i="5"/>
  <c r="BG362" i="5"/>
  <c r="BF362" i="5"/>
  <c r="T362" i="5"/>
  <c r="T361" i="5" s="1"/>
  <c r="R362" i="5"/>
  <c r="R361" i="5"/>
  <c r="P362" i="5"/>
  <c r="P361" i="5" s="1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6" i="5"/>
  <c r="BH346" i="5"/>
  <c r="BG346" i="5"/>
  <c r="BF346" i="5"/>
  <c r="T346" i="5"/>
  <c r="R346" i="5"/>
  <c r="P346" i="5"/>
  <c r="BI341" i="5"/>
  <c r="BH341" i="5"/>
  <c r="BG341" i="5"/>
  <c r="BF341" i="5"/>
  <c r="T341" i="5"/>
  <c r="R341" i="5"/>
  <c r="P341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16" i="5"/>
  <c r="BH316" i="5"/>
  <c r="BG316" i="5"/>
  <c r="BF316" i="5"/>
  <c r="T316" i="5"/>
  <c r="R316" i="5"/>
  <c r="P316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94" i="5"/>
  <c r="J19" i="5"/>
  <c r="J14" i="5"/>
  <c r="J91" i="5"/>
  <c r="E7" i="5"/>
  <c r="E119" i="5" s="1"/>
  <c r="J39" i="4"/>
  <c r="J38" i="4"/>
  <c r="AY99" i="1"/>
  <c r="J37" i="4"/>
  <c r="AX99" i="1"/>
  <c r="BI564" i="4"/>
  <c r="BH564" i="4"/>
  <c r="BG564" i="4"/>
  <c r="BF564" i="4"/>
  <c r="T564" i="4"/>
  <c r="R564" i="4"/>
  <c r="P564" i="4"/>
  <c r="BI559" i="4"/>
  <c r="BH559" i="4"/>
  <c r="BG559" i="4"/>
  <c r="BF559" i="4"/>
  <c r="T559" i="4"/>
  <c r="R559" i="4"/>
  <c r="P559" i="4"/>
  <c r="BI556" i="4"/>
  <c r="BH556" i="4"/>
  <c r="BG556" i="4"/>
  <c r="BF556" i="4"/>
  <c r="T556" i="4"/>
  <c r="T555" i="4"/>
  <c r="R556" i="4"/>
  <c r="R555" i="4"/>
  <c r="P556" i="4"/>
  <c r="P555" i="4"/>
  <c r="BI553" i="4"/>
  <c r="BH553" i="4"/>
  <c r="BG553" i="4"/>
  <c r="BF553" i="4"/>
  <c r="T553" i="4"/>
  <c r="R553" i="4"/>
  <c r="P553" i="4"/>
  <c r="BI551" i="4"/>
  <c r="BH551" i="4"/>
  <c r="BG551" i="4"/>
  <c r="BF551" i="4"/>
  <c r="T551" i="4"/>
  <c r="R551" i="4"/>
  <c r="P551" i="4"/>
  <c r="BI550" i="4"/>
  <c r="BH550" i="4"/>
  <c r="BG550" i="4"/>
  <c r="BF550" i="4"/>
  <c r="T550" i="4"/>
  <c r="R550" i="4"/>
  <c r="P550" i="4"/>
  <c r="BI549" i="4"/>
  <c r="BH549" i="4"/>
  <c r="BG549" i="4"/>
  <c r="BF549" i="4"/>
  <c r="T549" i="4"/>
  <c r="R549" i="4"/>
  <c r="P549" i="4"/>
  <c r="BI547" i="4"/>
  <c r="BH547" i="4"/>
  <c r="BG547" i="4"/>
  <c r="BF547" i="4"/>
  <c r="T547" i="4"/>
  <c r="R547" i="4"/>
  <c r="P547" i="4"/>
  <c r="BI546" i="4"/>
  <c r="BH546" i="4"/>
  <c r="BG546" i="4"/>
  <c r="BF546" i="4"/>
  <c r="T546" i="4"/>
  <c r="R546" i="4"/>
  <c r="P546" i="4"/>
  <c r="BI542" i="4"/>
  <c r="BH542" i="4"/>
  <c r="BG542" i="4"/>
  <c r="BF542" i="4"/>
  <c r="T542" i="4"/>
  <c r="R542" i="4"/>
  <c r="P542" i="4"/>
  <c r="BI538" i="4"/>
  <c r="BH538" i="4"/>
  <c r="BG538" i="4"/>
  <c r="BF538" i="4"/>
  <c r="T538" i="4"/>
  <c r="R538" i="4"/>
  <c r="P538" i="4"/>
  <c r="BI537" i="4"/>
  <c r="BH537" i="4"/>
  <c r="BG537" i="4"/>
  <c r="BF537" i="4"/>
  <c r="T537" i="4"/>
  <c r="R537" i="4"/>
  <c r="P537" i="4"/>
  <c r="BI536" i="4"/>
  <c r="BH536" i="4"/>
  <c r="BG536" i="4"/>
  <c r="BF536" i="4"/>
  <c r="T536" i="4"/>
  <c r="R536" i="4"/>
  <c r="P536" i="4"/>
  <c r="BI535" i="4"/>
  <c r="BH535" i="4"/>
  <c r="BG535" i="4"/>
  <c r="BF535" i="4"/>
  <c r="T535" i="4"/>
  <c r="R535" i="4"/>
  <c r="P535" i="4"/>
  <c r="BI534" i="4"/>
  <c r="BH534" i="4"/>
  <c r="BG534" i="4"/>
  <c r="BF534" i="4"/>
  <c r="T534" i="4"/>
  <c r="R534" i="4"/>
  <c r="P534" i="4"/>
  <c r="BI532" i="4"/>
  <c r="BH532" i="4"/>
  <c r="BG532" i="4"/>
  <c r="BF532" i="4"/>
  <c r="T532" i="4"/>
  <c r="R532" i="4"/>
  <c r="P532" i="4"/>
  <c r="BI531" i="4"/>
  <c r="BH531" i="4"/>
  <c r="BG531" i="4"/>
  <c r="BF531" i="4"/>
  <c r="T531" i="4"/>
  <c r="R531" i="4"/>
  <c r="P531" i="4"/>
  <c r="BI530" i="4"/>
  <c r="BH530" i="4"/>
  <c r="BG530" i="4"/>
  <c r="BF530" i="4"/>
  <c r="T530" i="4"/>
  <c r="R530" i="4"/>
  <c r="P530" i="4"/>
  <c r="BI529" i="4"/>
  <c r="BH529" i="4"/>
  <c r="BG529" i="4"/>
  <c r="BF529" i="4"/>
  <c r="T529" i="4"/>
  <c r="R529" i="4"/>
  <c r="P529" i="4"/>
  <c r="BI528" i="4"/>
  <c r="BH528" i="4"/>
  <c r="BG528" i="4"/>
  <c r="BF528" i="4"/>
  <c r="T528" i="4"/>
  <c r="R528" i="4"/>
  <c r="P528" i="4"/>
  <c r="BI527" i="4"/>
  <c r="BH527" i="4"/>
  <c r="BG527" i="4"/>
  <c r="BF527" i="4"/>
  <c r="T527" i="4"/>
  <c r="R527" i="4"/>
  <c r="P527" i="4"/>
  <c r="BI526" i="4"/>
  <c r="BH526" i="4"/>
  <c r="BG526" i="4"/>
  <c r="BF526" i="4"/>
  <c r="T526" i="4"/>
  <c r="R526" i="4"/>
  <c r="P526" i="4"/>
  <c r="BI525" i="4"/>
  <c r="BH525" i="4"/>
  <c r="BG525" i="4"/>
  <c r="BF525" i="4"/>
  <c r="T525" i="4"/>
  <c r="R525" i="4"/>
  <c r="P525" i="4"/>
  <c r="BI524" i="4"/>
  <c r="BH524" i="4"/>
  <c r="BG524" i="4"/>
  <c r="BF524" i="4"/>
  <c r="T524" i="4"/>
  <c r="R524" i="4"/>
  <c r="P524" i="4"/>
  <c r="BI523" i="4"/>
  <c r="BH523" i="4"/>
  <c r="BG523" i="4"/>
  <c r="BF523" i="4"/>
  <c r="T523" i="4"/>
  <c r="R523" i="4"/>
  <c r="P523" i="4"/>
  <c r="BI521" i="4"/>
  <c r="BH521" i="4"/>
  <c r="BG521" i="4"/>
  <c r="BF521" i="4"/>
  <c r="T521" i="4"/>
  <c r="R521" i="4"/>
  <c r="P521" i="4"/>
  <c r="BI520" i="4"/>
  <c r="BH520" i="4"/>
  <c r="BG520" i="4"/>
  <c r="BF520" i="4"/>
  <c r="T520" i="4"/>
  <c r="R520" i="4"/>
  <c r="P520" i="4"/>
  <c r="BI519" i="4"/>
  <c r="BH519" i="4"/>
  <c r="BG519" i="4"/>
  <c r="BF519" i="4"/>
  <c r="T519" i="4"/>
  <c r="R519" i="4"/>
  <c r="P519" i="4"/>
  <c r="BI518" i="4"/>
  <c r="BH518" i="4"/>
  <c r="BG518" i="4"/>
  <c r="BF518" i="4"/>
  <c r="T518" i="4"/>
  <c r="R518" i="4"/>
  <c r="P518" i="4"/>
  <c r="BI517" i="4"/>
  <c r="BH517" i="4"/>
  <c r="BG517" i="4"/>
  <c r="BF517" i="4"/>
  <c r="T517" i="4"/>
  <c r="R517" i="4"/>
  <c r="P517" i="4"/>
  <c r="BI516" i="4"/>
  <c r="BH516" i="4"/>
  <c r="BG516" i="4"/>
  <c r="BF516" i="4"/>
  <c r="T516" i="4"/>
  <c r="R516" i="4"/>
  <c r="P516" i="4"/>
  <c r="BI514" i="4"/>
  <c r="BH514" i="4"/>
  <c r="BG514" i="4"/>
  <c r="BF514" i="4"/>
  <c r="T514" i="4"/>
  <c r="R514" i="4"/>
  <c r="P514" i="4"/>
  <c r="BI512" i="4"/>
  <c r="BH512" i="4"/>
  <c r="BG512" i="4"/>
  <c r="BF512" i="4"/>
  <c r="T512" i="4"/>
  <c r="R512" i="4"/>
  <c r="P512" i="4"/>
  <c r="BI511" i="4"/>
  <c r="BH511" i="4"/>
  <c r="BG511" i="4"/>
  <c r="BF511" i="4"/>
  <c r="T511" i="4"/>
  <c r="R511" i="4"/>
  <c r="P511" i="4"/>
  <c r="BI510" i="4"/>
  <c r="BH510" i="4"/>
  <c r="BG510" i="4"/>
  <c r="BF510" i="4"/>
  <c r="T510" i="4"/>
  <c r="R510" i="4"/>
  <c r="P510" i="4"/>
  <c r="BI508" i="4"/>
  <c r="BH508" i="4"/>
  <c r="BG508" i="4"/>
  <c r="BF508" i="4"/>
  <c r="T508" i="4"/>
  <c r="R508" i="4"/>
  <c r="P508" i="4"/>
  <c r="BI506" i="4"/>
  <c r="BH506" i="4"/>
  <c r="BG506" i="4"/>
  <c r="BF506" i="4"/>
  <c r="T506" i="4"/>
  <c r="R506" i="4"/>
  <c r="P506" i="4"/>
  <c r="BI505" i="4"/>
  <c r="BH505" i="4"/>
  <c r="BG505" i="4"/>
  <c r="BF505" i="4"/>
  <c r="T505" i="4"/>
  <c r="R505" i="4"/>
  <c r="P505" i="4"/>
  <c r="BI504" i="4"/>
  <c r="BH504" i="4"/>
  <c r="BG504" i="4"/>
  <c r="BF504" i="4"/>
  <c r="T504" i="4"/>
  <c r="R504" i="4"/>
  <c r="P504" i="4"/>
  <c r="BI503" i="4"/>
  <c r="BH503" i="4"/>
  <c r="BG503" i="4"/>
  <c r="BF503" i="4"/>
  <c r="T503" i="4"/>
  <c r="R503" i="4"/>
  <c r="P503" i="4"/>
  <c r="BI502" i="4"/>
  <c r="BH502" i="4"/>
  <c r="BG502" i="4"/>
  <c r="BF502" i="4"/>
  <c r="T502" i="4"/>
  <c r="R502" i="4"/>
  <c r="P502" i="4"/>
  <c r="BI501" i="4"/>
  <c r="BH501" i="4"/>
  <c r="BG501" i="4"/>
  <c r="BF501" i="4"/>
  <c r="T501" i="4"/>
  <c r="R501" i="4"/>
  <c r="P501" i="4"/>
  <c r="BI499" i="4"/>
  <c r="BH499" i="4"/>
  <c r="BG499" i="4"/>
  <c r="BF499" i="4"/>
  <c r="T499" i="4"/>
  <c r="R499" i="4"/>
  <c r="P499" i="4"/>
  <c r="BI497" i="4"/>
  <c r="BH497" i="4"/>
  <c r="BG497" i="4"/>
  <c r="BF497" i="4"/>
  <c r="T497" i="4"/>
  <c r="R497" i="4"/>
  <c r="P497" i="4"/>
  <c r="BI496" i="4"/>
  <c r="BH496" i="4"/>
  <c r="BG496" i="4"/>
  <c r="BF496" i="4"/>
  <c r="T496" i="4"/>
  <c r="R496" i="4"/>
  <c r="P496" i="4"/>
  <c r="BI494" i="4"/>
  <c r="BH494" i="4"/>
  <c r="BG494" i="4"/>
  <c r="BF494" i="4"/>
  <c r="T494" i="4"/>
  <c r="R494" i="4"/>
  <c r="P494" i="4"/>
  <c r="BI492" i="4"/>
  <c r="BH492" i="4"/>
  <c r="BG492" i="4"/>
  <c r="BF492" i="4"/>
  <c r="T492" i="4"/>
  <c r="R492" i="4"/>
  <c r="P492" i="4"/>
  <c r="BI490" i="4"/>
  <c r="BH490" i="4"/>
  <c r="BG490" i="4"/>
  <c r="BF490" i="4"/>
  <c r="T490" i="4"/>
  <c r="R490" i="4"/>
  <c r="P490" i="4"/>
  <c r="BI488" i="4"/>
  <c r="BH488" i="4"/>
  <c r="BG488" i="4"/>
  <c r="BF488" i="4"/>
  <c r="T488" i="4"/>
  <c r="R488" i="4"/>
  <c r="P488" i="4"/>
  <c r="BI486" i="4"/>
  <c r="BH486" i="4"/>
  <c r="BG486" i="4"/>
  <c r="BF486" i="4"/>
  <c r="T486" i="4"/>
  <c r="R486" i="4"/>
  <c r="P486" i="4"/>
  <c r="BI484" i="4"/>
  <c r="BH484" i="4"/>
  <c r="BG484" i="4"/>
  <c r="BF484" i="4"/>
  <c r="T484" i="4"/>
  <c r="R484" i="4"/>
  <c r="P484" i="4"/>
  <c r="BI481" i="4"/>
  <c r="BH481" i="4"/>
  <c r="BG481" i="4"/>
  <c r="BF481" i="4"/>
  <c r="T481" i="4"/>
  <c r="R481" i="4"/>
  <c r="P481" i="4"/>
  <c r="BI479" i="4"/>
  <c r="BH479" i="4"/>
  <c r="BG479" i="4"/>
  <c r="BF479" i="4"/>
  <c r="T479" i="4"/>
  <c r="R479" i="4"/>
  <c r="P479" i="4"/>
  <c r="BI477" i="4"/>
  <c r="BH477" i="4"/>
  <c r="BG477" i="4"/>
  <c r="BF477" i="4"/>
  <c r="T477" i="4"/>
  <c r="R477" i="4"/>
  <c r="P477" i="4"/>
  <c r="BI475" i="4"/>
  <c r="BH475" i="4"/>
  <c r="BG475" i="4"/>
  <c r="BF475" i="4"/>
  <c r="T475" i="4"/>
  <c r="R475" i="4"/>
  <c r="P475" i="4"/>
  <c r="BI473" i="4"/>
  <c r="BH473" i="4"/>
  <c r="BG473" i="4"/>
  <c r="BF473" i="4"/>
  <c r="T473" i="4"/>
  <c r="R473" i="4"/>
  <c r="P473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3" i="4"/>
  <c r="BH463" i="4"/>
  <c r="BG463" i="4"/>
  <c r="BF463" i="4"/>
  <c r="T463" i="4"/>
  <c r="R463" i="4"/>
  <c r="P463" i="4"/>
  <c r="BI462" i="4"/>
  <c r="BH462" i="4"/>
  <c r="BG462" i="4"/>
  <c r="BF462" i="4"/>
  <c r="T462" i="4"/>
  <c r="R462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3" i="4"/>
  <c r="BH453" i="4"/>
  <c r="BG453" i="4"/>
  <c r="BF453" i="4"/>
  <c r="T453" i="4"/>
  <c r="R453" i="4"/>
  <c r="P453" i="4"/>
  <c r="BI451" i="4"/>
  <c r="BH451" i="4"/>
  <c r="BG451" i="4"/>
  <c r="BF451" i="4"/>
  <c r="T451" i="4"/>
  <c r="R451" i="4"/>
  <c r="P451" i="4"/>
  <c r="BI449" i="4"/>
  <c r="BH449" i="4"/>
  <c r="BG449" i="4"/>
  <c r="BF449" i="4"/>
  <c r="T449" i="4"/>
  <c r="R449" i="4"/>
  <c r="P449" i="4"/>
  <c r="BI448" i="4"/>
  <c r="BH448" i="4"/>
  <c r="BG448" i="4"/>
  <c r="BF448" i="4"/>
  <c r="T448" i="4"/>
  <c r="R448" i="4"/>
  <c r="P448" i="4"/>
  <c r="BI446" i="4"/>
  <c r="BH446" i="4"/>
  <c r="BG446" i="4"/>
  <c r="BF446" i="4"/>
  <c r="T446" i="4"/>
  <c r="R446" i="4"/>
  <c r="P446" i="4"/>
  <c r="BI440" i="4"/>
  <c r="BH440" i="4"/>
  <c r="BG440" i="4"/>
  <c r="BF440" i="4"/>
  <c r="T440" i="4"/>
  <c r="R440" i="4"/>
  <c r="P440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12" i="4"/>
  <c r="BH412" i="4"/>
  <c r="BG412" i="4"/>
  <c r="BF412" i="4"/>
  <c r="T412" i="4"/>
  <c r="R412" i="4"/>
  <c r="P412" i="4"/>
  <c r="BI410" i="4"/>
  <c r="BH410" i="4"/>
  <c r="BG410" i="4"/>
  <c r="BF410" i="4"/>
  <c r="T410" i="4"/>
  <c r="R410" i="4"/>
  <c r="P410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J125" i="4"/>
  <c r="J124" i="4"/>
  <c r="F124" i="4"/>
  <c r="F122" i="4"/>
  <c r="E120" i="4"/>
  <c r="J94" i="4"/>
  <c r="J93" i="4"/>
  <c r="F93" i="4"/>
  <c r="F91" i="4"/>
  <c r="E89" i="4"/>
  <c r="J20" i="4"/>
  <c r="E20" i="4"/>
  <c r="F125" i="4" s="1"/>
  <c r="J19" i="4"/>
  <c r="J14" i="4"/>
  <c r="J122" i="4"/>
  <c r="E7" i="4"/>
  <c r="E116" i="4"/>
  <c r="J39" i="3"/>
  <c r="J38" i="3"/>
  <c r="AY98" i="1" s="1"/>
  <c r="J37" i="3"/>
  <c r="AX98" i="1" s="1"/>
  <c r="BI997" i="3"/>
  <c r="BH997" i="3"/>
  <c r="BG997" i="3"/>
  <c r="BF997" i="3"/>
  <c r="T997" i="3"/>
  <c r="R997" i="3"/>
  <c r="P997" i="3"/>
  <c r="BI994" i="3"/>
  <c r="BH994" i="3"/>
  <c r="BG994" i="3"/>
  <c r="BF994" i="3"/>
  <c r="T994" i="3"/>
  <c r="R994" i="3"/>
  <c r="P994" i="3"/>
  <c r="BI991" i="3"/>
  <c r="BH991" i="3"/>
  <c r="BG991" i="3"/>
  <c r="BF991" i="3"/>
  <c r="T991" i="3"/>
  <c r="R991" i="3"/>
  <c r="P991" i="3"/>
  <c r="BI988" i="3"/>
  <c r="BH988" i="3"/>
  <c r="BG988" i="3"/>
  <c r="BF988" i="3"/>
  <c r="T988" i="3"/>
  <c r="R988" i="3"/>
  <c r="P988" i="3"/>
  <c r="BI986" i="3"/>
  <c r="BH986" i="3"/>
  <c r="BG986" i="3"/>
  <c r="BF986" i="3"/>
  <c r="T986" i="3"/>
  <c r="R986" i="3"/>
  <c r="P986" i="3"/>
  <c r="BI980" i="3"/>
  <c r="BH980" i="3"/>
  <c r="BG980" i="3"/>
  <c r="BF980" i="3"/>
  <c r="T980" i="3"/>
  <c r="R980" i="3"/>
  <c r="P980" i="3"/>
  <c r="BI977" i="3"/>
  <c r="BH977" i="3"/>
  <c r="BG977" i="3"/>
  <c r="BF977" i="3"/>
  <c r="T977" i="3"/>
  <c r="T976" i="3" s="1"/>
  <c r="R977" i="3"/>
  <c r="R976" i="3" s="1"/>
  <c r="P977" i="3"/>
  <c r="P976" i="3" s="1"/>
  <c r="BI973" i="3"/>
  <c r="BH973" i="3"/>
  <c r="BG973" i="3"/>
  <c r="BF973" i="3"/>
  <c r="T973" i="3"/>
  <c r="R973" i="3"/>
  <c r="P973" i="3"/>
  <c r="BI972" i="3"/>
  <c r="BH972" i="3"/>
  <c r="BG972" i="3"/>
  <c r="BF972" i="3"/>
  <c r="T972" i="3"/>
  <c r="R972" i="3"/>
  <c r="P972" i="3"/>
  <c r="BI970" i="3"/>
  <c r="BH970" i="3"/>
  <c r="BG970" i="3"/>
  <c r="BF970" i="3"/>
  <c r="T970" i="3"/>
  <c r="R970" i="3"/>
  <c r="P970" i="3"/>
  <c r="BI969" i="3"/>
  <c r="BH969" i="3"/>
  <c r="BG969" i="3"/>
  <c r="BF969" i="3"/>
  <c r="T969" i="3"/>
  <c r="R969" i="3"/>
  <c r="P969" i="3"/>
  <c r="BI968" i="3"/>
  <c r="BH968" i="3"/>
  <c r="BG968" i="3"/>
  <c r="BF968" i="3"/>
  <c r="T968" i="3"/>
  <c r="R968" i="3"/>
  <c r="P968" i="3"/>
  <c r="BI966" i="3"/>
  <c r="BH966" i="3"/>
  <c r="BG966" i="3"/>
  <c r="BF966" i="3"/>
  <c r="T966" i="3"/>
  <c r="R966" i="3"/>
  <c r="P966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62" i="3"/>
  <c r="BH962" i="3"/>
  <c r="BG962" i="3"/>
  <c r="BF962" i="3"/>
  <c r="T962" i="3"/>
  <c r="R962" i="3"/>
  <c r="P962" i="3"/>
  <c r="BI961" i="3"/>
  <c r="BH961" i="3"/>
  <c r="BG961" i="3"/>
  <c r="BF961" i="3"/>
  <c r="T961" i="3"/>
  <c r="R961" i="3"/>
  <c r="P961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5" i="3"/>
  <c r="BH955" i="3"/>
  <c r="BG955" i="3"/>
  <c r="BF955" i="3"/>
  <c r="T955" i="3"/>
  <c r="R955" i="3"/>
  <c r="P955" i="3"/>
  <c r="BI953" i="3"/>
  <c r="BH953" i="3"/>
  <c r="BG953" i="3"/>
  <c r="BF953" i="3"/>
  <c r="T953" i="3"/>
  <c r="R953" i="3"/>
  <c r="P953" i="3"/>
  <c r="BI947" i="3"/>
  <c r="BH947" i="3"/>
  <c r="BG947" i="3"/>
  <c r="BF947" i="3"/>
  <c r="T947" i="3"/>
  <c r="R947" i="3"/>
  <c r="P947" i="3"/>
  <c r="BI945" i="3"/>
  <c r="BH945" i="3"/>
  <c r="BG945" i="3"/>
  <c r="BF945" i="3"/>
  <c r="T945" i="3"/>
  <c r="R945" i="3"/>
  <c r="P945" i="3"/>
  <c r="BI943" i="3"/>
  <c r="BH943" i="3"/>
  <c r="BG943" i="3"/>
  <c r="BF943" i="3"/>
  <c r="T943" i="3"/>
  <c r="R943" i="3"/>
  <c r="P943" i="3"/>
  <c r="BI942" i="3"/>
  <c r="BH942" i="3"/>
  <c r="BG942" i="3"/>
  <c r="BF942" i="3"/>
  <c r="T942" i="3"/>
  <c r="R942" i="3"/>
  <c r="P942" i="3"/>
  <c r="BI940" i="3"/>
  <c r="BH940" i="3"/>
  <c r="BG940" i="3"/>
  <c r="BF940" i="3"/>
  <c r="T940" i="3"/>
  <c r="R940" i="3"/>
  <c r="P940" i="3"/>
  <c r="BI938" i="3"/>
  <c r="BH938" i="3"/>
  <c r="BG938" i="3"/>
  <c r="BF938" i="3"/>
  <c r="T938" i="3"/>
  <c r="R938" i="3"/>
  <c r="P938" i="3"/>
  <c r="BI936" i="3"/>
  <c r="BH936" i="3"/>
  <c r="BG936" i="3"/>
  <c r="BF936" i="3"/>
  <c r="T936" i="3"/>
  <c r="R936" i="3"/>
  <c r="P936" i="3"/>
  <c r="BI935" i="3"/>
  <c r="BH935" i="3"/>
  <c r="BG935" i="3"/>
  <c r="BF935" i="3"/>
  <c r="T935" i="3"/>
  <c r="R935" i="3"/>
  <c r="P935" i="3"/>
  <c r="BI933" i="3"/>
  <c r="BH933" i="3"/>
  <c r="BG933" i="3"/>
  <c r="BF933" i="3"/>
  <c r="T933" i="3"/>
  <c r="R933" i="3"/>
  <c r="P933" i="3"/>
  <c r="BI931" i="3"/>
  <c r="BH931" i="3"/>
  <c r="BG931" i="3"/>
  <c r="BF931" i="3"/>
  <c r="T931" i="3"/>
  <c r="R931" i="3"/>
  <c r="P931" i="3"/>
  <c r="BI930" i="3"/>
  <c r="BH930" i="3"/>
  <c r="BG930" i="3"/>
  <c r="BF930" i="3"/>
  <c r="T930" i="3"/>
  <c r="R930" i="3"/>
  <c r="P930" i="3"/>
  <c r="BI929" i="3"/>
  <c r="BH929" i="3"/>
  <c r="BG929" i="3"/>
  <c r="BF929" i="3"/>
  <c r="T929" i="3"/>
  <c r="R929" i="3"/>
  <c r="P929" i="3"/>
  <c r="BI927" i="3"/>
  <c r="BH927" i="3"/>
  <c r="BG927" i="3"/>
  <c r="BF927" i="3"/>
  <c r="T927" i="3"/>
  <c r="R927" i="3"/>
  <c r="P927" i="3"/>
  <c r="BI925" i="3"/>
  <c r="BH925" i="3"/>
  <c r="BG925" i="3"/>
  <c r="BF925" i="3"/>
  <c r="T925" i="3"/>
  <c r="R925" i="3"/>
  <c r="P925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9" i="3"/>
  <c r="BH919" i="3"/>
  <c r="BG919" i="3"/>
  <c r="BF919" i="3"/>
  <c r="T919" i="3"/>
  <c r="R919" i="3"/>
  <c r="P919" i="3"/>
  <c r="BI913" i="3"/>
  <c r="BH913" i="3"/>
  <c r="BG913" i="3"/>
  <c r="BF913" i="3"/>
  <c r="T913" i="3"/>
  <c r="R913" i="3"/>
  <c r="P913" i="3"/>
  <c r="BI911" i="3"/>
  <c r="BH911" i="3"/>
  <c r="BG911" i="3"/>
  <c r="BF911" i="3"/>
  <c r="T911" i="3"/>
  <c r="R911" i="3"/>
  <c r="P911" i="3"/>
  <c r="BI909" i="3"/>
  <c r="BH909" i="3"/>
  <c r="BG909" i="3"/>
  <c r="BF909" i="3"/>
  <c r="T909" i="3"/>
  <c r="R909" i="3"/>
  <c r="P909" i="3"/>
  <c r="BI907" i="3"/>
  <c r="BH907" i="3"/>
  <c r="BG907" i="3"/>
  <c r="BF907" i="3"/>
  <c r="T907" i="3"/>
  <c r="R907" i="3"/>
  <c r="P907" i="3"/>
  <c r="BI901" i="3"/>
  <c r="BH901" i="3"/>
  <c r="BG901" i="3"/>
  <c r="BF901" i="3"/>
  <c r="T901" i="3"/>
  <c r="R901" i="3"/>
  <c r="P901" i="3"/>
  <c r="BI900" i="3"/>
  <c r="BH900" i="3"/>
  <c r="BG900" i="3"/>
  <c r="BF900" i="3"/>
  <c r="T900" i="3"/>
  <c r="R900" i="3"/>
  <c r="P900" i="3"/>
  <c r="BI898" i="3"/>
  <c r="BH898" i="3"/>
  <c r="BG898" i="3"/>
  <c r="BF898" i="3"/>
  <c r="T898" i="3"/>
  <c r="R898" i="3"/>
  <c r="P898" i="3"/>
  <c r="BI891" i="3"/>
  <c r="BH891" i="3"/>
  <c r="BG891" i="3"/>
  <c r="BF891" i="3"/>
  <c r="T891" i="3"/>
  <c r="R891" i="3"/>
  <c r="P891" i="3"/>
  <c r="BI884" i="3"/>
  <c r="BH884" i="3"/>
  <c r="BG884" i="3"/>
  <c r="BF884" i="3"/>
  <c r="T884" i="3"/>
  <c r="R884" i="3"/>
  <c r="P884" i="3"/>
  <c r="BI868" i="3"/>
  <c r="BH868" i="3"/>
  <c r="BG868" i="3"/>
  <c r="BF868" i="3"/>
  <c r="T868" i="3"/>
  <c r="R868" i="3"/>
  <c r="P868" i="3"/>
  <c r="BI861" i="3"/>
  <c r="BH861" i="3"/>
  <c r="BG861" i="3"/>
  <c r="BF861" i="3"/>
  <c r="T861" i="3"/>
  <c r="R861" i="3"/>
  <c r="P861" i="3"/>
  <c r="BI850" i="3"/>
  <c r="BH850" i="3"/>
  <c r="BG850" i="3"/>
  <c r="BF850" i="3"/>
  <c r="T850" i="3"/>
  <c r="R850" i="3"/>
  <c r="P850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29" i="3"/>
  <c r="BH829" i="3"/>
  <c r="BG829" i="3"/>
  <c r="BF829" i="3"/>
  <c r="T829" i="3"/>
  <c r="R829" i="3"/>
  <c r="P829" i="3"/>
  <c r="BI818" i="3"/>
  <c r="BH818" i="3"/>
  <c r="BG818" i="3"/>
  <c r="BF818" i="3"/>
  <c r="T818" i="3"/>
  <c r="R818" i="3"/>
  <c r="P818" i="3"/>
  <c r="BI811" i="3"/>
  <c r="BH811" i="3"/>
  <c r="BG811" i="3"/>
  <c r="BF811" i="3"/>
  <c r="T811" i="3"/>
  <c r="R811" i="3"/>
  <c r="P811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9" i="3"/>
  <c r="BH799" i="3"/>
  <c r="BG799" i="3"/>
  <c r="BF799" i="3"/>
  <c r="T799" i="3"/>
  <c r="R799" i="3"/>
  <c r="P799" i="3"/>
  <c r="BI797" i="3"/>
  <c r="BH797" i="3"/>
  <c r="BG797" i="3"/>
  <c r="BF797" i="3"/>
  <c r="T797" i="3"/>
  <c r="R797" i="3"/>
  <c r="P797" i="3"/>
  <c r="BI796" i="3"/>
  <c r="BH796" i="3"/>
  <c r="BG796" i="3"/>
  <c r="BF796" i="3"/>
  <c r="T796" i="3"/>
  <c r="R796" i="3"/>
  <c r="P796" i="3"/>
  <c r="BI794" i="3"/>
  <c r="BH794" i="3"/>
  <c r="BG794" i="3"/>
  <c r="BF794" i="3"/>
  <c r="T794" i="3"/>
  <c r="R794" i="3"/>
  <c r="P794" i="3"/>
  <c r="BI791" i="3"/>
  <c r="BH791" i="3"/>
  <c r="BG791" i="3"/>
  <c r="BF791" i="3"/>
  <c r="T791" i="3"/>
  <c r="R791" i="3"/>
  <c r="P791" i="3"/>
  <c r="BI777" i="3"/>
  <c r="BH777" i="3"/>
  <c r="BG777" i="3"/>
  <c r="BF777" i="3"/>
  <c r="T777" i="3"/>
  <c r="R777" i="3"/>
  <c r="P777" i="3"/>
  <c r="BI775" i="3"/>
  <c r="BH775" i="3"/>
  <c r="BG775" i="3"/>
  <c r="BF775" i="3"/>
  <c r="T775" i="3"/>
  <c r="R775" i="3"/>
  <c r="P775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53" i="3"/>
  <c r="BH753" i="3"/>
  <c r="BG753" i="3"/>
  <c r="BF753" i="3"/>
  <c r="T753" i="3"/>
  <c r="R753" i="3"/>
  <c r="P753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19" i="3"/>
  <c r="BH719" i="3"/>
  <c r="BG719" i="3"/>
  <c r="BF719" i="3"/>
  <c r="T719" i="3"/>
  <c r="R719" i="3"/>
  <c r="P719" i="3"/>
  <c r="BI708" i="3"/>
  <c r="BH708" i="3"/>
  <c r="BG708" i="3"/>
  <c r="BF708" i="3"/>
  <c r="T708" i="3"/>
  <c r="R708" i="3"/>
  <c r="P708" i="3"/>
  <c r="BI706" i="3"/>
  <c r="BH706" i="3"/>
  <c r="BG706" i="3"/>
  <c r="BF706" i="3"/>
  <c r="T706" i="3"/>
  <c r="R706" i="3"/>
  <c r="P706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80" i="3"/>
  <c r="BH680" i="3"/>
  <c r="BG680" i="3"/>
  <c r="BF680" i="3"/>
  <c r="T680" i="3"/>
  <c r="R680" i="3"/>
  <c r="P680" i="3"/>
  <c r="BI675" i="3"/>
  <c r="BH675" i="3"/>
  <c r="BG675" i="3"/>
  <c r="BF675" i="3"/>
  <c r="T675" i="3"/>
  <c r="R675" i="3"/>
  <c r="P675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4" i="3"/>
  <c r="BH664" i="3"/>
  <c r="BG664" i="3"/>
  <c r="BF664" i="3"/>
  <c r="T664" i="3"/>
  <c r="R664" i="3"/>
  <c r="P664" i="3"/>
  <c r="BI658" i="3"/>
  <c r="BH658" i="3"/>
  <c r="BG658" i="3"/>
  <c r="BF658" i="3"/>
  <c r="T658" i="3"/>
  <c r="R658" i="3"/>
  <c r="P658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48" i="3"/>
  <c r="BH648" i="3"/>
  <c r="BG648" i="3"/>
  <c r="BF648" i="3"/>
  <c r="T648" i="3"/>
  <c r="R648" i="3"/>
  <c r="P648" i="3"/>
  <c r="BI636" i="3"/>
  <c r="BH636" i="3"/>
  <c r="BG636" i="3"/>
  <c r="BF636" i="3"/>
  <c r="T636" i="3"/>
  <c r="R636" i="3"/>
  <c r="P636" i="3"/>
  <c r="BI626" i="3"/>
  <c r="BH626" i="3"/>
  <c r="BG626" i="3"/>
  <c r="BF626" i="3"/>
  <c r="T626" i="3"/>
  <c r="R626" i="3"/>
  <c r="P626" i="3"/>
  <c r="BI619" i="3"/>
  <c r="BH619" i="3"/>
  <c r="BG619" i="3"/>
  <c r="BF619" i="3"/>
  <c r="T619" i="3"/>
  <c r="R619" i="3"/>
  <c r="P619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601" i="3"/>
  <c r="BH601" i="3"/>
  <c r="BG601" i="3"/>
  <c r="BF601" i="3"/>
  <c r="T601" i="3"/>
  <c r="R601" i="3"/>
  <c r="P601" i="3"/>
  <c r="BI600" i="3"/>
  <c r="BH600" i="3"/>
  <c r="BG600" i="3"/>
  <c r="BF600" i="3"/>
  <c r="T600" i="3"/>
  <c r="R600" i="3"/>
  <c r="P600" i="3"/>
  <c r="BI599" i="3"/>
  <c r="BH599" i="3"/>
  <c r="BG599" i="3"/>
  <c r="BF599" i="3"/>
  <c r="T599" i="3"/>
  <c r="R599" i="3"/>
  <c r="P599" i="3"/>
  <c r="BI598" i="3"/>
  <c r="BH598" i="3"/>
  <c r="BG598" i="3"/>
  <c r="BF598" i="3"/>
  <c r="T598" i="3"/>
  <c r="R598" i="3"/>
  <c r="P598" i="3"/>
  <c r="BI597" i="3"/>
  <c r="BH597" i="3"/>
  <c r="BG597" i="3"/>
  <c r="BF597" i="3"/>
  <c r="T597" i="3"/>
  <c r="R597" i="3"/>
  <c r="P597" i="3"/>
  <c r="BI595" i="3"/>
  <c r="BH595" i="3"/>
  <c r="BG595" i="3"/>
  <c r="BF595" i="3"/>
  <c r="T595" i="3"/>
  <c r="R595" i="3"/>
  <c r="P595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8" i="3"/>
  <c r="BH508" i="3"/>
  <c r="BG508" i="3"/>
  <c r="BF508" i="3"/>
  <c r="T508" i="3"/>
  <c r="R508" i="3"/>
  <c r="P508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89" i="3"/>
  <c r="BH389" i="3"/>
  <c r="BG389" i="3"/>
  <c r="BF389" i="3"/>
  <c r="T389" i="3"/>
  <c r="R389" i="3"/>
  <c r="P389" i="3"/>
  <c r="BI384" i="3"/>
  <c r="BH384" i="3"/>
  <c r="BG384" i="3"/>
  <c r="BF384" i="3"/>
  <c r="T384" i="3"/>
  <c r="R384" i="3"/>
  <c r="P384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94" i="3" s="1"/>
  <c r="J19" i="3"/>
  <c r="J14" i="3"/>
  <c r="J125" i="3"/>
  <c r="E7" i="3"/>
  <c r="E85" i="3" s="1"/>
  <c r="J39" i="2"/>
  <c r="J38" i="2"/>
  <c r="AY96" i="1" s="1"/>
  <c r="J37" i="2"/>
  <c r="AX96" i="1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8" i="2"/>
  <c r="F118" i="2"/>
  <c r="F116" i="2"/>
  <c r="E114" i="2"/>
  <c r="J93" i="2"/>
  <c r="F93" i="2"/>
  <c r="F91" i="2"/>
  <c r="E89" i="2"/>
  <c r="J26" i="2"/>
  <c r="E26" i="2"/>
  <c r="J119" i="2" s="1"/>
  <c r="J25" i="2"/>
  <c r="J20" i="2"/>
  <c r="E20" i="2"/>
  <c r="F94" i="2" s="1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J129" i="2"/>
  <c r="AS95" i="1"/>
  <c r="BK143" i="2"/>
  <c r="BK142" i="2"/>
  <c r="J140" i="2"/>
  <c r="J142" i="2"/>
  <c r="BK137" i="2"/>
  <c r="J134" i="2"/>
  <c r="J130" i="2"/>
  <c r="BK126" i="2"/>
  <c r="BK986" i="3"/>
  <c r="BK977" i="3"/>
  <c r="BK969" i="3"/>
  <c r="J957" i="3"/>
  <c r="J945" i="3"/>
  <c r="J938" i="3"/>
  <c r="BK925" i="3"/>
  <c r="J909" i="3"/>
  <c r="J891" i="3"/>
  <c r="BK850" i="3"/>
  <c r="BK811" i="3"/>
  <c r="BK803" i="3"/>
  <c r="J791" i="3"/>
  <c r="J751" i="3"/>
  <c r="BK742" i="3"/>
  <c r="J732" i="3"/>
  <c r="BK729" i="3"/>
  <c r="BK706" i="3"/>
  <c r="BK684" i="3"/>
  <c r="J674" i="3"/>
  <c r="BK664" i="3"/>
  <c r="J655" i="3"/>
  <c r="BK636" i="3"/>
  <c r="BK609" i="3"/>
  <c r="BK597" i="3"/>
  <c r="BK571" i="3"/>
  <c r="BK528" i="3"/>
  <c r="J511" i="3"/>
  <c r="J500" i="3"/>
  <c r="BK486" i="3"/>
  <c r="BK472" i="3"/>
  <c r="BK445" i="3"/>
  <c r="J400" i="3"/>
  <c r="J376" i="3"/>
  <c r="J367" i="3"/>
  <c r="J353" i="3"/>
  <c r="BK349" i="3"/>
  <c r="J310" i="3"/>
  <c r="BK279" i="3"/>
  <c r="J252" i="3"/>
  <c r="J204" i="3"/>
  <c r="BK180" i="3"/>
  <c r="J991" i="3"/>
  <c r="BK966" i="3"/>
  <c r="BK938" i="3"/>
  <c r="J919" i="3"/>
  <c r="BK901" i="3"/>
  <c r="BK844" i="3"/>
  <c r="J811" i="3"/>
  <c r="J803" i="3"/>
  <c r="BK775" i="3"/>
  <c r="J739" i="3"/>
  <c r="J706" i="3"/>
  <c r="BK675" i="3"/>
  <c r="J664" i="3"/>
  <c r="J652" i="3"/>
  <c r="BK604" i="3"/>
  <c r="J597" i="3"/>
  <c r="J571" i="3"/>
  <c r="J523" i="3"/>
  <c r="BK502" i="3"/>
  <c r="J492" i="3"/>
  <c r="J474" i="3"/>
  <c r="J447" i="3"/>
  <c r="BK409" i="3"/>
  <c r="J389" i="3"/>
  <c r="BK370" i="3"/>
  <c r="J361" i="3"/>
  <c r="BK335" i="3"/>
  <c r="BK287" i="3"/>
  <c r="J259" i="3"/>
  <c r="BK204" i="3"/>
  <c r="J195" i="3"/>
  <c r="J169" i="3"/>
  <c r="J156" i="3"/>
  <c r="BK146" i="3"/>
  <c r="J986" i="3"/>
  <c r="J961" i="3"/>
  <c r="J953" i="3"/>
  <c r="BK927" i="3"/>
  <c r="BK868" i="3"/>
  <c r="BK797" i="3"/>
  <c r="BK737" i="3"/>
  <c r="J729" i="3"/>
  <c r="BK682" i="3"/>
  <c r="BK654" i="3"/>
  <c r="J609" i="3"/>
  <c r="J599" i="3"/>
  <c r="J592" i="3"/>
  <c r="J553" i="3"/>
  <c r="J527" i="3"/>
  <c r="BK509" i="3"/>
  <c r="BK481" i="3"/>
  <c r="BK452" i="3"/>
  <c r="J435" i="3"/>
  <c r="J384" i="3"/>
  <c r="BK361" i="3"/>
  <c r="BK350" i="3"/>
  <c r="J335" i="3"/>
  <c r="J304" i="3"/>
  <c r="J271" i="3"/>
  <c r="BK253" i="3"/>
  <c r="J224" i="3"/>
  <c r="BK211" i="3"/>
  <c r="BK169" i="3"/>
  <c r="BK148" i="3"/>
  <c r="BK994" i="3"/>
  <c r="BK970" i="3"/>
  <c r="BK961" i="3"/>
  <c r="J947" i="3"/>
  <c r="J942" i="3"/>
  <c r="J935" i="3"/>
  <c r="J929" i="3"/>
  <c r="J923" i="3"/>
  <c r="BK898" i="3"/>
  <c r="J843" i="3"/>
  <c r="J829" i="3"/>
  <c r="BK796" i="3"/>
  <c r="BK756" i="3"/>
  <c r="BK751" i="3"/>
  <c r="J337" i="3"/>
  <c r="BK290" i="3"/>
  <c r="BK281" i="3"/>
  <c r="J267" i="3"/>
  <c r="BK244" i="3"/>
  <c r="BK224" i="3"/>
  <c r="BK197" i="3"/>
  <c r="BK190" i="3"/>
  <c r="BK187" i="3"/>
  <c r="J180" i="3"/>
  <c r="BK162" i="3"/>
  <c r="BK156" i="3"/>
  <c r="J151" i="3"/>
  <c r="BK149" i="3"/>
  <c r="J148" i="3"/>
  <c r="J139" i="3"/>
  <c r="BK137" i="3"/>
  <c r="J551" i="4"/>
  <c r="J550" i="4"/>
  <c r="BK542" i="4"/>
  <c r="BK537" i="4"/>
  <c r="BK536" i="4"/>
  <c r="J531" i="4"/>
  <c r="J526" i="4"/>
  <c r="BK523" i="4"/>
  <c r="J521" i="4"/>
  <c r="BK519" i="4"/>
  <c r="BK517" i="4"/>
  <c r="BK510" i="4"/>
  <c r="J503" i="4"/>
  <c r="BK501" i="4"/>
  <c r="BK479" i="4"/>
  <c r="BK475" i="4"/>
  <c r="J466" i="4"/>
  <c r="J463" i="4"/>
  <c r="J424" i="4"/>
  <c r="J410" i="4"/>
  <c r="J376" i="4"/>
  <c r="J360" i="4"/>
  <c r="BK328" i="4"/>
  <c r="J322" i="4"/>
  <c r="J314" i="4"/>
  <c r="BK310" i="4"/>
  <c r="BK284" i="4"/>
  <c r="BK276" i="4"/>
  <c r="BK254" i="4"/>
  <c r="BK240" i="4"/>
  <c r="J202" i="4"/>
  <c r="BK556" i="4"/>
  <c r="J547" i="4"/>
  <c r="J542" i="4"/>
  <c r="J528" i="4"/>
  <c r="BK526" i="4"/>
  <c r="J523" i="4"/>
  <c r="J514" i="4"/>
  <c r="J511" i="4"/>
  <c r="BK481" i="4"/>
  <c r="J460" i="4"/>
  <c r="BK453" i="4"/>
  <c r="J448" i="4"/>
  <c r="BK440" i="4"/>
  <c r="J394" i="4"/>
  <c r="BK374" i="4"/>
  <c r="J344" i="4"/>
  <c r="J336" i="4"/>
  <c r="BK314" i="4"/>
  <c r="BK296" i="4"/>
  <c r="J279" i="4"/>
  <c r="J269" i="4"/>
  <c r="J258" i="4"/>
  <c r="BK242" i="4"/>
  <c r="BK216" i="4"/>
  <c r="BK190" i="4"/>
  <c r="BK174" i="4"/>
  <c r="J171" i="4"/>
  <c r="J159" i="4"/>
  <c r="J154" i="4"/>
  <c r="BK564" i="4"/>
  <c r="J535" i="4"/>
  <c r="BK528" i="4"/>
  <c r="BK516" i="4"/>
  <c r="BK490" i="4"/>
  <c r="J479" i="4"/>
  <c r="BK457" i="4"/>
  <c r="J440" i="4"/>
  <c r="J393" i="4"/>
  <c r="BK360" i="4"/>
  <c r="BK336" i="4"/>
  <c r="BK298" i="4"/>
  <c r="BK266" i="4"/>
  <c r="J216" i="4"/>
  <c r="J177" i="4"/>
  <c r="BK168" i="4"/>
  <c r="BK157" i="4"/>
  <c r="BK139" i="4"/>
  <c r="J549" i="4"/>
  <c r="J529" i="4"/>
  <c r="J517" i="4"/>
  <c r="BK511" i="4"/>
  <c r="BK496" i="4"/>
  <c r="J453" i="4"/>
  <c r="BK424" i="4"/>
  <c r="BK393" i="4"/>
  <c r="J340" i="4"/>
  <c r="BK326" i="4"/>
  <c r="J286" i="4"/>
  <c r="J278" i="4"/>
  <c r="BK269" i="4"/>
  <c r="J218" i="4"/>
  <c r="J200" i="4"/>
  <c r="BK382" i="5"/>
  <c r="BK369" i="5"/>
  <c r="J355" i="5"/>
  <c r="J338" i="5"/>
  <c r="BK322" i="5"/>
  <c r="J308" i="5"/>
  <c r="BK293" i="5"/>
  <c r="J261" i="5"/>
  <c r="BK222" i="5"/>
  <c r="J197" i="5"/>
  <c r="BK185" i="5"/>
  <c r="BK160" i="5"/>
  <c r="J148" i="5"/>
  <c r="J374" i="5"/>
  <c r="BK366" i="5"/>
  <c r="BK327" i="5"/>
  <c r="BK290" i="5"/>
  <c r="BK279" i="5"/>
  <c r="BK257" i="5"/>
  <c r="BK225" i="5"/>
  <c r="BK182" i="5"/>
  <c r="J160" i="5"/>
  <c r="BK148" i="5"/>
  <c r="BK377" i="5"/>
  <c r="J362" i="5"/>
  <c r="BK336" i="5"/>
  <c r="J316" i="5"/>
  <c r="J296" i="5"/>
  <c r="J286" i="5"/>
  <c r="BK259" i="5"/>
  <c r="J248" i="5"/>
  <c r="BK233" i="5"/>
  <c r="J202" i="5"/>
  <c r="BK183" i="5"/>
  <c r="J168" i="5"/>
  <c r="J142" i="5"/>
  <c r="J366" i="5"/>
  <c r="J356" i="5"/>
  <c r="BK350" i="5"/>
  <c r="J331" i="5"/>
  <c r="J297" i="5"/>
  <c r="J279" i="5"/>
  <c r="BK266" i="5"/>
  <c r="J246" i="5"/>
  <c r="BK207" i="5"/>
  <c r="J169" i="5"/>
  <c r="J150" i="5"/>
  <c r="J153" i="6"/>
  <c r="BK148" i="6"/>
  <c r="J141" i="6"/>
  <c r="J151" i="6"/>
  <c r="J147" i="6"/>
  <c r="J126" i="6"/>
  <c r="BK152" i="6"/>
  <c r="BK127" i="6"/>
  <c r="J121" i="6"/>
  <c r="BK151" i="6"/>
  <c r="J130" i="6"/>
  <c r="BK126" i="6"/>
  <c r="BK121" i="6"/>
  <c r="BK601" i="3"/>
  <c r="BK525" i="3"/>
  <c r="J509" i="3"/>
  <c r="J490" i="3"/>
  <c r="BK476" i="3"/>
  <c r="J452" i="3"/>
  <c r="J407" i="3"/>
  <c r="BK377" i="3"/>
  <c r="J362" i="3"/>
  <c r="J350" i="3"/>
  <c r="J338" i="3"/>
  <c r="J290" i="3"/>
  <c r="BK277" i="3"/>
  <c r="J216" i="3"/>
  <c r="BK199" i="3"/>
  <c r="J174" i="3"/>
  <c r="J977" i="3"/>
  <c r="J963" i="3"/>
  <c r="J955" i="3"/>
  <c r="J931" i="3"/>
  <c r="BK907" i="3"/>
  <c r="J861" i="3"/>
  <c r="BK829" i="3"/>
  <c r="BK805" i="3"/>
  <c r="J797" i="3"/>
  <c r="J756" i="3"/>
  <c r="J734" i="3"/>
  <c r="J682" i="3"/>
  <c r="J672" i="3"/>
  <c r="J654" i="3"/>
  <c r="BK626" i="3"/>
  <c r="BK600" i="3"/>
  <c r="J594" i="3"/>
  <c r="J549" i="3"/>
  <c r="BK515" i="3"/>
  <c r="BK500" i="3"/>
  <c r="J481" i="3"/>
  <c r="BK455" i="3"/>
  <c r="BK435" i="3"/>
  <c r="J377" i="3"/>
  <c r="BK367" i="3"/>
  <c r="J359" i="3"/>
  <c r="BK334" i="3"/>
  <c r="J279" i="3"/>
  <c r="BK260" i="3"/>
  <c r="BK206" i="3"/>
  <c r="J197" i="3"/>
  <c r="BK174" i="3"/>
  <c r="J161" i="3"/>
  <c r="J149" i="3"/>
  <c r="BK991" i="3"/>
  <c r="J956" i="3"/>
  <c r="J930" i="3"/>
  <c r="BK913" i="3"/>
  <c r="BK900" i="3"/>
  <c r="BK836" i="3"/>
  <c r="BK732" i="3"/>
  <c r="BK696" i="3"/>
  <c r="BK658" i="3"/>
  <c r="J636" i="3"/>
  <c r="J600" i="3"/>
  <c r="BK594" i="3"/>
  <c r="J551" i="3"/>
  <c r="BK523" i="3"/>
  <c r="J502" i="3"/>
  <c r="BK480" i="3"/>
  <c r="BK447" i="3"/>
  <c r="BK400" i="3"/>
  <c r="BK376" i="3"/>
  <c r="BK353" i="3"/>
  <c r="BK338" i="3"/>
  <c r="J330" i="3"/>
  <c r="J287" i="3"/>
  <c r="BK269" i="3"/>
  <c r="BK246" i="3"/>
  <c r="BK219" i="3"/>
  <c r="J184" i="3"/>
  <c r="BK151" i="3"/>
  <c r="BK134" i="3"/>
  <c r="J973" i="3"/>
  <c r="BK963" i="3"/>
  <c r="BK958" i="3"/>
  <c r="BK943" i="3"/>
  <c r="J936" i="3"/>
  <c r="BK931" i="3"/>
  <c r="J925" i="3"/>
  <c r="BK919" i="3"/>
  <c r="BK884" i="3"/>
  <c r="J836" i="3"/>
  <c r="BK801" i="3"/>
  <c r="J775" i="3"/>
  <c r="BK753" i="3"/>
  <c r="BK310" i="3"/>
  <c r="BK304" i="3"/>
  <c r="J289" i="3"/>
  <c r="J277" i="3"/>
  <c r="J269" i="3"/>
  <c r="J253" i="3"/>
  <c r="J221" i="3"/>
  <c r="J191" i="3"/>
  <c r="BK188" i="3"/>
  <c r="BK184" i="3"/>
  <c r="BK165" i="3"/>
  <c r="BK161" i="3"/>
  <c r="J152" i="3"/>
  <c r="BK176" i="4"/>
  <c r="J163" i="4"/>
  <c r="J157" i="4"/>
  <c r="BK141" i="4"/>
  <c r="J556" i="4"/>
  <c r="J532" i="4"/>
  <c r="BK524" i="4"/>
  <c r="BK503" i="4"/>
  <c r="J486" i="4"/>
  <c r="J464" i="4"/>
  <c r="J449" i="4"/>
  <c r="BK410" i="4"/>
  <c r="BK377" i="4"/>
  <c r="BK340" i="4"/>
  <c r="BK324" i="4"/>
  <c r="BK294" i="4"/>
  <c r="J264" i="4"/>
  <c r="J211" i="4"/>
  <c r="J174" i="4"/>
  <c r="BK160" i="4"/>
  <c r="BK147" i="4"/>
  <c r="J131" i="4"/>
  <c r="J534" i="4"/>
  <c r="BK527" i="4"/>
  <c r="BK518" i="4"/>
  <c r="J497" i="4"/>
  <c r="J475" i="4"/>
  <c r="BK449" i="4"/>
  <c r="J397" i="4"/>
  <c r="J374" i="4"/>
  <c r="BK334" i="4"/>
  <c r="BK322" i="4"/>
  <c r="BK288" i="4"/>
  <c r="BK279" i="4"/>
  <c r="BK271" i="4"/>
  <c r="J257" i="4"/>
  <c r="J206" i="4"/>
  <c r="BK199" i="4"/>
  <c r="BK374" i="5"/>
  <c r="BK356" i="5"/>
  <c r="BK348" i="5"/>
  <c r="BK333" i="5"/>
  <c r="BK310" i="5"/>
  <c r="BK302" i="5"/>
  <c r="J268" i="5"/>
  <c r="J235" i="5"/>
  <c r="BK220" i="5"/>
  <c r="J192" i="5"/>
  <c r="J182" i="5"/>
  <c r="BK157" i="5"/>
  <c r="BK137" i="5"/>
  <c r="J369" i="5"/>
  <c r="J341" i="5"/>
  <c r="BK304" i="5"/>
  <c r="BK285" i="5"/>
  <c r="J259" i="5"/>
  <c r="BK226" i="5"/>
  <c r="J204" i="5"/>
  <c r="BK161" i="5"/>
  <c r="BK150" i="5"/>
  <c r="J134" i="5"/>
  <c r="J370" i="5"/>
  <c r="BK339" i="5"/>
  <c r="J325" i="5"/>
  <c r="BK308" i="5"/>
  <c r="J294" i="5"/>
  <c r="J285" i="5"/>
  <c r="BK255" i="5"/>
  <c r="BK244" i="5"/>
  <c r="J226" i="5"/>
  <c r="J189" i="5"/>
  <c r="BK172" i="5"/>
  <c r="J166" i="5"/>
  <c r="J377" i="5"/>
  <c r="BK362" i="5"/>
  <c r="BK355" i="5"/>
  <c r="J346" i="5"/>
  <c r="J333" i="5"/>
  <c r="J310" i="5"/>
  <c r="J275" i="5"/>
  <c r="BK248" i="5"/>
  <c r="J220" i="5"/>
  <c r="J171" i="5"/>
  <c r="J157" i="5"/>
  <c r="BK134" i="5"/>
  <c r="J149" i="6"/>
  <c r="BK142" i="6"/>
  <c r="J133" i="6"/>
  <c r="BK149" i="6"/>
  <c r="BK130" i="6"/>
  <c r="J122" i="6"/>
  <c r="BK143" i="6"/>
  <c r="J124" i="6"/>
  <c r="BK133" i="6"/>
  <c r="BK128" i="6"/>
  <c r="BK124" i="6"/>
  <c r="BK120" i="6"/>
  <c r="J146" i="2"/>
  <c r="BK145" i="2"/>
  <c r="J145" i="2"/>
  <c r="BK144" i="2"/>
  <c r="J144" i="2"/>
  <c r="BK139" i="2"/>
  <c r="J137" i="2"/>
  <c r="J135" i="2"/>
  <c r="BK134" i="2"/>
  <c r="J133" i="2"/>
  <c r="BK132" i="2"/>
  <c r="BK131" i="2"/>
  <c r="J128" i="2"/>
  <c r="BK127" i="2"/>
  <c r="J147" i="2"/>
  <c r="BK146" i="2"/>
  <c r="BK141" i="2"/>
  <c r="BK138" i="2"/>
  <c r="J136" i="2"/>
  <c r="BK130" i="2"/>
  <c r="BK125" i="2"/>
  <c r="AS97" i="1"/>
  <c r="BK140" i="2"/>
  <c r="J126" i="2"/>
  <c r="J139" i="2"/>
  <c r="BK136" i="2"/>
  <c r="BK133" i="2"/>
  <c r="BK129" i="2"/>
  <c r="J994" i="3"/>
  <c r="J980" i="3"/>
  <c r="BK973" i="3"/>
  <c r="BK968" i="3"/>
  <c r="BK947" i="3"/>
  <c r="J940" i="3"/>
  <c r="J933" i="3"/>
  <c r="BK921" i="3"/>
  <c r="J907" i="3"/>
  <c r="J884" i="3"/>
  <c r="BK818" i="3"/>
  <c r="J805" i="3"/>
  <c r="BK794" i="3"/>
  <c r="BK754" i="3"/>
  <c r="BK747" i="3"/>
  <c r="J737" i="3"/>
  <c r="BK719" i="3"/>
  <c r="J696" i="3"/>
  <c r="BK680" i="3"/>
  <c r="BK672" i="3"/>
  <c r="J658" i="3"/>
  <c r="BK652" i="3"/>
  <c r="BK619" i="3"/>
  <c r="J602" i="3"/>
  <c r="BK592" i="3"/>
  <c r="BK551" i="3"/>
  <c r="J515" i="3"/>
  <c r="BK508" i="3"/>
  <c r="J488" i="3"/>
  <c r="J455" i="3"/>
  <c r="BK437" i="3"/>
  <c r="BK384" i="3"/>
  <c r="J370" i="3"/>
  <c r="J358" i="3"/>
  <c r="BK344" i="3"/>
  <c r="BK330" i="3"/>
  <c r="J281" i="3"/>
  <c r="J260" i="3"/>
  <c r="J206" i="3"/>
  <c r="J187" i="3"/>
  <c r="BK980" i="3"/>
  <c r="BK965" i="3"/>
  <c r="J958" i="3"/>
  <c r="BK933" i="3"/>
  <c r="J913" i="3"/>
  <c r="J898" i="3"/>
  <c r="J837" i="3"/>
  <c r="BK799" i="3"/>
  <c r="BK777" i="3"/>
  <c r="J753" i="3"/>
  <c r="J719" i="3"/>
  <c r="J684" i="3"/>
  <c r="BK671" i="3"/>
  <c r="BK648" i="3"/>
  <c r="J601" i="3"/>
  <c r="BK595" i="3"/>
  <c r="BK553" i="3"/>
  <c r="BK527" i="3"/>
  <c r="J508" i="3"/>
  <c r="BK490" i="3"/>
  <c r="J472" i="3"/>
  <c r="J445" i="3"/>
  <c r="BK407" i="3"/>
  <c r="BK379" i="3"/>
  <c r="J365" i="3"/>
  <c r="BK358" i="3"/>
  <c r="BK289" i="3"/>
  <c r="BK271" i="3"/>
  <c r="J246" i="3"/>
  <c r="J199" i="3"/>
  <c r="J190" i="3"/>
  <c r="BK164" i="3"/>
  <c r="BK141" i="3"/>
  <c r="J997" i="3"/>
  <c r="J970" i="3"/>
  <c r="BK955" i="3"/>
  <c r="BK929" i="3"/>
  <c r="J911" i="3"/>
  <c r="BK861" i="3"/>
  <c r="BK791" i="3"/>
  <c r="BK734" i="3"/>
  <c r="J708" i="3"/>
  <c r="J657" i="3"/>
  <c r="J626" i="3"/>
  <c r="J604" i="3"/>
  <c r="BK598" i="3"/>
  <c r="J574" i="3"/>
  <c r="BK549" i="3"/>
  <c r="J525" i="3"/>
  <c r="J498" i="3"/>
  <c r="BK474" i="3"/>
  <c r="J437" i="3"/>
  <c r="J379" i="3"/>
  <c r="BK359" i="3"/>
  <c r="J344" i="3"/>
  <c r="J308" i="3"/>
  <c r="BK285" i="3"/>
  <c r="BK259" i="3"/>
  <c r="J244" i="3"/>
  <c r="BK216" i="3"/>
  <c r="J164" i="3"/>
  <c r="J137" i="3"/>
  <c r="J988" i="3"/>
  <c r="J962" i="3"/>
  <c r="BK956" i="3"/>
  <c r="BK945" i="3"/>
  <c r="BK940" i="3"/>
  <c r="BK930" i="3"/>
  <c r="J921" i="3"/>
  <c r="BK891" i="3"/>
  <c r="BK837" i="3"/>
  <c r="J818" i="3"/>
  <c r="J794" i="3"/>
  <c r="J754" i="3"/>
  <c r="J742" i="3"/>
  <c r="BK308" i="3"/>
  <c r="BK506" i="4"/>
  <c r="J275" i="4"/>
  <c r="BK253" i="4"/>
  <c r="BK275" i="4"/>
  <c r="BK268" i="4"/>
  <c r="J253" i="4"/>
  <c r="BK221" i="4"/>
  <c r="BK200" i="4"/>
  <c r="J176" i="4"/>
  <c r="BK173" i="4"/>
  <c r="BK162" i="4"/>
  <c r="BK149" i="4"/>
  <c r="BK131" i="4"/>
  <c r="BK549" i="4"/>
  <c r="BK529" i="4"/>
  <c r="BK520" i="4"/>
  <c r="BK499" i="4"/>
  <c r="J481" i="4"/>
  <c r="BK460" i="4"/>
  <c r="BK451" i="4"/>
  <c r="J396" i="4"/>
  <c r="BK376" i="4"/>
  <c r="J337" i="4"/>
  <c r="BK312" i="4"/>
  <c r="J288" i="4"/>
  <c r="BK257" i="4"/>
  <c r="BK202" i="4"/>
  <c r="BK171" i="4"/>
  <c r="J162" i="4"/>
  <c r="J149" i="4"/>
  <c r="BK136" i="4"/>
  <c r="BK547" i="4"/>
  <c r="J530" i="4"/>
  <c r="J519" i="4"/>
  <c r="BK514" i="4"/>
  <c r="J510" i="4"/>
  <c r="BK477" i="4"/>
  <c r="J457" i="4"/>
  <c r="BK426" i="4"/>
  <c r="BK394" i="4"/>
  <c r="BK344" i="4"/>
  <c r="J331" i="4"/>
  <c r="BK315" i="4"/>
  <c r="J284" i="4"/>
  <c r="J276" i="4"/>
  <c r="J266" i="4"/>
  <c r="J254" i="4"/>
  <c r="J203" i="4"/>
  <c r="BK177" i="4"/>
  <c r="J371" i="5"/>
  <c r="J359" i="5"/>
  <c r="J349" i="5"/>
  <c r="J336" i="5"/>
  <c r="BK324" i="5"/>
  <c r="BK296" i="5"/>
  <c r="J266" i="5"/>
  <c r="J233" i="5"/>
  <c r="BK204" i="5"/>
  <c r="BK189" i="5"/>
  <c r="J177" i="5"/>
  <c r="J158" i="5"/>
  <c r="BK144" i="5"/>
  <c r="J372" i="5"/>
  <c r="J352" i="5"/>
  <c r="BK325" i="5"/>
  <c r="BK286" i="5"/>
  <c r="BK275" i="5"/>
  <c r="J255" i="5"/>
  <c r="J207" i="5"/>
  <c r="J172" i="5"/>
  <c r="BK158" i="5"/>
  <c r="J139" i="5"/>
  <c r="BK372" i="5"/>
  <c r="J354" i="5"/>
  <c r="BK338" i="5"/>
  <c r="J324" i="5"/>
  <c r="J302" i="5"/>
  <c r="J293" i="5"/>
  <c r="J283" i="5"/>
  <c r="J249" i="5"/>
  <c r="BK235" i="5"/>
  <c r="BK197" i="5"/>
  <c r="BK177" i="5"/>
  <c r="J161" i="5"/>
  <c r="BK373" i="5"/>
  <c r="BK357" i="5"/>
  <c r="J351" i="5"/>
  <c r="BK341" i="5"/>
  <c r="J329" i="5"/>
  <c r="BK283" i="5"/>
  <c r="J272" i="5"/>
  <c r="J264" i="5"/>
  <c r="J231" i="5"/>
  <c r="J183" i="5"/>
  <c r="BK155" i="5"/>
  <c r="BK147" i="6"/>
  <c r="BK134" i="6"/>
  <c r="BK150" i="6"/>
  <c r="BK141" i="6"/>
  <c r="BK153" i="6"/>
  <c r="BK129" i="6"/>
  <c r="J120" i="6"/>
  <c r="J132" i="2"/>
  <c r="BK147" i="2"/>
  <c r="J143" i="2"/>
  <c r="J141" i="2"/>
  <c r="BK128" i="2"/>
  <c r="J125" i="2"/>
  <c r="J138" i="2"/>
  <c r="BK135" i="2"/>
  <c r="J131" i="2"/>
  <c r="J127" i="2"/>
  <c r="BK988" i="3"/>
  <c r="J972" i="3"/>
  <c r="J966" i="3"/>
  <c r="BK953" i="3"/>
  <c r="J943" i="3"/>
  <c r="BK935" i="3"/>
  <c r="BK911" i="3"/>
  <c r="J901" i="3"/>
  <c r="J868" i="3"/>
  <c r="J844" i="3"/>
  <c r="J807" i="3"/>
  <c r="J799" i="3"/>
  <c r="J777" i="3"/>
  <c r="J749" i="3"/>
  <c r="BK739" i="3"/>
  <c r="J731" i="3"/>
  <c r="BK708" i="3"/>
  <c r="BK694" i="3"/>
  <c r="J675" i="3"/>
  <c r="J671" i="3"/>
  <c r="BK657" i="3"/>
  <c r="J648" i="3"/>
  <c r="J613" i="3"/>
  <c r="BK599" i="3"/>
  <c r="J573" i="3"/>
  <c r="J547" i="3"/>
  <c r="J513" i="3"/>
  <c r="BK492" i="3"/>
  <c r="J480" i="3"/>
  <c r="BK454" i="3"/>
  <c r="J409" i="3"/>
  <c r="BK397" i="3"/>
  <c r="BK373" i="3"/>
  <c r="J352" i="3"/>
  <c r="J334" i="3"/>
  <c r="J285" i="3"/>
  <c r="J272" i="3"/>
  <c r="J211" i="3"/>
  <c r="J188" i="3"/>
  <c r="J968" i="3"/>
  <c r="BK962" i="3"/>
  <c r="BK942" i="3"/>
  <c r="J927" i="3"/>
  <c r="J900" i="3"/>
  <c r="BK843" i="3"/>
  <c r="BK807" i="3"/>
  <c r="J801" i="3"/>
  <c r="J796" i="3"/>
  <c r="J747" i="3"/>
  <c r="J694" i="3"/>
  <c r="BK674" i="3"/>
  <c r="BK655" i="3"/>
  <c r="BK613" i="3"/>
  <c r="J598" i="3"/>
  <c r="BK574" i="3"/>
  <c r="BK547" i="3"/>
  <c r="BK511" i="3"/>
  <c r="BK498" i="3"/>
  <c r="J486" i="3"/>
  <c r="J454" i="3"/>
  <c r="BK443" i="3"/>
  <c r="J397" i="3"/>
  <c r="J373" i="3"/>
  <c r="BK362" i="3"/>
  <c r="J349" i="3"/>
  <c r="J306" i="3"/>
  <c r="BK267" i="3"/>
  <c r="J219" i="3"/>
  <c r="BK191" i="3"/>
  <c r="J165" i="3"/>
  <c r="BK152" i="3"/>
  <c r="BK139" i="3"/>
  <c r="BK972" i="3"/>
  <c r="J965" i="3"/>
  <c r="BK936" i="3"/>
  <c r="BK923" i="3"/>
  <c r="BK909" i="3"/>
  <c r="J850" i="3"/>
  <c r="BK749" i="3"/>
  <c r="BK731" i="3"/>
  <c r="J680" i="3"/>
  <c r="J619" i="3"/>
  <c r="BK602" i="3"/>
  <c r="J595" i="3"/>
  <c r="BK573" i="3"/>
  <c r="J528" i="3"/>
  <c r="BK513" i="3"/>
  <c r="BK488" i="3"/>
  <c r="J476" i="3"/>
  <c r="J443" i="3"/>
  <c r="BK389" i="3"/>
  <c r="BK365" i="3"/>
  <c r="BK352" i="3"/>
  <c r="BK337" i="3"/>
  <c r="BK306" i="3"/>
  <c r="BK272" i="3"/>
  <c r="BK252" i="3"/>
  <c r="BK221" i="3"/>
  <c r="BK195" i="3"/>
  <c r="J162" i="3"/>
  <c r="J141" i="3"/>
  <c r="BK997" i="3"/>
  <c r="J969" i="3"/>
  <c r="BK957" i="3"/>
  <c r="J146" i="3"/>
  <c r="J134" i="3"/>
  <c r="J553" i="4"/>
  <c r="BK546" i="4"/>
  <c r="BK538" i="4"/>
  <c r="BK525" i="4"/>
  <c r="J518" i="4"/>
  <c r="J516" i="4"/>
  <c r="J505" i="4"/>
  <c r="J502" i="4"/>
  <c r="J488" i="4"/>
  <c r="J477" i="4"/>
  <c r="BK473" i="4"/>
  <c r="BK464" i="4"/>
  <c r="BK446" i="4"/>
  <c r="BK412" i="4"/>
  <c r="BK397" i="4"/>
  <c r="BK373" i="4"/>
  <c r="BK331" i="4"/>
  <c r="J324" i="4"/>
  <c r="J315" i="4"/>
  <c r="J312" i="4"/>
  <c r="J294" i="4"/>
  <c r="BK282" i="4"/>
  <c r="J268" i="4"/>
  <c r="J242" i="4"/>
  <c r="J221" i="4"/>
  <c r="BK206" i="4"/>
  <c r="J199" i="4"/>
  <c r="J173" i="4"/>
  <c r="J139" i="4"/>
  <c r="J136" i="4"/>
  <c r="J134" i="4"/>
  <c r="J564" i="4"/>
  <c r="BK559" i="4"/>
  <c r="BK553" i="4"/>
  <c r="BK551" i="4"/>
  <c r="BK550" i="4"/>
  <c r="J546" i="4"/>
  <c r="J538" i="4"/>
  <c r="J536" i="4"/>
  <c r="BK535" i="4"/>
  <c r="BK532" i="4"/>
  <c r="BK531" i="4"/>
  <c r="BK530" i="4"/>
  <c r="J527" i="4"/>
  <c r="J524" i="4"/>
  <c r="BK521" i="4"/>
  <c r="J512" i="4"/>
  <c r="J508" i="4"/>
  <c r="J506" i="4"/>
  <c r="BK505" i="4"/>
  <c r="BK504" i="4"/>
  <c r="BK502" i="4"/>
  <c r="J501" i="4"/>
  <c r="J499" i="4"/>
  <c r="BK497" i="4"/>
  <c r="J496" i="4"/>
  <c r="BK494" i="4"/>
  <c r="J492" i="4"/>
  <c r="J490" i="4"/>
  <c r="BK488" i="4"/>
  <c r="BK486" i="4"/>
  <c r="J484" i="4"/>
  <c r="J473" i="4"/>
  <c r="BK463" i="4"/>
  <c r="J462" i="4"/>
  <c r="J455" i="4"/>
  <c r="J451" i="4"/>
  <c r="J446" i="4"/>
  <c r="J426" i="4"/>
  <c r="BK381" i="4"/>
  <c r="J377" i="4"/>
  <c r="J373" i="4"/>
  <c r="BK337" i="4"/>
  <c r="J334" i="4"/>
  <c r="J298" i="4"/>
  <c r="BK286" i="4"/>
  <c r="BK278" i="4"/>
  <c r="J273" i="4"/>
  <c r="BK264" i="4"/>
  <c r="J240" i="4"/>
  <c r="BK203" i="4"/>
  <c r="J186" i="4"/>
  <c r="J168" i="4"/>
  <c r="J160" i="4"/>
  <c r="BK154" i="4"/>
  <c r="J147" i="4"/>
  <c r="J559" i="4"/>
  <c r="BK534" i="4"/>
  <c r="J525" i="4"/>
  <c r="BK508" i="4"/>
  <c r="BK492" i="4"/>
  <c r="BK484" i="4"/>
  <c r="BK462" i="4"/>
  <c r="BK455" i="4"/>
  <c r="J412" i="4"/>
  <c r="J381" i="4"/>
  <c r="BK356" i="4"/>
  <c r="J326" i="4"/>
  <c r="J310" i="4"/>
  <c r="J271" i="4"/>
  <c r="BK218" i="4"/>
  <c r="BK186" i="4"/>
  <c r="BK163" i="4"/>
  <c r="BK159" i="4"/>
  <c r="J141" i="4"/>
  <c r="BK134" i="4"/>
  <c r="J537" i="4"/>
  <c r="J520" i="4"/>
  <c r="BK512" i="4"/>
  <c r="J504" i="4"/>
  <c r="J494" i="4"/>
  <c r="BK466" i="4"/>
  <c r="BK448" i="4"/>
  <c r="BK396" i="4"/>
  <c r="J356" i="4"/>
  <c r="J328" i="4"/>
  <c r="J296" i="4"/>
  <c r="J282" i="4"/>
  <c r="BK273" i="4"/>
  <c r="BK258" i="4"/>
  <c r="BK211" i="4"/>
  <c r="J190" i="4"/>
  <c r="J382" i="5"/>
  <c r="BK370" i="5"/>
  <c r="BK354" i="5"/>
  <c r="BK353" i="5"/>
  <c r="BK352" i="5"/>
  <c r="BK351" i="5"/>
  <c r="J350" i="5"/>
  <c r="BK346" i="5"/>
  <c r="BK329" i="5"/>
  <c r="BK316" i="5"/>
  <c r="J304" i="5"/>
  <c r="BK272" i="5"/>
  <c r="BK264" i="5"/>
  <c r="J225" i="5"/>
  <c r="BK202" i="5"/>
  <c r="BK186" i="5"/>
  <c r="BK168" i="5"/>
  <c r="J155" i="5"/>
  <c r="J373" i="5"/>
  <c r="J357" i="5"/>
  <c r="BK294" i="5"/>
  <c r="J282" i="5"/>
  <c r="BK261" i="5"/>
  <c r="BK249" i="5"/>
  <c r="J222" i="5"/>
  <c r="J186" i="5"/>
  <c r="BK171" i="5"/>
  <c r="J144" i="5"/>
  <c r="J137" i="5"/>
  <c r="BK371" i="5"/>
  <c r="J348" i="5"/>
  <c r="BK331" i="5"/>
  <c r="J322" i="5"/>
  <c r="BK297" i="5"/>
  <c r="J290" i="5"/>
  <c r="J257" i="5"/>
  <c r="BK246" i="5"/>
  <c r="BK231" i="5"/>
  <c r="J185" i="5"/>
  <c r="BK169" i="5"/>
  <c r="BK139" i="5"/>
  <c r="BK359" i="5"/>
  <c r="J353" i="5"/>
  <c r="BK349" i="5"/>
  <c r="J339" i="5"/>
  <c r="J327" i="5"/>
  <c r="BK282" i="5"/>
  <c r="BK268" i="5"/>
  <c r="J244" i="5"/>
  <c r="BK192" i="5"/>
  <c r="BK166" i="5"/>
  <c r="BK142" i="5"/>
  <c r="J152" i="6"/>
  <c r="J143" i="6"/>
  <c r="J128" i="6"/>
  <c r="J148" i="6"/>
  <c r="J134" i="6"/>
  <c r="BK125" i="6"/>
  <c r="J142" i="6"/>
  <c r="J125" i="6"/>
  <c r="J119" i="6"/>
  <c r="J150" i="6"/>
  <c r="J129" i="6"/>
  <c r="J127" i="6"/>
  <c r="BK122" i="6"/>
  <c r="BK119" i="6"/>
  <c r="T124" i="2" l="1"/>
  <c r="T123" i="2"/>
  <c r="T122" i="2"/>
  <c r="R133" i="3"/>
  <c r="BK309" i="3"/>
  <c r="J309" i="3" s="1"/>
  <c r="J101" i="3" s="1"/>
  <c r="T552" i="3"/>
  <c r="R603" i="3"/>
  <c r="T755" i="3"/>
  <c r="R979" i="3"/>
  <c r="R978" i="3"/>
  <c r="P990" i="3"/>
  <c r="P989" i="3" s="1"/>
  <c r="BK124" i="2"/>
  <c r="BK123" i="2"/>
  <c r="BK122" i="2" s="1"/>
  <c r="J122" i="2" s="1"/>
  <c r="T133" i="3"/>
  <c r="R309" i="3"/>
  <c r="P552" i="3"/>
  <c r="P603" i="3"/>
  <c r="BK755" i="3"/>
  <c r="J755" i="3" s="1"/>
  <c r="J104" i="3" s="1"/>
  <c r="P979" i="3"/>
  <c r="P978" i="3"/>
  <c r="T990" i="3"/>
  <c r="T989" i="3" s="1"/>
  <c r="R130" i="4"/>
  <c r="BK327" i="4"/>
  <c r="J327" i="4" s="1"/>
  <c r="J101" i="4" s="1"/>
  <c r="P339" i="4"/>
  <c r="BK465" i="4"/>
  <c r="J465" i="4" s="1"/>
  <c r="J103" i="4" s="1"/>
  <c r="P465" i="4"/>
  <c r="R558" i="4"/>
  <c r="R557" i="4" s="1"/>
  <c r="T133" i="5"/>
  <c r="P260" i="5"/>
  <c r="T260" i="5"/>
  <c r="R267" i="5"/>
  <c r="P340" i="5"/>
  <c r="BK368" i="5"/>
  <c r="J368" i="5"/>
  <c r="J107" i="5" s="1"/>
  <c r="T368" i="5"/>
  <c r="T367" i="5"/>
  <c r="R376" i="5"/>
  <c r="R375" i="5" s="1"/>
  <c r="P118" i="6"/>
  <c r="P117" i="6"/>
  <c r="AU101" i="1"/>
  <c r="P124" i="2"/>
  <c r="P123" i="2" s="1"/>
  <c r="P122" i="2" s="1"/>
  <c r="AU96" i="1" s="1"/>
  <c r="AU95" i="1" s="1"/>
  <c r="P133" i="3"/>
  <c r="P309" i="3"/>
  <c r="BK552" i="3"/>
  <c r="BK132" i="3" s="1"/>
  <c r="J132" i="3" s="1"/>
  <c r="J99" i="3" s="1"/>
  <c r="J552" i="3"/>
  <c r="J102" i="3" s="1"/>
  <c r="T603" i="3"/>
  <c r="R755" i="3"/>
  <c r="T979" i="3"/>
  <c r="T978" i="3" s="1"/>
  <c r="R990" i="3"/>
  <c r="R989" i="3"/>
  <c r="P130" i="4"/>
  <c r="BK339" i="4"/>
  <c r="J339" i="4" s="1"/>
  <c r="J102" i="4" s="1"/>
  <c r="T339" i="4"/>
  <c r="R465" i="4"/>
  <c r="T558" i="4"/>
  <c r="T557" i="4"/>
  <c r="BK133" i="5"/>
  <c r="J133" i="5" s="1"/>
  <c r="J100" i="5" s="1"/>
  <c r="R133" i="5"/>
  <c r="BK260" i="5"/>
  <c r="J260" i="5" s="1"/>
  <c r="J101" i="5" s="1"/>
  <c r="R260" i="5"/>
  <c r="P267" i="5"/>
  <c r="BK340" i="5"/>
  <c r="J340" i="5" s="1"/>
  <c r="J103" i="5" s="1"/>
  <c r="T340" i="5"/>
  <c r="R368" i="5"/>
  <c r="R367" i="5" s="1"/>
  <c r="P376" i="5"/>
  <c r="P375" i="5"/>
  <c r="R118" i="6"/>
  <c r="R117" i="6" s="1"/>
  <c r="R124" i="2"/>
  <c r="R123" i="2"/>
  <c r="R122" i="2" s="1"/>
  <c r="BK133" i="3"/>
  <c r="J133" i="3"/>
  <c r="J100" i="3"/>
  <c r="T309" i="3"/>
  <c r="R552" i="3"/>
  <c r="BK603" i="3"/>
  <c r="J603" i="3"/>
  <c r="J103" i="3" s="1"/>
  <c r="P755" i="3"/>
  <c r="BK979" i="3"/>
  <c r="J979" i="3"/>
  <c r="J107" i="3" s="1"/>
  <c r="BK990" i="3"/>
  <c r="J990" i="3"/>
  <c r="J109" i="3"/>
  <c r="BK130" i="4"/>
  <c r="J130" i="4" s="1"/>
  <c r="J100" i="4" s="1"/>
  <c r="T130" i="4"/>
  <c r="P327" i="4"/>
  <c r="R327" i="4"/>
  <c r="T327" i="4"/>
  <c r="R339" i="4"/>
  <c r="T465" i="4"/>
  <c r="BK558" i="4"/>
  <c r="J558" i="4"/>
  <c r="J106" i="4"/>
  <c r="P558" i="4"/>
  <c r="P557" i="4" s="1"/>
  <c r="P133" i="5"/>
  <c r="P132" i="5"/>
  <c r="BK267" i="5"/>
  <c r="J267" i="5"/>
  <c r="J102" i="5" s="1"/>
  <c r="T267" i="5"/>
  <c r="R340" i="5"/>
  <c r="P368" i="5"/>
  <c r="P367" i="5" s="1"/>
  <c r="BK376" i="5"/>
  <c r="J376" i="5"/>
  <c r="J109" i="5"/>
  <c r="T376" i="5"/>
  <c r="T375" i="5" s="1"/>
  <c r="BK118" i="6"/>
  <c r="J118" i="6"/>
  <c r="J97" i="6" s="1"/>
  <c r="T118" i="6"/>
  <c r="T117" i="6"/>
  <c r="BK555" i="4"/>
  <c r="J555" i="4" s="1"/>
  <c r="J104" i="4" s="1"/>
  <c r="BK361" i="5"/>
  <c r="J361" i="5"/>
  <c r="J104" i="5" s="1"/>
  <c r="BK976" i="3"/>
  <c r="J976" i="3"/>
  <c r="J105" i="3"/>
  <c r="BK365" i="5"/>
  <c r="J365" i="5" s="1"/>
  <c r="J105" i="5" s="1"/>
  <c r="BK367" i="5"/>
  <c r="F114" i="6"/>
  <c r="BE141" i="6"/>
  <c r="BE148" i="6"/>
  <c r="BE152" i="6"/>
  <c r="E85" i="6"/>
  <c r="J89" i="6"/>
  <c r="BE122" i="6"/>
  <c r="BE125" i="6"/>
  <c r="BE130" i="6"/>
  <c r="BE134" i="6"/>
  <c r="BE147" i="6"/>
  <c r="BE149" i="6"/>
  <c r="BE120" i="6"/>
  <c r="BE126" i="6"/>
  <c r="BE127" i="6"/>
  <c r="BE128" i="6"/>
  <c r="BE133" i="6"/>
  <c r="BE142" i="6"/>
  <c r="BE143" i="6"/>
  <c r="BE153" i="6"/>
  <c r="BE119" i="6"/>
  <c r="BE121" i="6"/>
  <c r="BE124" i="6"/>
  <c r="BE129" i="6"/>
  <c r="BE150" i="6"/>
  <c r="BE151" i="6"/>
  <c r="F128" i="5"/>
  <c r="BE137" i="5"/>
  <c r="BE144" i="5"/>
  <c r="BE158" i="5"/>
  <c r="BE160" i="5"/>
  <c r="BE177" i="5"/>
  <c r="BE202" i="5"/>
  <c r="BE225" i="5"/>
  <c r="BE249" i="5"/>
  <c r="BE259" i="5"/>
  <c r="BE285" i="5"/>
  <c r="BE290" i="5"/>
  <c r="BE293" i="5"/>
  <c r="BE294" i="5"/>
  <c r="BE304" i="5"/>
  <c r="BE316" i="5"/>
  <c r="BE322" i="5"/>
  <c r="BE336" i="5"/>
  <c r="BE351" i="5"/>
  <c r="BE366" i="5"/>
  <c r="BE370" i="5"/>
  <c r="BE374" i="5"/>
  <c r="E85" i="5"/>
  <c r="BE134" i="5"/>
  <c r="BE142" i="5"/>
  <c r="BE148" i="5"/>
  <c r="BE150" i="5"/>
  <c r="BE157" i="5"/>
  <c r="BE186" i="5"/>
  <c r="BE204" i="5"/>
  <c r="BE222" i="5"/>
  <c r="BE261" i="5"/>
  <c r="BE266" i="5"/>
  <c r="BE272" i="5"/>
  <c r="BE275" i="5"/>
  <c r="BE302" i="5"/>
  <c r="BE325" i="5"/>
  <c r="BE327" i="5"/>
  <c r="BE341" i="5"/>
  <c r="BE349" i="5"/>
  <c r="BE352" i="5"/>
  <c r="BE355" i="5"/>
  <c r="BE356" i="5"/>
  <c r="BE357" i="5"/>
  <c r="BE369" i="5"/>
  <c r="BE373" i="5"/>
  <c r="J125" i="5"/>
  <c r="BE139" i="5"/>
  <c r="BE155" i="5"/>
  <c r="BE166" i="5"/>
  <c r="BE168" i="5"/>
  <c r="BE172" i="5"/>
  <c r="BE183" i="5"/>
  <c r="BE185" i="5"/>
  <c r="BE189" i="5"/>
  <c r="BE192" i="5"/>
  <c r="BE197" i="5"/>
  <c r="BE207" i="5"/>
  <c r="BE220" i="5"/>
  <c r="BE231" i="5"/>
  <c r="BE233" i="5"/>
  <c r="BE235" i="5"/>
  <c r="BE246" i="5"/>
  <c r="BE264" i="5"/>
  <c r="BE282" i="5"/>
  <c r="BE296" i="5"/>
  <c r="BE308" i="5"/>
  <c r="BE310" i="5"/>
  <c r="BE324" i="5"/>
  <c r="BE329" i="5"/>
  <c r="BE331" i="5"/>
  <c r="BE333" i="5"/>
  <c r="BE338" i="5"/>
  <c r="BE346" i="5"/>
  <c r="BE348" i="5"/>
  <c r="BE350" i="5"/>
  <c r="BE353" i="5"/>
  <c r="BE359" i="5"/>
  <c r="BE377" i="5"/>
  <c r="BE161" i="5"/>
  <c r="BE169" i="5"/>
  <c r="BE171" i="5"/>
  <c r="BE182" i="5"/>
  <c r="BE226" i="5"/>
  <c r="BE244" i="5"/>
  <c r="BE248" i="5"/>
  <c r="BE255" i="5"/>
  <c r="BE257" i="5"/>
  <c r="BE268" i="5"/>
  <c r="BE279" i="5"/>
  <c r="BE283" i="5"/>
  <c r="BE286" i="5"/>
  <c r="BE297" i="5"/>
  <c r="BE339" i="5"/>
  <c r="BE354" i="5"/>
  <c r="BE362" i="5"/>
  <c r="BE371" i="5"/>
  <c r="BE372" i="5"/>
  <c r="BE382" i="5"/>
  <c r="BE218" i="4"/>
  <c r="BE240" i="4"/>
  <c r="BE264" i="4"/>
  <c r="BE266" i="4"/>
  <c r="BE275" i="4"/>
  <c r="BE276" i="4"/>
  <c r="BE294" i="4"/>
  <c r="BE298" i="4"/>
  <c r="BE310" i="4"/>
  <c r="BE314" i="4"/>
  <c r="BE336" i="4"/>
  <c r="BE360" i="4"/>
  <c r="BE377" i="4"/>
  <c r="BE410" i="4"/>
  <c r="BE440" i="4"/>
  <c r="BE462" i="4"/>
  <c r="BE479" i="4"/>
  <c r="BE484" i="4"/>
  <c r="BE486" i="4"/>
  <c r="BE488" i="4"/>
  <c r="BE490" i="4"/>
  <c r="BE499" i="4"/>
  <c r="BE502" i="4"/>
  <c r="BE505" i="4"/>
  <c r="BE516" i="4"/>
  <c r="BE520" i="4"/>
  <c r="BE523" i="4"/>
  <c r="BE525" i="4"/>
  <c r="BE528" i="4"/>
  <c r="BE531" i="4"/>
  <c r="BE535" i="4"/>
  <c r="BE542" i="4"/>
  <c r="BE549" i="4"/>
  <c r="BE551" i="4"/>
  <c r="E85" i="4"/>
  <c r="BE131" i="4"/>
  <c r="BE136" i="4"/>
  <c r="BE147" i="4"/>
  <c r="BE154" i="4"/>
  <c r="BE157" i="4"/>
  <c r="BE159" i="4"/>
  <c r="BE171" i="4"/>
  <c r="BE173" i="4"/>
  <c r="BE190" i="4"/>
  <c r="BE199" i="4"/>
  <c r="BE203" i="4"/>
  <c r="BE221" i="4"/>
  <c r="BE242" i="4"/>
  <c r="BE268" i="4"/>
  <c r="BE273" i="4"/>
  <c r="BE279" i="4"/>
  <c r="BE284" i="4"/>
  <c r="BE315" i="4"/>
  <c r="BE331" i="4"/>
  <c r="BE373" i="4"/>
  <c r="BE394" i="4"/>
  <c r="BE396" i="4"/>
  <c r="BE424" i="4"/>
  <c r="BE446" i="4"/>
  <c r="BE463" i="4"/>
  <c r="BE466" i="4"/>
  <c r="BE473" i="4"/>
  <c r="BE477" i="4"/>
  <c r="BE496" i="4"/>
  <c r="BE501" i="4"/>
  <c r="BE504" i="4"/>
  <c r="BE510" i="4"/>
  <c r="BE512" i="4"/>
  <c r="BE518" i="4"/>
  <c r="BE521" i="4"/>
  <c r="BE526" i="4"/>
  <c r="BE530" i="4"/>
  <c r="BE537" i="4"/>
  <c r="BE538" i="4"/>
  <c r="BE546" i="4"/>
  <c r="BE550" i="4"/>
  <c r="BE564" i="4"/>
  <c r="J91" i="4"/>
  <c r="BE139" i="4"/>
  <c r="BE149" i="4"/>
  <c r="BE160" i="4"/>
  <c r="BE162" i="4"/>
  <c r="BE163" i="4"/>
  <c r="BE168" i="4"/>
  <c r="BE174" i="4"/>
  <c r="BE206" i="4"/>
  <c r="BE253" i="4"/>
  <c r="BE254" i="4"/>
  <c r="BE282" i="4"/>
  <c r="BE288" i="4"/>
  <c r="BE312" i="4"/>
  <c r="BE322" i="4"/>
  <c r="BE324" i="4"/>
  <c r="BE328" i="4"/>
  <c r="BE340" i="4"/>
  <c r="BE356" i="4"/>
  <c r="BE397" i="4"/>
  <c r="BE412" i="4"/>
  <c r="BE457" i="4"/>
  <c r="BE464" i="4"/>
  <c r="BE475" i="4"/>
  <c r="BE506" i="4"/>
  <c r="BE508" i="4"/>
  <c r="BE517" i="4"/>
  <c r="BE519" i="4"/>
  <c r="BE524" i="4"/>
  <c r="BE534" i="4"/>
  <c r="BE536" i="4"/>
  <c r="F94" i="4"/>
  <c r="BE134" i="4"/>
  <c r="BE141" i="4"/>
  <c r="BE176" i="4"/>
  <c r="BE177" i="4"/>
  <c r="BE186" i="4"/>
  <c r="BE200" i="4"/>
  <c r="BE202" i="4"/>
  <c r="BE211" i="4"/>
  <c r="BE216" i="4"/>
  <c r="BE257" i="4"/>
  <c r="BE258" i="4"/>
  <c r="BE269" i="4"/>
  <c r="BE271" i="4"/>
  <c r="BE278" i="4"/>
  <c r="BE286" i="4"/>
  <c r="BE296" i="4"/>
  <c r="BE326" i="4"/>
  <c r="BE334" i="4"/>
  <c r="BE337" i="4"/>
  <c r="BE344" i="4"/>
  <c r="BE374" i="4"/>
  <c r="BE376" i="4"/>
  <c r="BE381" i="4"/>
  <c r="BE393" i="4"/>
  <c r="BE426" i="4"/>
  <c r="BE448" i="4"/>
  <c r="BE449" i="4"/>
  <c r="BE451" i="4"/>
  <c r="BE453" i="4"/>
  <c r="BE455" i="4"/>
  <c r="BE460" i="4"/>
  <c r="BE481" i="4"/>
  <c r="BE492" i="4"/>
  <c r="BE494" i="4"/>
  <c r="BE497" i="4"/>
  <c r="BE503" i="4"/>
  <c r="BE511" i="4"/>
  <c r="BE514" i="4"/>
  <c r="BE527" i="4"/>
  <c r="BE529" i="4"/>
  <c r="BE532" i="4"/>
  <c r="BE547" i="4"/>
  <c r="BE553" i="4"/>
  <c r="BE556" i="4"/>
  <c r="BE559" i="4"/>
  <c r="J124" i="2"/>
  <c r="J100" i="2"/>
  <c r="E119" i="3"/>
  <c r="BE164" i="3"/>
  <c r="BE169" i="3"/>
  <c r="BE204" i="3"/>
  <c r="BE206" i="3"/>
  <c r="BE216" i="3"/>
  <c r="BE246" i="3"/>
  <c r="BE259" i="3"/>
  <c r="BE271" i="3"/>
  <c r="BE285" i="3"/>
  <c r="BE330" i="3"/>
  <c r="BE334" i="3"/>
  <c r="BE338" i="3"/>
  <c r="BE344" i="3"/>
  <c r="BE350" i="3"/>
  <c r="BE747" i="3"/>
  <c r="BE777" i="3"/>
  <c r="BE797" i="3"/>
  <c r="BE803" i="3"/>
  <c r="BE807" i="3"/>
  <c r="BE844" i="3"/>
  <c r="BE850" i="3"/>
  <c r="BE900" i="3"/>
  <c r="BE907" i="3"/>
  <c r="BE911" i="3"/>
  <c r="BE953" i="3"/>
  <c r="BE965" i="3"/>
  <c r="BE977" i="3"/>
  <c r="BE991" i="3"/>
  <c r="BE139" i="3"/>
  <c r="BE141" i="3"/>
  <c r="BE146" i="3"/>
  <c r="BE149" i="3"/>
  <c r="BE152" i="3"/>
  <c r="BE161" i="3"/>
  <c r="BE174" i="3"/>
  <c r="BE184" i="3"/>
  <c r="BE190" i="3"/>
  <c r="BE197" i="3"/>
  <c r="BE199" i="3"/>
  <c r="BE260" i="3"/>
  <c r="BE279" i="3"/>
  <c r="BE358" i="3"/>
  <c r="BE359" i="3"/>
  <c r="BE362" i="3"/>
  <c r="BE373" i="3"/>
  <c r="BE397" i="3"/>
  <c r="BE407" i="3"/>
  <c r="BE409" i="3"/>
  <c r="BE445" i="3"/>
  <c r="BE455" i="3"/>
  <c r="BE472" i="3"/>
  <c r="BE476" i="3"/>
  <c r="BE486" i="3"/>
  <c r="BE508" i="3"/>
  <c r="BE511" i="3"/>
  <c r="BE515" i="3"/>
  <c r="BE547" i="3"/>
  <c r="BE551" i="3"/>
  <c r="BE571" i="3"/>
  <c r="BE592" i="3"/>
  <c r="BE597" i="3"/>
  <c r="BE601" i="3"/>
  <c r="BE652" i="3"/>
  <c r="BE657" i="3"/>
  <c r="BE680" i="3"/>
  <c r="BE694" i="3"/>
  <c r="BE706" i="3"/>
  <c r="BE719" i="3"/>
  <c r="BE729" i="3"/>
  <c r="BE731" i="3"/>
  <c r="BE737" i="3"/>
  <c r="BE739" i="3"/>
  <c r="BE751" i="3"/>
  <c r="BE756" i="3"/>
  <c r="BE775" i="3"/>
  <c r="BE794" i="3"/>
  <c r="BE799" i="3"/>
  <c r="BE801" i="3"/>
  <c r="BE805" i="3"/>
  <c r="BE811" i="3"/>
  <c r="BE818" i="3"/>
  <c r="BE837" i="3"/>
  <c r="BE843" i="3"/>
  <c r="BE891" i="3"/>
  <c r="BE901" i="3"/>
  <c r="BE919" i="3"/>
  <c r="BE931" i="3"/>
  <c r="BE933" i="3"/>
  <c r="BE938" i="3"/>
  <c r="BE942" i="3"/>
  <c r="BE945" i="3"/>
  <c r="BE957" i="3"/>
  <c r="BE962" i="3"/>
  <c r="BE966" i="3"/>
  <c r="BE973" i="3"/>
  <c r="BE980" i="3"/>
  <c r="BE988" i="3"/>
  <c r="BE994" i="3"/>
  <c r="BE997" i="3"/>
  <c r="J91" i="3"/>
  <c r="F128" i="3"/>
  <c r="BE134" i="3"/>
  <c r="BE137" i="3"/>
  <c r="BE148" i="3"/>
  <c r="BE151" i="3"/>
  <c r="BE156" i="3"/>
  <c r="BE162" i="3"/>
  <c r="BE180" i="3"/>
  <c r="BE187" i="3"/>
  <c r="BE211" i="3"/>
  <c r="BE221" i="3"/>
  <c r="BE252" i="3"/>
  <c r="BE272" i="3"/>
  <c r="BE277" i="3"/>
  <c r="BE281" i="3"/>
  <c r="BE290" i="3"/>
  <c r="BE308" i="3"/>
  <c r="BE310" i="3"/>
  <c r="BE337" i="3"/>
  <c r="BE349" i="3"/>
  <c r="BE352" i="3"/>
  <c r="BE353" i="3"/>
  <c r="BE367" i="3"/>
  <c r="BE377" i="3"/>
  <c r="BE384" i="3"/>
  <c r="BE400" i="3"/>
  <c r="BE437" i="3"/>
  <c r="BE452" i="3"/>
  <c r="BE454" i="3"/>
  <c r="BE480" i="3"/>
  <c r="BE488" i="3"/>
  <c r="BE492" i="3"/>
  <c r="BE500" i="3"/>
  <c r="BE509" i="3"/>
  <c r="BE525" i="3"/>
  <c r="BE528" i="3"/>
  <c r="BE573" i="3"/>
  <c r="BE594" i="3"/>
  <c r="BE599" i="3"/>
  <c r="BE602" i="3"/>
  <c r="BE609" i="3"/>
  <c r="BE619" i="3"/>
  <c r="BE636" i="3"/>
  <c r="BE654" i="3"/>
  <c r="BE664" i="3"/>
  <c r="BE672" i="3"/>
  <c r="BE674" i="3"/>
  <c r="BE682" i="3"/>
  <c r="BE696" i="3"/>
  <c r="BE742" i="3"/>
  <c r="BE749" i="3"/>
  <c r="BE753" i="3"/>
  <c r="BE791" i="3"/>
  <c r="BE868" i="3"/>
  <c r="BE884" i="3"/>
  <c r="BE909" i="3"/>
  <c r="BE921" i="3"/>
  <c r="BE923" i="3"/>
  <c r="BE925" i="3"/>
  <c r="BE929" i="3"/>
  <c r="BE935" i="3"/>
  <c r="BE943" i="3"/>
  <c r="BE947" i="3"/>
  <c r="BE956" i="3"/>
  <c r="BE968" i="3"/>
  <c r="BE969" i="3"/>
  <c r="BE970" i="3"/>
  <c r="BE972" i="3"/>
  <c r="BE986" i="3"/>
  <c r="BE165" i="3"/>
  <c r="BE188" i="3"/>
  <c r="BE191" i="3"/>
  <c r="BE195" i="3"/>
  <c r="BE219" i="3"/>
  <c r="BE224" i="3"/>
  <c r="BE244" i="3"/>
  <c r="BE253" i="3"/>
  <c r="BE267" i="3"/>
  <c r="BE269" i="3"/>
  <c r="BE287" i="3"/>
  <c r="BE289" i="3"/>
  <c r="BE304" i="3"/>
  <c r="BE306" i="3"/>
  <c r="BE335" i="3"/>
  <c r="BE361" i="3"/>
  <c r="BE365" i="3"/>
  <c r="BE370" i="3"/>
  <c r="BE376" i="3"/>
  <c r="BE379" i="3"/>
  <c r="BE389" i="3"/>
  <c r="BE435" i="3"/>
  <c r="BE443" i="3"/>
  <c r="BE447" i="3"/>
  <c r="BE474" i="3"/>
  <c r="BE481" i="3"/>
  <c r="BE490" i="3"/>
  <c r="BE498" i="3"/>
  <c r="BE502" i="3"/>
  <c r="BE513" i="3"/>
  <c r="BE523" i="3"/>
  <c r="BE527" i="3"/>
  <c r="BE549" i="3"/>
  <c r="BE553" i="3"/>
  <c r="BE574" i="3"/>
  <c r="BE595" i="3"/>
  <c r="BE598" i="3"/>
  <c r="BE600" i="3"/>
  <c r="BE604" i="3"/>
  <c r="BE613" i="3"/>
  <c r="BE626" i="3"/>
  <c r="BE648" i="3"/>
  <c r="BE655" i="3"/>
  <c r="BE658" i="3"/>
  <c r="BE671" i="3"/>
  <c r="BE675" i="3"/>
  <c r="BE684" i="3"/>
  <c r="BE708" i="3"/>
  <c r="BE732" i="3"/>
  <c r="BE734" i="3"/>
  <c r="BE754" i="3"/>
  <c r="BE796" i="3"/>
  <c r="BE829" i="3"/>
  <c r="BE836" i="3"/>
  <c r="BE861" i="3"/>
  <c r="BE898" i="3"/>
  <c r="BE913" i="3"/>
  <c r="BE927" i="3"/>
  <c r="BE930" i="3"/>
  <c r="BE936" i="3"/>
  <c r="BE940" i="3"/>
  <c r="BE955" i="3"/>
  <c r="BE958" i="3"/>
  <c r="BE961" i="3"/>
  <c r="BE963" i="3"/>
  <c r="E110" i="2"/>
  <c r="J116" i="2"/>
  <c r="F119" i="2"/>
  <c r="BE130" i="2"/>
  <c r="BE132" i="2"/>
  <c r="BE135" i="2"/>
  <c r="BE140" i="2"/>
  <c r="BE146" i="2"/>
  <c r="J94" i="2"/>
  <c r="BE147" i="2"/>
  <c r="BE127" i="2"/>
  <c r="BE128" i="2"/>
  <c r="BE134" i="2"/>
  <c r="BE136" i="2"/>
  <c r="BE139" i="2"/>
  <c r="BE141" i="2"/>
  <c r="BE142" i="2"/>
  <c r="BE125" i="2"/>
  <c r="BE126" i="2"/>
  <c r="BE129" i="2"/>
  <c r="BE131" i="2"/>
  <c r="BE133" i="2"/>
  <c r="BE137" i="2"/>
  <c r="BE138" i="2"/>
  <c r="BE143" i="2"/>
  <c r="BE144" i="2"/>
  <c r="BE145" i="2"/>
  <c r="F37" i="2"/>
  <c r="BB96" i="1"/>
  <c r="BB95" i="1" s="1"/>
  <c r="AX95" i="1" s="1"/>
  <c r="F39" i="3"/>
  <c r="BD98" i="1"/>
  <c r="F36" i="4"/>
  <c r="BA99" i="1"/>
  <c r="F38" i="4"/>
  <c r="BC99" i="1"/>
  <c r="F38" i="5"/>
  <c r="BC100" i="1"/>
  <c r="AS94" i="1"/>
  <c r="J36" i="2"/>
  <c r="AW96" i="1"/>
  <c r="F36" i="3"/>
  <c r="BA98" i="1" s="1"/>
  <c r="F37" i="4"/>
  <c r="BB99" i="1" s="1"/>
  <c r="F39" i="4"/>
  <c r="BD99" i="1" s="1"/>
  <c r="F34" i="6"/>
  <c r="BA101" i="1" s="1"/>
  <c r="F35" i="6"/>
  <c r="BB101" i="1" s="1"/>
  <c r="F36" i="6"/>
  <c r="BC101" i="1" s="1"/>
  <c r="F36" i="2"/>
  <c r="BA96" i="1" s="1"/>
  <c r="BA95" i="1" s="1"/>
  <c r="AW95" i="1" s="1"/>
  <c r="J36" i="3"/>
  <c r="AW98" i="1" s="1"/>
  <c r="F37" i="3"/>
  <c r="BB98" i="1"/>
  <c r="F37" i="5"/>
  <c r="BB100" i="1"/>
  <c r="J36" i="5"/>
  <c r="AW100" i="1"/>
  <c r="F37" i="6"/>
  <c r="BD101" i="1"/>
  <c r="F38" i="2"/>
  <c r="BC96" i="1" s="1"/>
  <c r="BC95" i="1" s="1"/>
  <c r="F39" i="2"/>
  <c r="BD96" i="1"/>
  <c r="BD95" i="1" s="1"/>
  <c r="F38" i="3"/>
  <c r="BC98" i="1"/>
  <c r="J36" i="4"/>
  <c r="AW99" i="1" s="1"/>
  <c r="F39" i="5"/>
  <c r="BD100" i="1"/>
  <c r="F36" i="5"/>
  <c r="BA100" i="1" s="1"/>
  <c r="J34" i="6"/>
  <c r="AW101" i="1"/>
  <c r="P131" i="5" l="1"/>
  <c r="AU100" i="1" s="1"/>
  <c r="J32" i="2"/>
  <c r="AG96" i="1" s="1"/>
  <c r="J98" i="2"/>
  <c r="J123" i="2"/>
  <c r="J99" i="2" s="1"/>
  <c r="T129" i="4"/>
  <c r="T128" i="4"/>
  <c r="P129" i="4"/>
  <c r="P128" i="4"/>
  <c r="AU99" i="1" s="1"/>
  <c r="R129" i="4"/>
  <c r="R128" i="4"/>
  <c r="P132" i="3"/>
  <c r="P131" i="3" s="1"/>
  <c r="AU98" i="1" s="1"/>
  <c r="R132" i="3"/>
  <c r="R131" i="3"/>
  <c r="R132" i="5"/>
  <c r="R131" i="5"/>
  <c r="T132" i="5"/>
  <c r="T131" i="5"/>
  <c r="T132" i="3"/>
  <c r="T131" i="3"/>
  <c r="BK978" i="3"/>
  <c r="BK131" i="3" s="1"/>
  <c r="J131" i="3" s="1"/>
  <c r="J98" i="3" s="1"/>
  <c r="J978" i="3"/>
  <c r="J106" i="3" s="1"/>
  <c r="BK989" i="3"/>
  <c r="J989" i="3"/>
  <c r="J108" i="3"/>
  <c r="BK557" i="4"/>
  <c r="J557" i="4"/>
  <c r="J105" i="4"/>
  <c r="BK129" i="4"/>
  <c r="J129" i="4" s="1"/>
  <c r="J99" i="4" s="1"/>
  <c r="BK375" i="5"/>
  <c r="J375" i="5"/>
  <c r="J108" i="5" s="1"/>
  <c r="BK117" i="6"/>
  <c r="J117" i="6"/>
  <c r="J96" i="6"/>
  <c r="BK132" i="5"/>
  <c r="J132" i="5"/>
  <c r="J99" i="5"/>
  <c r="J367" i="5"/>
  <c r="J106" i="5" s="1"/>
  <c r="AY95" i="1"/>
  <c r="J35" i="3"/>
  <c r="AV98" i="1"/>
  <c r="AT98" i="1" s="1"/>
  <c r="J35" i="2"/>
  <c r="AV96" i="1"/>
  <c r="AT96" i="1"/>
  <c r="F35" i="4"/>
  <c r="AZ99" i="1"/>
  <c r="F35" i="5"/>
  <c r="AZ100" i="1"/>
  <c r="BC97" i="1"/>
  <c r="AY97" i="1"/>
  <c r="BB97" i="1"/>
  <c r="AX97" i="1"/>
  <c r="F33" i="6"/>
  <c r="AZ101" i="1"/>
  <c r="F35" i="2"/>
  <c r="AZ96" i="1"/>
  <c r="AZ95" i="1"/>
  <c r="J35" i="4"/>
  <c r="AV99" i="1" s="1"/>
  <c r="AT99" i="1" s="1"/>
  <c r="J35" i="5"/>
  <c r="AV100" i="1"/>
  <c r="AT100" i="1" s="1"/>
  <c r="BD97" i="1"/>
  <c r="BA97" i="1"/>
  <c r="AW97" i="1"/>
  <c r="J33" i="6"/>
  <c r="AV101" i="1"/>
  <c r="AT101" i="1"/>
  <c r="F35" i="3"/>
  <c r="AZ98" i="1" s="1"/>
  <c r="AN96" i="1" l="1"/>
  <c r="AG95" i="1"/>
  <c r="BK128" i="4"/>
  <c r="J128" i="4"/>
  <c r="J98" i="4" s="1"/>
  <c r="BK131" i="5"/>
  <c r="J131" i="5"/>
  <c r="J98" i="5"/>
  <c r="J41" i="2"/>
  <c r="J30" i="6"/>
  <c r="AG101" i="1"/>
  <c r="AV95" i="1"/>
  <c r="AT95" i="1" s="1"/>
  <c r="AN95" i="1" s="1"/>
  <c r="BD94" i="1"/>
  <c r="W33" i="1"/>
  <c r="BB94" i="1"/>
  <c r="AX94" i="1"/>
  <c r="AU97" i="1"/>
  <c r="AU94" i="1"/>
  <c r="J32" i="3"/>
  <c r="AG98" i="1"/>
  <c r="BC94" i="1"/>
  <c r="W32" i="1"/>
  <c r="BA94" i="1"/>
  <c r="W30" i="1"/>
  <c r="AZ97" i="1"/>
  <c r="AV97" i="1"/>
  <c r="AT97" i="1" s="1"/>
  <c r="J39" i="6" l="1"/>
  <c r="J41" i="3"/>
  <c r="AN98" i="1"/>
  <c r="AN101" i="1"/>
  <c r="AY94" i="1"/>
  <c r="J32" i="4"/>
  <c r="AG99" i="1"/>
  <c r="J32" i="5"/>
  <c r="AG100" i="1" s="1"/>
  <c r="AN100" i="1" s="1"/>
  <c r="W31" i="1"/>
  <c r="AZ94" i="1"/>
  <c r="W29" i="1" s="1"/>
  <c r="AW94" i="1"/>
  <c r="AK30" i="1"/>
  <c r="J41" i="4" l="1"/>
  <c r="J41" i="5"/>
  <c r="AN99" i="1"/>
  <c r="AV94" i="1"/>
  <c r="AK29" i="1" s="1"/>
  <c r="AG97" i="1"/>
  <c r="AG94" i="1"/>
  <c r="AK26" i="1"/>
  <c r="AN97" i="1" l="1"/>
  <c r="AK35" i="1"/>
  <c r="AT94" i="1"/>
  <c r="AN94" i="1" l="1"/>
</calcChain>
</file>

<file path=xl/sharedStrings.xml><?xml version="1.0" encoding="utf-8"?>
<sst xmlns="http://schemas.openxmlformats.org/spreadsheetml/2006/main" count="19122" uniqueCount="2196">
  <si>
    <t>Export Komplet</t>
  </si>
  <si>
    <t/>
  </si>
  <si>
    <t>2.0</t>
  </si>
  <si>
    <t>ZAMOK</t>
  </si>
  <si>
    <t>False</t>
  </si>
  <si>
    <t>{664a734e-169f-4bba-94dc-f37b86b321b6}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</si>
  <si>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</si>
  <si>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</si>
  <si>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</si>
  <si>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</si>
  <si>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</si>
  <si>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</si>
  <si>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</si>
  <si>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</si>
  <si>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240211a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</si>
  <si>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</si>
  <si>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</si>
  <si>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KŘENOVÁ – VIADUKT – REKONSTRUKCE KANALIZACE</t>
  </si>
  <si>
    <t>0,1</t>
  </si>
  <si>
    <t>KSO:</t>
  </si>
  <si>
    <t>CC-CZ:</t>
  </si>
  <si>
    <t>1</t>
  </si>
  <si>
    <t>Místo:</t>
  </si>
  <si>
    <t>BRNO</t>
  </si>
  <si>
    <t>Datum:</t>
  </si>
  <si>
    <t>7. 8. 2024</t>
  </si>
  <si>
    <t>10</t>
  </si>
  <si>
    <t>100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</si>
  <si>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</si>
  <si>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</si>
  <si>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</si>
  <si>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</si>
  <si>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</si>
  <si>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</si>
  <si>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</si>
  <si>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PROKAN smart s.r.o.  Brno</t>
  </si>
  <si>
    <t>True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</si>
  <si>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</si>
  <si>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</si>
  <si>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</si>
  <si>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Výkaz výměr, který se vztahuje k více položkám je nahrazen odpovídajícím slovem  "FIGUROU".  Figura je uvedena ve sloupci "Kód" v položce, kde byla spočítána. Pokud je někde uveden obchodní název, slouží jen k upřesnění specifikace materiálu. Je možné použít jakýkoliv obdobný výrobek.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</si>
  <si>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</si>
  <si>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</si>
  <si>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</si>
  <si>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</si>
  <si>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</si>
  <si>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</si>
  <si>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</si>
  <si>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</si>
  <si>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</si>
  <si>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</si>
  <si>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</si>
  <si>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</si>
  <si>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</si>
  <si>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</si>
  <si>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</si>
  <si>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</si>
  <si>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</si>
  <si>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</si>
  <si>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</si>
  <si>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</si>
  <si>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</si>
  <si>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</si>
  <si>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</si>
  <si>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</si>
  <si>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</si>
  <si>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</si>
  <si>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</si>
  <si>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</si>
  <si>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</si>
  <si>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</si>
  <si>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</si>
  <si>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</si>
  <si>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</si>
  <si>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</si>
  <si>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</si>
  <si>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</si>
  <si>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</si>
  <si>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</si>
  <si>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</si>
  <si>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</si>
  <si>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</si>
  <si>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</si>
  <si>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</si>
  <si>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</si>
  <si>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</si>
  <si>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OBJEKTY PŘÍPRAVY STAVENIŠTĚ</t>
  </si>
  <si>
    <t>ING</t>
  </si>
  <si>
    <t>{8a7d7869-97ea-41fb-a8c8-8724953fc4dd}</t>
  </si>
  <si>
    <t>2</t>
  </si>
  <si>
    <t>/</t>
  </si>
  <si>
    <t>SO 010</t>
  </si>
  <si>
    <t>Úprava trolejového vedení MHD</t>
  </si>
  <si>
    <t>Soupis</t>
  </si>
  <si>
    <t>{1e0b2112-1eea-4de9-8098-ec3dbd394a2f}</t>
  </si>
  <si>
    <t>300</t>
  </si>
  <si>
    <t>VODOHOSPODÁŘSKÉ OBJEKTY</t>
  </si>
  <si>
    <t>{8bdcba3d-e103-4aea-bc42-4a03de67447f}</t>
  </si>
  <si>
    <t>SO 310</t>
  </si>
  <si>
    <t>KANALIZACE</t>
  </si>
  <si>
    <t>{2b0538f8-1b11-40c5-b367-12128c780e94}</t>
  </si>
  <si>
    <t>827 19</t>
  </si>
  <si>
    <t>SO 320</t>
  </si>
  <si>
    <t>VODOVOD</t>
  </si>
  <si>
    <t>{581da42b-f793-4553-8126-e5d7520ec189}</t>
  </si>
  <si>
    <t>SO 330</t>
  </si>
  <si>
    <t>VODOVODNÍ PŘÍPOJKA</t>
  </si>
  <si>
    <t>{83647c92-9bbe-42cc-a4d4-3b628668e118}</t>
  </si>
  <si>
    <t>91</t>
  </si>
  <si>
    <t>OSTATNÍ NÁKLADY</t>
  </si>
  <si>
    <t>VON</t>
  </si>
  <si>
    <t>{383f9a58-a26e-4906-bc89-b4b2a15562e5}</t>
  </si>
  <si>
    <t>KRYCÍ LIST SOUPISU PRACÍ</t>
  </si>
  <si>
    <t>Objekt:</t>
  </si>
  <si>
    <t>000 - OBJEKTY PŘÍPRAVY STAVENIŠTĚ</t>
  </si>
  <si>
    <t>Soupis:</t>
  </si>
  <si>
    <t>SO 010 - Úprava trolejového vedení MHD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</si>
  <si>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</si>
  <si>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</si>
  <si>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</si>
  <si>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</si>
  <si>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</si>
  <si>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</si>
  <si>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</si>
  <si>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</si>
  <si>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</si>
  <si>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</si>
  <si>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</si>
  <si>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</si>
  <si>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</si>
  <si>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</si>
  <si>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</si>
  <si>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</si>
  <si>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</si>
  <si>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</si>
  <si>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</si>
  <si>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</si>
  <si>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</si>
  <si>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</si>
  <si>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</si>
  <si>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</si>
  <si>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</si>
  <si>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</si>
  <si>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</si>
  <si>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210030101.1</t>
  </si>
  <si>
    <t>Trolejový drát 100 mm2</t>
  </si>
  <si>
    <t>m</t>
  </si>
  <si>
    <t>vlastní</t>
  </si>
  <si>
    <t>64</t>
  </si>
  <si>
    <t>210030102.1</t>
  </si>
  <si>
    <t>Spojka troleje</t>
  </si>
  <si>
    <t>ks</t>
  </si>
  <si>
    <t>4</t>
  </si>
  <si>
    <t>210030103.1</t>
  </si>
  <si>
    <t>Izolátor do oblouku na lano s hákovými šrouby M12</t>
  </si>
  <si>
    <t>6</t>
  </si>
  <si>
    <t>210030104.1</t>
  </si>
  <si>
    <t>Izolátor smyčkový</t>
  </si>
  <si>
    <t>8</t>
  </si>
  <si>
    <t>5</t>
  </si>
  <si>
    <t>210030105.1</t>
  </si>
  <si>
    <t>Kotevní svorka pro trolej</t>
  </si>
  <si>
    <t>210030106.1</t>
  </si>
  <si>
    <t>Lano FeZn 50 mm2</t>
  </si>
  <si>
    <t>7</t>
  </si>
  <si>
    <t>210030107.1</t>
  </si>
  <si>
    <t>Nerez uši s příložkami</t>
  </si>
  <si>
    <t>14</t>
  </si>
  <si>
    <t>210030108.1</t>
  </si>
  <si>
    <t>Nerez.drát f 4 mm</t>
  </si>
  <si>
    <t>16</t>
  </si>
  <si>
    <t>9</t>
  </si>
  <si>
    <t>210030109.1</t>
  </si>
  <si>
    <t>Obj. kotev. s vidlicí  f 175 mm</t>
  </si>
  <si>
    <t>18</t>
  </si>
  <si>
    <t>210030110.1</t>
  </si>
  <si>
    <t>Objímka na výložník f 55 mm</t>
  </si>
  <si>
    <t>20</t>
  </si>
  <si>
    <t>11</t>
  </si>
  <si>
    <t>210030111.1</t>
  </si>
  <si>
    <t>Rameno oblouk.svorky-nerez</t>
  </si>
  <si>
    <t>22</t>
  </si>
  <si>
    <t>210030112.1</t>
  </si>
  <si>
    <t>Soudkový izolátor 1,5 kV, M16/16 - nerez vložka</t>
  </si>
  <si>
    <t>24</t>
  </si>
  <si>
    <t>13</t>
  </si>
  <si>
    <t>210030113.1</t>
  </si>
  <si>
    <t>Spojka trojsměrná</t>
  </si>
  <si>
    <t>26</t>
  </si>
  <si>
    <t>210030114.1</t>
  </si>
  <si>
    <t>Svorka kotevní s vidlicí</t>
  </si>
  <si>
    <t>28</t>
  </si>
  <si>
    <t>15</t>
  </si>
  <si>
    <t>210030115.1</t>
  </si>
  <si>
    <t>Svorka trolej.oblouk. do 13°</t>
  </si>
  <si>
    <t>30</t>
  </si>
  <si>
    <t>210030116.1</t>
  </si>
  <si>
    <t>Svorka trolejová TB M 16</t>
  </si>
  <si>
    <t>32</t>
  </si>
  <si>
    <t>17</t>
  </si>
  <si>
    <t>210030117.1</t>
  </si>
  <si>
    <t>Svorník M 16 pozink dl.3 cm</t>
  </si>
  <si>
    <t>34</t>
  </si>
  <si>
    <t>210030118.1</t>
  </si>
  <si>
    <t>Šroub M 16 x 35 - pozink</t>
  </si>
  <si>
    <t>36</t>
  </si>
  <si>
    <t>19</t>
  </si>
  <si>
    <t>210030119.1</t>
  </si>
  <si>
    <t>Třmen ( podkova )</t>
  </si>
  <si>
    <t>38</t>
  </si>
  <si>
    <t>210030120.1</t>
  </si>
  <si>
    <t>Vrubová spoj. na drát f 4 mm</t>
  </si>
  <si>
    <t>40</t>
  </si>
  <si>
    <t>210030121.1</t>
  </si>
  <si>
    <t>Digitální zaměření skutečného stavu</t>
  </si>
  <si>
    <t>km</t>
  </si>
  <si>
    <t>42</t>
  </si>
  <si>
    <t>210030122.1</t>
  </si>
  <si>
    <t>Přepojení stáv.zařízení + demontáž</t>
  </si>
  <si>
    <t>hod.</t>
  </si>
  <si>
    <t>44</t>
  </si>
  <si>
    <t>23</t>
  </si>
  <si>
    <t>210030123.1</t>
  </si>
  <si>
    <t>Revize zařízení</t>
  </si>
  <si>
    <t>46</t>
  </si>
  <si>
    <t>ACL16</t>
  </si>
  <si>
    <t>321,331</t>
  </si>
  <si>
    <t>ACO11</t>
  </si>
  <si>
    <t>533</t>
  </si>
  <si>
    <t>ACP16LA</t>
  </si>
  <si>
    <t>19,53</t>
  </si>
  <si>
    <t>ACP22</t>
  </si>
  <si>
    <t>275,331</t>
  </si>
  <si>
    <t>ASFALTryha1</t>
  </si>
  <si>
    <t>10,23</t>
  </si>
  <si>
    <t>ASFALTryha2</t>
  </si>
  <si>
    <t>54,736</t>
  </si>
  <si>
    <t>ASFALTryha9</t>
  </si>
  <si>
    <t>124,365</t>
  </si>
  <si>
    <t>300 - VODOHOSPODÁŘSKÉ OBJEKTY</t>
  </si>
  <si>
    <t>BET9</t>
  </si>
  <si>
    <t>6,615</t>
  </si>
  <si>
    <t>DN70105a</t>
  </si>
  <si>
    <t>25,45</t>
  </si>
  <si>
    <t>SO 310 - KANALIZACE</t>
  </si>
  <si>
    <t>DN70105b</t>
  </si>
  <si>
    <t>HEB160</t>
  </si>
  <si>
    <t>319</t>
  </si>
  <si>
    <t>HEB160př</t>
  </si>
  <si>
    <t>4,533</t>
  </si>
  <si>
    <t>VYKOPR9a</t>
  </si>
  <si>
    <t>20,69</t>
  </si>
  <si>
    <t>I200</t>
  </si>
  <si>
    <t>1988,28</t>
  </si>
  <si>
    <t>KABELkus1</t>
  </si>
  <si>
    <t>KABELkus9</t>
  </si>
  <si>
    <t>KABELm1</t>
  </si>
  <si>
    <t>7,12</t>
  </si>
  <si>
    <t>KABELm9</t>
  </si>
  <si>
    <t>2,26</t>
  </si>
  <si>
    <t>KOPOS</t>
  </si>
  <si>
    <t>18,319</t>
  </si>
  <si>
    <t>KOPOS9</t>
  </si>
  <si>
    <t>25,272</t>
  </si>
  <si>
    <t>KT200</t>
  </si>
  <si>
    <t>18,6</t>
  </si>
  <si>
    <t>LAryha</t>
  </si>
  <si>
    <t>LOZEŠP</t>
  </si>
  <si>
    <t xml:space="preserve"> </t>
  </si>
  <si>
    <t>37,152</t>
  </si>
  <si>
    <t>LOZEŠP9</t>
  </si>
  <si>
    <t>19,842</t>
  </si>
  <si>
    <t>MA8V</t>
  </si>
  <si>
    <t>OBKLADČED</t>
  </si>
  <si>
    <t>5,8</t>
  </si>
  <si>
    <t>OBRUBNIK</t>
  </si>
  <si>
    <t>OBSYP1</t>
  </si>
  <si>
    <t>25,343</t>
  </si>
  <si>
    <t>OBSYP9</t>
  </si>
  <si>
    <t>28,387</t>
  </si>
  <si>
    <t>ODVOZ</t>
  </si>
  <si>
    <t>177,271</t>
  </si>
  <si>
    <t>ODVOZ9</t>
  </si>
  <si>
    <t>161,029</t>
  </si>
  <si>
    <t>PAZ9</t>
  </si>
  <si>
    <t>180,269</t>
  </si>
  <si>
    <t>PAZ9ven</t>
  </si>
  <si>
    <t>110</t>
  </si>
  <si>
    <t>ŘEZaco</t>
  </si>
  <si>
    <t>125,2</t>
  </si>
  <si>
    <t>ŘEZla</t>
  </si>
  <si>
    <t>24,1</t>
  </si>
  <si>
    <t>ŘEZryha</t>
  </si>
  <si>
    <t>80,22</t>
  </si>
  <si>
    <t>SC</t>
  </si>
  <si>
    <t>232,531</t>
  </si>
  <si>
    <t>STRbet</t>
  </si>
  <si>
    <t>59,22</t>
  </si>
  <si>
    <t>ŠD</t>
  </si>
  <si>
    <t>190,531</t>
  </si>
  <si>
    <t>VRT</t>
  </si>
  <si>
    <t>VYKOP1</t>
  </si>
  <si>
    <t>166,591</t>
  </si>
  <si>
    <t>VYKOP11</t>
  </si>
  <si>
    <t>272,801</t>
  </si>
  <si>
    <t>VYKOP9</t>
  </si>
  <si>
    <t>116,749</t>
  </si>
  <si>
    <t>VYKOP91</t>
  </si>
  <si>
    <t>204,122</t>
  </si>
  <si>
    <t>VYKOPR1</t>
  </si>
  <si>
    <t>10,68</t>
  </si>
  <si>
    <t>VYKOPR9k</t>
  </si>
  <si>
    <t>8,39</t>
  </si>
  <si>
    <t>VYKOPR9b</t>
  </si>
  <si>
    <t>7,931</t>
  </si>
  <si>
    <t>VYKOPsn</t>
  </si>
  <si>
    <t>27,921</t>
  </si>
  <si>
    <t>ZASYP</t>
  </si>
  <si>
    <t>91,929</t>
  </si>
  <si>
    <t>ZASYP9</t>
  </si>
  <si>
    <t>52,289</t>
  </si>
  <si>
    <t>ZAVESkg</t>
  </si>
  <si>
    <t>150,8</t>
  </si>
  <si>
    <t>ZEMvrt</t>
  </si>
  <si>
    <t>15,659</t>
  </si>
  <si>
    <t>HSV - Práce a dodávky HSV</t>
  </si>
  <si>
    <t xml:space="preserve">    1 - Zemní práce</t>
  </si>
  <si>
    <t xml:space="preserve">    1.1 - Zemní práce mezi mostními pilíři</t>
  </si>
  <si>
    <t xml:space="preserve">    4 - Vodorovné konstrukce</t>
  </si>
  <si>
    <t xml:space="preserve">    5 - Komunikace pozemní</t>
  </si>
  <si>
    <t xml:space="preserve">    8 - Trubní vedení</t>
  </si>
  <si>
    <t xml:space="preserve">    99 - Přesun hmot</t>
  </si>
  <si>
    <t>PSV - Práce a dodávky PSV</t>
  </si>
  <si>
    <t xml:space="preserve">    715 - Izolace proti chemickým vlivům</t>
  </si>
  <si>
    <t xml:space="preserve">    46-M - Zemní práce při extr.mont.pracích</t>
  </si>
  <si>
    <t>HSV</t>
  </si>
  <si>
    <t>Práce a dodávky HSV</t>
  </si>
  <si>
    <t>Zemní práce</t>
  </si>
  <si>
    <t>113201111.1</t>
  </si>
  <si>
    <t>Vytrhání obrub chodníkových ležatých k zpětnému použití vč. odvozu do skladu zhotovitele uskladnění a zpětný dovoz</t>
  </si>
  <si>
    <t>1567186736</t>
  </si>
  <si>
    <t>VV</t>
  </si>
  <si>
    <t>" přípojky "     2,0*2</t>
  </si>
  <si>
    <t>Součet</t>
  </si>
  <si>
    <t>979024443</t>
  </si>
  <si>
    <t>Očištění vybouraných obrubníků a krajníků silničních</t>
  </si>
  <si>
    <t>CS ÚRS 2024 02</t>
  </si>
  <si>
    <t>-553341182</t>
  </si>
  <si>
    <t>113107432</t>
  </si>
  <si>
    <t>Odstranění podkladu z betonu prostého tl přes 150 do 300 mm při překopech strojně pl do 15 m2</t>
  </si>
  <si>
    <t>m2</t>
  </si>
  <si>
    <t>-795884840</t>
  </si>
  <si>
    <t>" konstrukce 1 - asfalt. vozovka - SC -250mm - kp "     ASFALTryha1</t>
  </si>
  <si>
    <t>113107532</t>
  </si>
  <si>
    <t>Odstranění podkladu z betonu prostého tl přes 150 do 300 mm při překopech strojně pl přes 15 m2</t>
  </si>
  <si>
    <t>-386635</t>
  </si>
  <si>
    <t xml:space="preserve">" konstrukce 1 - asfalt. vozovka - SC -250mm "     </t>
  </si>
  <si>
    <t>" stoka "     ASFALTryha2</t>
  </si>
  <si>
    <t>" obrubník - SC -250mm "     0,3*OBRUBNIK</t>
  </si>
  <si>
    <t>919735125</t>
  </si>
  <si>
    <t>Řezání stávajícího betonového krytu hl přes 200 do 250 mm</t>
  </si>
  <si>
    <t>2093290494</t>
  </si>
  <si>
    <t>997221561</t>
  </si>
  <si>
    <t>Vodorovná doprava suti z kusových materiálů do 1 km</t>
  </si>
  <si>
    <t>t</t>
  </si>
  <si>
    <t>774496121</t>
  </si>
  <si>
    <t>997221569</t>
  </si>
  <si>
    <t>Příplatek ZKD 1 km u vodorovné dopravy suti z kusových materiálů</t>
  </si>
  <si>
    <t>-1301934937</t>
  </si>
  <si>
    <t>41,674*9 'Přepočtené koeficientem množství</t>
  </si>
  <si>
    <t>997221615.1</t>
  </si>
  <si>
    <t>Poplatek za uložení na skládce (skládkovné) stavebního odpadu betonového (dlažba, obrubníky, podklad beton.)</t>
  </si>
  <si>
    <t>-1704047952</t>
  </si>
  <si>
    <t>113107422</t>
  </si>
  <si>
    <t>Odstranění podkladu z kameniva drceného tl přes 100 do 200 mm při překopech strojně pl do 15 m2</t>
  </si>
  <si>
    <t>399564719</t>
  </si>
  <si>
    <t>" konstrukce 1 - asf. vozovka - ŠD 150mm "     ASFALTryha1</t>
  </si>
  <si>
    <t>" konstrukce 3 - chodník LA - ŠD 150mm "     LAryha</t>
  </si>
  <si>
    <t>113107522</t>
  </si>
  <si>
    <t>Odstranění podkladu z kameniva drceného tl přes 100 do 200 mm při překopech strojně pl přes 15 m2</t>
  </si>
  <si>
    <t>1079822723</t>
  </si>
  <si>
    <t xml:space="preserve">" konstrukce 1 - asfalt. vozovka - ŠD -150mm "     </t>
  </si>
  <si>
    <t>997221551</t>
  </si>
  <si>
    <t>Vodorovná doprava suti ze sypkých materiálů do 1 km</t>
  </si>
  <si>
    <t>1385690438</t>
  </si>
  <si>
    <t>997221559</t>
  </si>
  <si>
    <t>Příplatek ZKD 1 km u vodorovné dopravy suti ze sypkých materiálů</t>
  </si>
  <si>
    <t>-1177081607</t>
  </si>
  <si>
    <t>22,155*9 'Přepočtené koeficientem množství</t>
  </si>
  <si>
    <t>997221655.1</t>
  </si>
  <si>
    <t>Poplatek za skládku suti z komunikací s příměsí     (bez živice)</t>
  </si>
  <si>
    <t>1738808399</t>
  </si>
  <si>
    <t>113107444</t>
  </si>
  <si>
    <t>Odstranění podkladu živičných tl přes 150 do 200 mm při překopech strojně pl do 15 m2</t>
  </si>
  <si>
    <t>201420068</t>
  </si>
  <si>
    <t>" konstrukce 1 - vozovka asfalt - 50+50+100(mm) "</t>
  </si>
  <si>
    <t>" kamenina DN200 "     1,1*KT200*0,5</t>
  </si>
  <si>
    <t>113107544</t>
  </si>
  <si>
    <t>Odstranění podkladu živičných tl přes 150 do 200 mm při překopech strojně pl přes 15 m2</t>
  </si>
  <si>
    <t>-239355216</t>
  </si>
  <si>
    <t>" výkop stoka "     (1,58+0,1*2)*(26,9-2,4/2)</t>
  </si>
  <si>
    <t>" šachta Š1 "     2,9*3,1</t>
  </si>
  <si>
    <t>919735114</t>
  </si>
  <si>
    <t>Řezání stávajícího živičného krytu hl přes 150 do 200 mm</t>
  </si>
  <si>
    <t>-1095177301</t>
  </si>
  <si>
    <t>" kamenina DN200 "     2*KT200*0,5</t>
  </si>
  <si>
    <t>" výkop stoka "     2*(26,9-2,4/2)</t>
  </si>
  <si>
    <t>" šachta Š1 "     2*(2,9+3,1)-1,58-0,1*2</t>
  </si>
  <si>
    <t>113107443</t>
  </si>
  <si>
    <t>Odstranění podkladu živičných tl přes 100 do 150 mm při překopech strojně pl do 15 m2</t>
  </si>
  <si>
    <t>-1876125806</t>
  </si>
  <si>
    <t>" konstrukce 3 - chodník LA - 30+100(mm) "</t>
  </si>
  <si>
    <t>-742386950</t>
  </si>
  <si>
    <t>-1984224969</t>
  </si>
  <si>
    <t>1390959778</t>
  </si>
  <si>
    <t>32,467*9 'Přepočtené koeficientem množství</t>
  </si>
  <si>
    <t>997221645.1</t>
  </si>
  <si>
    <t>Poplatek za skládku suti z komunikací s příměsí  - živice</t>
  </si>
  <si>
    <t>-87508948</t>
  </si>
  <si>
    <t>115101201</t>
  </si>
  <si>
    <t>Čerpání vody na dopravní výšku do 10 m průměrný přítok do 500 l/min</t>
  </si>
  <si>
    <t>hod</t>
  </si>
  <si>
    <t>-282375071</t>
  </si>
  <si>
    <t>" voda z výkopů - 1l/s "     2856</t>
  </si>
  <si>
    <t>" čerpání splaškových vod - 4l/s "     2856</t>
  </si>
  <si>
    <t>115101301</t>
  </si>
  <si>
    <t>Pohotovost čerpací soupravy pro dopravní výšku do 10 m přítok do 500 l/min</t>
  </si>
  <si>
    <t>den</t>
  </si>
  <si>
    <t>-753948060</t>
  </si>
  <si>
    <t>5712/24</t>
  </si>
  <si>
    <t>115101204</t>
  </si>
  <si>
    <t>Čerpání vody na dopravní výšku do 10 m průměrný přítok do přes 2 000 do 4 000 l/min</t>
  </si>
  <si>
    <t>1808668428</t>
  </si>
  <si>
    <t>" voda dešťová 105l/s (6.300l/min) "     720</t>
  </si>
  <si>
    <t>25</t>
  </si>
  <si>
    <t>115101304</t>
  </si>
  <si>
    <t>Pohotovost čerpací soupravy pro dopravní výšku do 10 m přítok přes 2 000 do 4 000 l/min</t>
  </si>
  <si>
    <t>-622168564</t>
  </si>
  <si>
    <t>" 2 čerpadla po dobu stavby "</t>
  </si>
  <si>
    <t>2856*2/24</t>
  </si>
  <si>
    <t>-720/24</t>
  </si>
  <si>
    <t>115101209</t>
  </si>
  <si>
    <t>Příplatek ZKD 2000 l/min při čerpání vody na dopravní výšku do 10 m</t>
  </si>
  <si>
    <t>-521444977</t>
  </si>
  <si>
    <t>" voda dešťová 105l/s (6.300l/min) "     720*2</t>
  </si>
  <si>
    <t>27</t>
  </si>
  <si>
    <t>115101309</t>
  </si>
  <si>
    <t>Příplatek ZKD 2000 l/min při pohotovosti čerpací soupravy pro dopravní výšku do 10 m</t>
  </si>
  <si>
    <t>1538562555</t>
  </si>
  <si>
    <t>" pohotovost 2 čerpadla po dobu stavby "</t>
  </si>
  <si>
    <t>2856*2/24*2</t>
  </si>
  <si>
    <t>-720/24*2</t>
  </si>
  <si>
    <t>119001421</t>
  </si>
  <si>
    <t>Dočasné zajištění kabelů a kabelových tratí ze 3 volně ložených kabelů</t>
  </si>
  <si>
    <t>1540886892</t>
  </si>
  <si>
    <t>" kusy "     4</t>
  </si>
  <si>
    <t>" v metrech "     (1,58+0,1*2)*KABELkus1</t>
  </si>
  <si>
    <t>29</t>
  </si>
  <si>
    <t>139001101</t>
  </si>
  <si>
    <t>Příplatek za ztížení vykopávky v blízkosti podzemního vedení</t>
  </si>
  <si>
    <t>m3</t>
  </si>
  <si>
    <t>-1252200122</t>
  </si>
  <si>
    <t>" kabely "       KABELm1*1,5*1,0</t>
  </si>
  <si>
    <t>132212222</t>
  </si>
  <si>
    <t>Hloubení zapažených rýh šířky do 2000 mm v nesoudržných horninách třídy těžitelnosti I skupiny 3 ručně</t>
  </si>
  <si>
    <t>-1194045199</t>
  </si>
  <si>
    <t>" ve třídě 3  - 50% "     VYKOPR1*0,5</t>
  </si>
  <si>
    <t>31</t>
  </si>
  <si>
    <t>132412222</t>
  </si>
  <si>
    <t>Hloubení zapažených rýh šířky do 2000 mm v nesoudržných horninách třídy těžitelnosti II skupiny 5 ručně</t>
  </si>
  <si>
    <t>1513331206</t>
  </si>
  <si>
    <t xml:space="preserve">" ruční výkop - inž.sítě "     </t>
  </si>
  <si>
    <t>" ve třídě 5  - 50% "     VYKOPR1*0,5</t>
  </si>
  <si>
    <t>132254204</t>
  </si>
  <si>
    <t>Hloubení zapažených rýh š do 2000 mm v hornině třídy těžitelnosti I skupiny 3 objem do 500 m3</t>
  </si>
  <si>
    <t>907383985</t>
  </si>
  <si>
    <t>" stoka "</t>
  </si>
  <si>
    <t>(1,58+0,1*2)*(4,34+4,13)/2*(7,26-2,9/2)</t>
  </si>
  <si>
    <t>(1,58+0,1*2)*(4,13+3,65)/2*(26,7-7,26)</t>
  </si>
  <si>
    <t>" šachta Š1 "     5,2*2,9*3,1</t>
  </si>
  <si>
    <t>" přípojky "</t>
  </si>
  <si>
    <t>" UV1 "     1,1*2,62*7,7</t>
  </si>
  <si>
    <t>" UV2 "     1,1*2,12*7,4</t>
  </si>
  <si>
    <t>" UV3 "     1,1*2,13*3,5</t>
  </si>
  <si>
    <t>Mezisoučet</t>
  </si>
  <si>
    <t>" odpočet vybouranného potrubí "</t>
  </si>
  <si>
    <t>" DN700/1050 "     -1,08*1,6*26,9</t>
  </si>
  <si>
    <t>" DN100/1500 "     -1,458*1,9*2,6</t>
  </si>
  <si>
    <t>" odpočet povrchů "</t>
  </si>
  <si>
    <t>" konstrukce 1 "     -0,6*(ASFALTryha1+ASFALTryha2)</t>
  </si>
  <si>
    <t>" konstrukce 3 "     -0,28*LAryha</t>
  </si>
  <si>
    <t>" odpočet ruční výkop "     -VYKOPR1</t>
  </si>
  <si>
    <t>" ve třídě 3  - 50% "     VYKOP1*0,5</t>
  </si>
  <si>
    <t>33</t>
  </si>
  <si>
    <t>132454204</t>
  </si>
  <si>
    <t>Hloubení zapažených rýh š do 2000 mm v hornině třídy těžitelnosti II skupiny 5 objem do 500 m3</t>
  </si>
  <si>
    <t>122804179</t>
  </si>
  <si>
    <t>" ve třídě 5  - 50% "     VYKOP1*0,5</t>
  </si>
  <si>
    <t>151101102</t>
  </si>
  <si>
    <t>Zřízení příložného pažení a rozepření stěn rýh hl přes 2 do 4 m</t>
  </si>
  <si>
    <t>1450431915</t>
  </si>
  <si>
    <t>" UV1 "     2*2,62*7,7</t>
  </si>
  <si>
    <t>" UV2 "     2*2,12*7,4</t>
  </si>
  <si>
    <t>" UV3 "     2*2,13*3,5</t>
  </si>
  <si>
    <t>35</t>
  </si>
  <si>
    <t>151101112</t>
  </si>
  <si>
    <t>Odstranění příložného pažení a rozepření stěn rýh hl přes 2 do 4 m</t>
  </si>
  <si>
    <t>597338640</t>
  </si>
  <si>
    <t>151101103</t>
  </si>
  <si>
    <t>Zřízení příložného pažení a rozepření stěn rýh hl přes 4 do 8 m</t>
  </si>
  <si>
    <t>355150332</t>
  </si>
  <si>
    <t>(4,34+4,13)/2*((7,26-2,9/2)*2+1,58+0,1*2)</t>
  </si>
  <si>
    <t>(4,13+3,65)/2*(26,9-7,26)*2</t>
  </si>
  <si>
    <t>" šachta Š1 "     5,2*(2,9+3,1)*2</t>
  </si>
  <si>
    <t>37</t>
  </si>
  <si>
    <t>151101113</t>
  </si>
  <si>
    <t>Odstranění příložného pažení a rozepření stěn rýh hl přes 4 do 8 m</t>
  </si>
  <si>
    <t>-898045856</t>
  </si>
  <si>
    <t>154067341.1</t>
  </si>
  <si>
    <t>Konstrukce výstroje šachet netypová dočasně montáž  (j.c. bez nákladů na báňské normy)</t>
  </si>
  <si>
    <t>kg</t>
  </si>
  <si>
    <t>117994877</t>
  </si>
  <si>
    <t xml:space="preserve">" profilu I č.200 - počet rámů 7, rozměr jámy 2400/2600 "     </t>
  </si>
  <si>
    <t>2*(2,4+2,6+2*0,2)*7*26,3</t>
  </si>
  <si>
    <t>" závěsy "     (7-2)*8*3,77</t>
  </si>
  <si>
    <t>39</t>
  </si>
  <si>
    <t>13010722.1</t>
  </si>
  <si>
    <t>ocel profilová jakost S235JR (11 375) průřez I (IPN) 200  -  započítat obratovost</t>
  </si>
  <si>
    <t>116886167</t>
  </si>
  <si>
    <t>I200*1,03/1000</t>
  </si>
  <si>
    <t>13010299.1</t>
  </si>
  <si>
    <t>tyč ocelová plochá jakost S235JR (11 375)závěsy  -  započítat obratovost</t>
  </si>
  <si>
    <t>-977923367</t>
  </si>
  <si>
    <t>" pás 80/6 "     ZAVESkg*1,03/1000</t>
  </si>
  <si>
    <t>41</t>
  </si>
  <si>
    <t>154067342.1</t>
  </si>
  <si>
    <t>Konstrukce výstroje šachet netypová dočasně suchá demontáž  (j.c. bez nákladů na báňské normy)</t>
  </si>
  <si>
    <t>1251358994</t>
  </si>
  <si>
    <t>162751117</t>
  </si>
  <si>
    <t>Vodorovné přemístění přes 9 000 do 10000 m výkopku/sypaniny z horniny třídy těžitelnosti I skupiny 1 až 3</t>
  </si>
  <si>
    <t>885395816</t>
  </si>
  <si>
    <t>" zemina celkem "     VYKOP1+VYKOPR1</t>
  </si>
  <si>
    <t>" ve tř. 2+3 - 50% "     ODVOZ*0,5</t>
  </si>
  <si>
    <t>43</t>
  </si>
  <si>
    <t>162751137</t>
  </si>
  <si>
    <t>Vodorovné přemístění přes 9 000 do 10000 m výkopku/sypaniny z horniny třídy těžitelnosti II skupiny 4 a 5</t>
  </si>
  <si>
    <t>-2003792998</t>
  </si>
  <si>
    <t>" ve tř. 5 - 50% "     ODVOZ*0,5</t>
  </si>
  <si>
    <t>171201221.1</t>
  </si>
  <si>
    <t xml:space="preserve">Poplatek za skládku zeminy tř.1-5 s příměsí   </t>
  </si>
  <si>
    <t>-1526311602</t>
  </si>
  <si>
    <t>45</t>
  </si>
  <si>
    <t>175151101</t>
  </si>
  <si>
    <t>Obsypání potrubí strojně sypaninou bez prohození, uloženou do 3 m</t>
  </si>
  <si>
    <t>-1516222707</t>
  </si>
  <si>
    <t xml:space="preserve">" výkop "     </t>
  </si>
  <si>
    <t>(0,871+0,08*0,78*2)*DN70105a</t>
  </si>
  <si>
    <t>58331208.1</t>
  </si>
  <si>
    <t>nesoudržná zemina zrno do 20mm vhodná pod komunikace</t>
  </si>
  <si>
    <t>1460267372</t>
  </si>
  <si>
    <t>OBSYP1*1,05</t>
  </si>
  <si>
    <t>47</t>
  </si>
  <si>
    <t>167151111</t>
  </si>
  <si>
    <t>Nakládání výkopku z hornin třídy těžitelnosti I skupiny 1 až 3 přes 100 m3</t>
  </si>
  <si>
    <t>189514936</t>
  </si>
  <si>
    <t>" přesun hmot "     OBSYP1</t>
  </si>
  <si>
    <t>48</t>
  </si>
  <si>
    <t>162251102</t>
  </si>
  <si>
    <t>Vodorovné přemístění přes 20 do 50 m výkopku/sypaniny z horniny třídy těžitelnosti I skupiny 1 až 3</t>
  </si>
  <si>
    <t>826274674</t>
  </si>
  <si>
    <t>49</t>
  </si>
  <si>
    <t>174151101</t>
  </si>
  <si>
    <t>Zásyp jam, šachet rýh nebo kolem objektů sypaninou se zhutněním</t>
  </si>
  <si>
    <t>614322432</t>
  </si>
  <si>
    <t>" prostor k zásypu "     VYKOP11</t>
  </si>
  <si>
    <t>" odpočet konstrukce "</t>
  </si>
  <si>
    <t>" stoka "     -(1,58+0,1*2)*(0,4+1,38+0,3)*DN70105a</t>
  </si>
  <si>
    <t>" kp kamenina DN200 "     -(0,367+0,05*0,196)*KT200</t>
  </si>
  <si>
    <t>" šachta Š1 "</t>
  </si>
  <si>
    <t>-(3,05+0,3*3+0,1)*2,9*3,1</t>
  </si>
  <si>
    <t>-PI*(1,24/2)^2*(0,25+0,65+0,13+0,12-0,6)</t>
  </si>
  <si>
    <t>" odpočet konstrukce povrchů "</t>
  </si>
  <si>
    <t>" asf.vozovka - přípojka "     -0,6*ASFALTryha1</t>
  </si>
  <si>
    <t>" asf.vozovka - stoka "     -0,6*ASFALTryha2</t>
  </si>
  <si>
    <t>" obrubník - SC -250mm "     -0,6*0,3*OBRUBNIK</t>
  </si>
  <si>
    <t>50</t>
  </si>
  <si>
    <t>58331201.1</t>
  </si>
  <si>
    <t>zhutněný zásyp náhradním zásypovým materiálem  (plná frakce)</t>
  </si>
  <si>
    <t>-261424989</t>
  </si>
  <si>
    <t>ZASYP*1,9</t>
  </si>
  <si>
    <t>51</t>
  </si>
  <si>
    <t>167151101</t>
  </si>
  <si>
    <t>Nakládání výkopku z hornin třídy těžitelnosti I skupiny 1 až 3 do 100 m3</t>
  </si>
  <si>
    <t>-1330966564</t>
  </si>
  <si>
    <t>52</t>
  </si>
  <si>
    <t>1654594136</t>
  </si>
  <si>
    <t>1.1</t>
  </si>
  <si>
    <t>Zemní práce mezi mostními pilíři</t>
  </si>
  <si>
    <t>53</t>
  </si>
  <si>
    <t>113154528</t>
  </si>
  <si>
    <t>Frézování živičného krytu tl 100 mm pruh š přes 0,5 m pl do 500 m2</t>
  </si>
  <si>
    <t>-1406971317</t>
  </si>
  <si>
    <t>" komunikace asfalt 50+50+100(mm) "</t>
  </si>
  <si>
    <t xml:space="preserve">" plocha nad rýhou "  </t>
  </si>
  <si>
    <t>(1,6+0,08*2)*(60,4-26,9)</t>
  </si>
  <si>
    <t>" rozšíření šachty "</t>
  </si>
  <si>
    <t>" Š2 "</t>
  </si>
  <si>
    <t>(2,0+0,06*2+0,08*2-1,6-0,08*2)*(4,0+1,0/2)</t>
  </si>
  <si>
    <t>" Š3 "</t>
  </si>
  <si>
    <t>(2,0+0,06*2+0,08*2-1,6-0,08*2)*(4,0+1,0*2/2)</t>
  </si>
  <si>
    <t>" Š4 "</t>
  </si>
  <si>
    <t>(2,0+0,06*2+0,08*2-1,6-0,08*2)*(3,0+1,0/2)</t>
  </si>
  <si>
    <t>FREZAryha</t>
  </si>
  <si>
    <t xml:space="preserve">" plocha celkem "  </t>
  </si>
  <si>
    <t>" pod viaduktem "</t>
  </si>
  <si>
    <t>(2,91+0,42+0,43)*19,0</t>
  </si>
  <si>
    <t>" mimo viadukt "</t>
  </si>
  <si>
    <t>3,65*(60,4-26,9-19,0)</t>
  </si>
  <si>
    <t>" 2x50mm +  100mm = 200mm "     ASFALTryha9*2</t>
  </si>
  <si>
    <t>54</t>
  </si>
  <si>
    <t>-368559321</t>
  </si>
  <si>
    <t>2*(2,91+0,42+0,43+60,4-26,9)</t>
  </si>
  <si>
    <t>55</t>
  </si>
  <si>
    <t>-1190263473</t>
  </si>
  <si>
    <t>56</t>
  </si>
  <si>
    <t>-685613258</t>
  </si>
  <si>
    <t>57,208*9 'Přepočtené koeficientem množství</t>
  </si>
  <si>
    <t>57</t>
  </si>
  <si>
    <t>1521310284</t>
  </si>
  <si>
    <t>58</t>
  </si>
  <si>
    <t>-906340546</t>
  </si>
  <si>
    <t>" komunikace SC 250mm "</t>
  </si>
  <si>
    <t>" pod viaduktem "     3,76*19,0</t>
  </si>
  <si>
    <t>" mimo viadukt "     3,45*(60,4-26,9-19,0)</t>
  </si>
  <si>
    <t>SC9</t>
  </si>
  <si>
    <t>59</t>
  </si>
  <si>
    <t>905509905</t>
  </si>
  <si>
    <t>" pod viaduktem "     2*19,0</t>
  </si>
  <si>
    <t>" mimo viadukt "     2*(3,45+60,4-26,9-19,0)</t>
  </si>
  <si>
    <t>60</t>
  </si>
  <si>
    <t>2109873295</t>
  </si>
  <si>
    <t>61</t>
  </si>
  <si>
    <t>-1329711497</t>
  </si>
  <si>
    <t>65,822*9 'Přepočtené koeficientem množství</t>
  </si>
  <si>
    <t>62</t>
  </si>
  <si>
    <t>-429936975</t>
  </si>
  <si>
    <t>63</t>
  </si>
  <si>
    <t>1552268126</t>
  </si>
  <si>
    <t>" komunikace ŠD 150mm "</t>
  </si>
  <si>
    <t>" pod viaduktem "     2,91*19,0</t>
  </si>
  <si>
    <t>" mimo viadukt "     3,27*(60,4-26,9-19,0)</t>
  </si>
  <si>
    <t>ŠD9</t>
  </si>
  <si>
    <t>-1387475177</t>
  </si>
  <si>
    <t>65</t>
  </si>
  <si>
    <t>-1263067058</t>
  </si>
  <si>
    <t>29,784*9 'Přepočtené koeficientem množství</t>
  </si>
  <si>
    <t>66</t>
  </si>
  <si>
    <t>-872627067</t>
  </si>
  <si>
    <t>67</t>
  </si>
  <si>
    <t>225511119.1</t>
  </si>
  <si>
    <t>Vrty D 250 mm  hl 0 až 25 m hornina I a II s pažením s omezením prostoru nad vrtem</t>
  </si>
  <si>
    <t>2110963349</t>
  </si>
  <si>
    <t>4,5*62+5,0*8</t>
  </si>
  <si>
    <t>68</t>
  </si>
  <si>
    <t>227111119.1</t>
  </si>
  <si>
    <t>Odpažení maloprofilových vrtů průměru D 250 mm s omezením prostoru nad vrtem</t>
  </si>
  <si>
    <t>1491251144</t>
  </si>
  <si>
    <t>69</t>
  </si>
  <si>
    <t>151711111</t>
  </si>
  <si>
    <t>Osazení zápor ocelových dl do 8 m obetonováním spodního konce</t>
  </si>
  <si>
    <t>-1958517969</t>
  </si>
  <si>
    <t>70</t>
  </si>
  <si>
    <t>13010976</t>
  </si>
  <si>
    <t>ocel profilová jakost S235JR (11 375) průřez HEB 160</t>
  </si>
  <si>
    <t>-1460304301</t>
  </si>
  <si>
    <t>" ztracené bednění u šachet "</t>
  </si>
  <si>
    <t>HEB160*1,06*0,0426</t>
  </si>
  <si>
    <t>71</t>
  </si>
  <si>
    <t>151711131</t>
  </si>
  <si>
    <t>Vytažení zápor ocelových dl do 8 m</t>
  </si>
  <si>
    <t>1203745015</t>
  </si>
  <si>
    <t xml:space="preserve">" vytažení uříznutých zápor do 2mb mimo šachty "   </t>
  </si>
  <si>
    <t>2,0*(70-10)</t>
  </si>
  <si>
    <t>72</t>
  </si>
  <si>
    <t>153111114.1</t>
  </si>
  <si>
    <t>Příčné řezání ocelových zaberaněných zápor HEB 160 vč. obnažení ocel. profilu</t>
  </si>
  <si>
    <t>kus</t>
  </si>
  <si>
    <t>-66480911</t>
  </si>
  <si>
    <t>73</t>
  </si>
  <si>
    <t>899910209.1</t>
  </si>
  <si>
    <t xml:space="preserve">Výplň vrtů cementovou suspenzí </t>
  </si>
  <si>
    <t>-671459065</t>
  </si>
  <si>
    <t>5,0</t>
  </si>
  <si>
    <t>74</t>
  </si>
  <si>
    <t>1360790691</t>
  </si>
  <si>
    <t>" kusy "     1</t>
  </si>
  <si>
    <t>" v metrech "     (2,1+0,08*2)*KABELkus9</t>
  </si>
  <si>
    <t>75</t>
  </si>
  <si>
    <t>961758271</t>
  </si>
  <si>
    <t>" kabely "       KABELm9*1,5*1,0</t>
  </si>
  <si>
    <t>" sondy pro zjištění stáv. kanalizace "</t>
  </si>
  <si>
    <t>76</t>
  </si>
  <si>
    <t>989403128</t>
  </si>
  <si>
    <t>" ruční výkop - inž.sítě "     VYKOPR9k</t>
  </si>
  <si>
    <t xml:space="preserve">" sondy základy a stoka DN300 "     </t>
  </si>
  <si>
    <t>1,0*1,0*(1,2*6+0,6*4)</t>
  </si>
  <si>
    <t>1,0*1,0*2,7</t>
  </si>
  <si>
    <t>" ve třídě 3  - 50% "     VYKOPR9a*0,5</t>
  </si>
  <si>
    <t>77</t>
  </si>
  <si>
    <t>1280546390</t>
  </si>
  <si>
    <t>" ve třídě 5  - 50% "     VYKOPR9a*0,5</t>
  </si>
  <si>
    <t>78</t>
  </si>
  <si>
    <t>132211401</t>
  </si>
  <si>
    <t>Hloubená vykopávka pod základy v hornině třídy těžitelnosti I skupiny 3 ručně</t>
  </si>
  <si>
    <t>-929488803</t>
  </si>
  <si>
    <t>" výkop pro přípojku pod kamennými bloky  "</t>
  </si>
  <si>
    <t>" UV3 "     1,1*3,59*1,0</t>
  </si>
  <si>
    <t>" UV4 "     1,1*3,62*1,0</t>
  </si>
  <si>
    <t>" ve třídě 3  - 50% "     VYKOPR9b*0,5</t>
  </si>
  <si>
    <t>79</t>
  </si>
  <si>
    <t>132411401</t>
  </si>
  <si>
    <t>Hloubená vykopávka pod základy v hornině třídy těžitelnosti I skupiny 5 ručně</t>
  </si>
  <si>
    <t>-2125722143</t>
  </si>
  <si>
    <t>" ve třídě 5  - 50% "     VYKOPR9b*0,5</t>
  </si>
  <si>
    <t>80</t>
  </si>
  <si>
    <t>132254202</t>
  </si>
  <si>
    <t>Hloubení zapažených rýh š do 2000 mm v hornině třídy těžitelnosti I skupiny 3 objem do 50 m3</t>
  </si>
  <si>
    <t>314087022</t>
  </si>
  <si>
    <t>" výkop pro snížení pláně pro montáž mikropilotů "</t>
  </si>
  <si>
    <t>((1,15+1,06)/2-0,6)*2,91*19,0</t>
  </si>
  <si>
    <t>" výkop rýhy pod pilíři pod sníením pláně "</t>
  </si>
  <si>
    <t>((3,65+3,6)/2-(1,15+1,06)/2)*(2,0+0,08*2)*(30,9-26,9-3,6+1,0/2)</t>
  </si>
  <si>
    <t>(3,9-0,6)*(2,0+0,08*2)*3,6</t>
  </si>
  <si>
    <t>" mezi Š2 a Š3 "</t>
  </si>
  <si>
    <t>((3,61+3,59)/2-(1,15+1,06)/2)*(1,6+0,08*2)*(45,9-31,9)</t>
  </si>
  <si>
    <t>(3,59-(1,15+1,06)/2)*(2,0+0,08*2)*(50,9-46,9-2,0+1,0/2*2)</t>
  </si>
  <si>
    <t>(3,89-0,6)*(2,0+0,08*2)*2,1</t>
  </si>
  <si>
    <t>" mezi Š3 a Š4 "</t>
  </si>
  <si>
    <t>((3,59+3,64)/2-(1,15+1,06)/2)*(1,6+0,08*2)*(56,4-51,9)</t>
  </si>
  <si>
    <t>(3,64-0,6)*(2,0+0,08*2)*(1,0+0,5)</t>
  </si>
  <si>
    <t>(3,64-(1,15+1,06)/2)*(2,0+0,08*2)*(60,4-57,4-2,0+1,0/2)</t>
  </si>
  <si>
    <t>(2,0+0,08*2)*(3,95-0,6)*2,1</t>
  </si>
  <si>
    <t>-1,08*1,6*34,0</t>
  </si>
  <si>
    <t>" odpočet ruční výkop "</t>
  </si>
  <si>
    <t>-VYKOPR9a-VYKOPR9b</t>
  </si>
  <si>
    <t>" ve třídě 3  - 50% "     VYKOP9*0,5</t>
  </si>
  <si>
    <t>81</t>
  </si>
  <si>
    <t>132454202</t>
  </si>
  <si>
    <t>Hloubení zapažených rýh š do 2000 mm v hornině třídy těžitelnosti II skupiny 5 objem do 50 m3</t>
  </si>
  <si>
    <t>1999924118</t>
  </si>
  <si>
    <t>" ve třídě 5  - 50% "     VYKOP9*0,5</t>
  </si>
  <si>
    <t>82</t>
  </si>
  <si>
    <t>153116112</t>
  </si>
  <si>
    <t>Montáž ocelových kleštin nebo převázek hradicích stěn z terénu</t>
  </si>
  <si>
    <t>-358943760</t>
  </si>
  <si>
    <t xml:space="preserve">" HEB 160 "     </t>
  </si>
  <si>
    <t>(1,2*8+2,2*4+3,2*6+4,2*4+5,2*10)*0,0426</t>
  </si>
  <si>
    <t>" přesun převázek "</t>
  </si>
  <si>
    <t>HEB160př*0,5</t>
  </si>
  <si>
    <t>83</t>
  </si>
  <si>
    <t>-898918013</t>
  </si>
  <si>
    <t>HEB160př*1,06</t>
  </si>
  <si>
    <t>84</t>
  </si>
  <si>
    <t>153116111</t>
  </si>
  <si>
    <t>Opracování ocelových kleštin nebo převázek hradicích stěn z terénu</t>
  </si>
  <si>
    <t>-184463013</t>
  </si>
  <si>
    <t>85</t>
  </si>
  <si>
    <t>153116113</t>
  </si>
  <si>
    <t>Demontáž ocelových kleštin nebo převázek hradicích stěn z terénu</t>
  </si>
  <si>
    <t>1930607639</t>
  </si>
  <si>
    <t>" odpočet ztracené bednění u šachet "</t>
  </si>
  <si>
    <t>-(5,0+4,0+4,0)*4*0,0426</t>
  </si>
  <si>
    <t>86</t>
  </si>
  <si>
    <t>151202301.1</t>
  </si>
  <si>
    <t>Zřízení rozepření převázek stěn hranol 140140 při pažení hl do 4 m při překopech inženýrských sítí vč. přepažování  (obratovost hranolů)</t>
  </si>
  <si>
    <t>-1716966121</t>
  </si>
  <si>
    <t>VYKOP91-VYKOPsn</t>
  </si>
  <si>
    <t>87</t>
  </si>
  <si>
    <t>151202311.1</t>
  </si>
  <si>
    <t>Odstranění rozepření převázek stěn hranol 140/140 při pažení hl do 4 m při překopech inženýrských sítí vč. odvozu a likvidace</t>
  </si>
  <si>
    <t>1450584084</t>
  </si>
  <si>
    <t>88</t>
  </si>
  <si>
    <t>153124111</t>
  </si>
  <si>
    <t>Zřízení stěn nasazených nebo tabulových ze dřeva mezi vodicí piloty z terénu</t>
  </si>
  <si>
    <t>1199139716</t>
  </si>
  <si>
    <t>2*((3,65+3,6)/2-(1,15+1,06)/2)*(30,9-26,9-3,6+1,0/2)</t>
  </si>
  <si>
    <t>2*(3,9-0,6)*3,6</t>
  </si>
  <si>
    <t>2*((3,61+3,59)/2-(1,15+1,06)/2)*(45,9-31,9)</t>
  </si>
  <si>
    <t>2*(3,59-(1,15+1,06)/2)*(50,9-46,9-2,0+1,0/2*2)</t>
  </si>
  <si>
    <t>2*(3,89-0,6)*2,1</t>
  </si>
  <si>
    <t>2*((3,59+3,64)/2-(1,15+1,06)/2)*(56,4-51,9)</t>
  </si>
  <si>
    <t>2*(3,64-0,6)*(1,0+0,5)</t>
  </si>
  <si>
    <t>2*(3,64-(1,15+1,06)/2)*(60,4-57,4-2,0+1,0/2)</t>
  </si>
  <si>
    <t>2*(3,95-0,6)*2,1</t>
  </si>
  <si>
    <t>89</t>
  </si>
  <si>
    <t>60511046.1</t>
  </si>
  <si>
    <t>řezivo jehličnaté boční omítané š do 200mm tl do 100mm dl 3,5m     (započítat obratovost)</t>
  </si>
  <si>
    <t>1858546778</t>
  </si>
  <si>
    <t>PAZ9ven*0,08*1,1</t>
  </si>
  <si>
    <t>90</t>
  </si>
  <si>
    <t>60511046</t>
  </si>
  <si>
    <t>řezivo jehličnaté boční omítané š do 200mm tl do 100mm dl 3,5m</t>
  </si>
  <si>
    <t>150590808</t>
  </si>
  <si>
    <t>(PAZ9-PAZ9ven)*0,08*1,1</t>
  </si>
  <si>
    <t>153125111</t>
  </si>
  <si>
    <t>Odstranění stěn dřevěných nasazených nebo tabulových mezi pilotami z terénu</t>
  </si>
  <si>
    <t>1303671938</t>
  </si>
  <si>
    <t>2,0*(60,4-26,9-1,0-3,0-2,0)*2</t>
  </si>
  <si>
    <t>92</t>
  </si>
  <si>
    <t>153125119.1</t>
  </si>
  <si>
    <t>Úprava rozepření jámy v místě šachet během provádění vyrovnávací vrstvy, vázání výztuže, betonáž (20 ks rozpěr)</t>
  </si>
  <si>
    <t>kpl</t>
  </si>
  <si>
    <t>-617483589</t>
  </si>
  <si>
    <t>93</t>
  </si>
  <si>
    <t>1893471624</t>
  </si>
  <si>
    <t>" zemina z vrtů "     PI*(0,25/2)^2*VRT</t>
  </si>
  <si>
    <t>ZEMvrt*0,5</t>
  </si>
  <si>
    <t>94</t>
  </si>
  <si>
    <t>162251122</t>
  </si>
  <si>
    <t>Vodorovné přemístění přes 20 do 50 m výkopku/sypaniny z horniny třídy těžitelnosti II skupiny 4 a 5</t>
  </si>
  <si>
    <t>-671880454</t>
  </si>
  <si>
    <t>95</t>
  </si>
  <si>
    <t>443729136</t>
  </si>
  <si>
    <t>96</t>
  </si>
  <si>
    <t>167151102</t>
  </si>
  <si>
    <t>Nakládání výkopku z hornin třídy těžitelnosti II skupiny 4 a 5 do 100 m3</t>
  </si>
  <si>
    <t>392935913</t>
  </si>
  <si>
    <t>97</t>
  </si>
  <si>
    <t>-1856866203</t>
  </si>
  <si>
    <t>" zemina výkop "     VYKOP9+VYKOPR9a+VYKOPR9b</t>
  </si>
  <si>
    <t>" zemina z vrtů "     ZEMvrt</t>
  </si>
  <si>
    <t>" ve tř. 2+3 - 50% "     ODVOZ9*0,5</t>
  </si>
  <si>
    <t>98</t>
  </si>
  <si>
    <t>1680586368</t>
  </si>
  <si>
    <t>" ve tř. 5 - 50% "     ODVOZ9*0,5</t>
  </si>
  <si>
    <t>99</t>
  </si>
  <si>
    <t>1977910027</t>
  </si>
  <si>
    <t>985511113.1</t>
  </si>
  <si>
    <t>Stříkaný beton stěn tl 50 mm</t>
  </si>
  <si>
    <t>1682285936</t>
  </si>
  <si>
    <t xml:space="preserve">" na pažení v místě betonování šachet "     </t>
  </si>
  <si>
    <t>" Š2 "     4,2*(0,3+0,1+0,3+1,7+0,3+0,3)*2</t>
  </si>
  <si>
    <t>" Š3 "     2,7*(0,3+0,1+0,3+1,55+0,3+0,3)*2</t>
  </si>
  <si>
    <t>" Š4 "     2,7*(0,3+0,1+0,3+2,15+0,3+0,3)*2</t>
  </si>
  <si>
    <t>101</t>
  </si>
  <si>
    <t>985511119.1</t>
  </si>
  <si>
    <t>Příplatek ke stříkanému betonu stěn ZKD 10 mm</t>
  </si>
  <si>
    <t>-748449675</t>
  </si>
  <si>
    <t>102</t>
  </si>
  <si>
    <t>985513111</t>
  </si>
  <si>
    <t>Stržení povrchu stříkaného betonu ze suchých směsí včetně zařezání</t>
  </si>
  <si>
    <t>-1346575453</t>
  </si>
  <si>
    <t>103</t>
  </si>
  <si>
    <t>985521911</t>
  </si>
  <si>
    <t>Příplatek ke stříkanému betonu z mokré směsi za práci ve stísněném prostoru</t>
  </si>
  <si>
    <t>623560626</t>
  </si>
  <si>
    <t>104</t>
  </si>
  <si>
    <t>985521912</t>
  </si>
  <si>
    <t>Příplatek ke stříkanému betonu z mokré směsi za plochu do 10 m2 jednotlivě</t>
  </si>
  <si>
    <t>-1445397551</t>
  </si>
  <si>
    <t>105</t>
  </si>
  <si>
    <t>-455417147</t>
  </si>
  <si>
    <t xml:space="preserve">" výkop pod viaduktem "     </t>
  </si>
  <si>
    <t>(0,887+0,08*0,78*2)*DN70105b</t>
  </si>
  <si>
    <t>" u Š2 "     0,8*(2,1-1,6)*(4,0-3,6+1,0/2)</t>
  </si>
  <si>
    <t>" u Š3 "     0,8*(2,1-1,6)*(4,0-2,1+1,0/2*2)</t>
  </si>
  <si>
    <t>" u Š4 "     0,8*(2,1-1,6)*(3,0-2,1+1,0/2)</t>
  </si>
  <si>
    <t>106</t>
  </si>
  <si>
    <t>-1320977829</t>
  </si>
  <si>
    <t>OBSYP9*1,05</t>
  </si>
  <si>
    <t>107</t>
  </si>
  <si>
    <t>1057005887</t>
  </si>
  <si>
    <t>" přesun hmot "     OBSYP9</t>
  </si>
  <si>
    <t>108</t>
  </si>
  <si>
    <t>-1245320187</t>
  </si>
  <si>
    <t>109</t>
  </si>
  <si>
    <t>174151102</t>
  </si>
  <si>
    <t>Zásyp v prostoru s omezeným pohybem stroje sypaninou se zhutněním</t>
  </si>
  <si>
    <t>586312153</t>
  </si>
  <si>
    <t>" prostor k zásypu "     VYKOP91</t>
  </si>
  <si>
    <t>" odpočet vestavěných konstrukcí "</t>
  </si>
  <si>
    <t>" trouba "     -1,063*DN70105b</t>
  </si>
  <si>
    <t>" ŠP lože "     -LOZEŠP9</t>
  </si>
  <si>
    <t>" podkladní beton "     -BET9</t>
  </si>
  <si>
    <t>" Kopos "     -KOPOS9</t>
  </si>
  <si>
    <t>" obsyp "     -OBSYP9</t>
  </si>
  <si>
    <t>" šachty "</t>
  </si>
  <si>
    <t>-(0,3*2+1,7)*3,6*(2,0+0,06*2+0,08*2)</t>
  </si>
  <si>
    <t>-(0,65+0,03+0,15+0,25-0,6)*PI*(1,24/2)^2</t>
  </si>
  <si>
    <t>-(0,3*2+1,55)*2,1*(2,0+0,06*2+0,08*2)</t>
  </si>
  <si>
    <t>-(0,65+0,03+0,15+0,5-0,6)*PI*(1,24/2)^2</t>
  </si>
  <si>
    <t>-(0,3*2+2,15)*2,1*(2,0+0,06*2+0,08*2)</t>
  </si>
  <si>
    <t>-(0,65+0,03+0,15-0,6)*PI*(1,24/2)^2</t>
  </si>
  <si>
    <t>1345119097</t>
  </si>
  <si>
    <t>ZASYP9*1,9</t>
  </si>
  <si>
    <t>111</t>
  </si>
  <si>
    <t>-2103356592</t>
  </si>
  <si>
    <t>112</t>
  </si>
  <si>
    <t>681277045</t>
  </si>
  <si>
    <t>Vodorovné konstrukce</t>
  </si>
  <si>
    <t>113</t>
  </si>
  <si>
    <t>451573111</t>
  </si>
  <si>
    <t>Lože pod potrubí otevřený výkop ze štěrkopísku</t>
  </si>
  <si>
    <t>-205544468</t>
  </si>
  <si>
    <t>" stoka DN 70/105 "</t>
  </si>
  <si>
    <t>0,3*(1,58+0,1*2)*DN70105a</t>
  </si>
  <si>
    <t>" šachta Š1 "     0,3*2,9*3,1</t>
  </si>
  <si>
    <t>" přípojky kamenina DN200 "     0,05*1,1*KT200</t>
  </si>
  <si>
    <t>LOZEŠP1</t>
  </si>
  <si>
    <t>0,3*(1,6+0,08*2)*DN70105b</t>
  </si>
  <si>
    <t>" u Š2 "     0,3*(2,1-1,6)*(4,0-3,6+1,0/2)</t>
  </si>
  <si>
    <t>" u Š3 "     0,3*(2,1-1,6)*(4,0-2,1+1,0/2*2)</t>
  </si>
  <si>
    <t>" u Š4 "     0,3*(2,1-1,6)*(3,0-2,1+1,0/2)</t>
  </si>
  <si>
    <t>" Š2 "     0,3*3,6*(2,0+0,06*2+0,08*2)</t>
  </si>
  <si>
    <t>" Š3 "     0,3*2,1*(2,0+0,06*2+0,08*2)</t>
  </si>
  <si>
    <t>" Š4 "     0,3*2,1*(2,0+0,06*2+0,08*2)</t>
  </si>
  <si>
    <t>114</t>
  </si>
  <si>
    <t>-1114687551</t>
  </si>
  <si>
    <t>" přesun hmot "     LOZEŠP</t>
  </si>
  <si>
    <t>115</t>
  </si>
  <si>
    <t>-965762983</t>
  </si>
  <si>
    <t>116</t>
  </si>
  <si>
    <t>452311131</t>
  </si>
  <si>
    <t>Podkladní desky z betonu prostého bez zvýšených nároků na prostředí tř. C 12/15 otevřený výkop</t>
  </si>
  <si>
    <t>213449748</t>
  </si>
  <si>
    <t>" výkop "</t>
  </si>
  <si>
    <t>0,1*(1,58+0,1*2)*DN70105a</t>
  </si>
  <si>
    <t>" šachta Š1 "     0,1*2,9*3,1</t>
  </si>
  <si>
    <t>BET1</t>
  </si>
  <si>
    <t>0,1*(1,6+0,08*2)*DN70105b</t>
  </si>
  <si>
    <t>" u Š2 "     0,1*(2,1-1,6)*(4,0-3,6+1,0/2)</t>
  </si>
  <si>
    <t>" u Š3 "     0,1*(2,1-1,6)*(4,0-2,1+1,0/2*2)</t>
  </si>
  <si>
    <t>" u Š4 "     0,1*(2,1-1,6)*(3,0-2,1+1,0/2)</t>
  </si>
  <si>
    <t>" Š2 "     0,1*3,6*(2,0+0,06*2+0,08*2)</t>
  </si>
  <si>
    <t>" Š3 "     0,1*2,1*(2,0+0,06*2+0,08*2)</t>
  </si>
  <si>
    <t>" Š4 "     0,1*2,1*(2,0+0,06*2+0,08*2)</t>
  </si>
  <si>
    <t>117</t>
  </si>
  <si>
    <t>452111111</t>
  </si>
  <si>
    <t>Osazení betonových pražců otevřený výkop pl do 25000 mm2</t>
  </si>
  <si>
    <t>-1284438656</t>
  </si>
  <si>
    <t>" 2 kusy na 1 kus trouby "     12+10+6</t>
  </si>
  <si>
    <t>118</t>
  </si>
  <si>
    <t>5922372902</t>
  </si>
  <si>
    <t>podkladek pod kameninové trouby vč. 2x klín DN150-200</t>
  </si>
  <si>
    <t>1511106359</t>
  </si>
  <si>
    <t>119</t>
  </si>
  <si>
    <t>452112112.1</t>
  </si>
  <si>
    <t>Osazení betonových prstenců nebo rámů v do 100 mm přetmelení spár</t>
  </si>
  <si>
    <t>-1782442445</t>
  </si>
  <si>
    <t>" dle výpisu šachet "     0+1+1+1</t>
  </si>
  <si>
    <t>120</t>
  </si>
  <si>
    <t>59224185</t>
  </si>
  <si>
    <t>prstenec šachtový vyrovnávací betonový 625x120x60mm</t>
  </si>
  <si>
    <t>2062982136</t>
  </si>
  <si>
    <t>121</t>
  </si>
  <si>
    <t>59224176</t>
  </si>
  <si>
    <t>prstenec šachtový vyrovnávací betonový 625x120x80mm</t>
  </si>
  <si>
    <t>767189848</t>
  </si>
  <si>
    <t>122</t>
  </si>
  <si>
    <t>59224187</t>
  </si>
  <si>
    <t>prstenec šachtový vyrovnávací betonový 625x120x100mm</t>
  </si>
  <si>
    <t>1659841751</t>
  </si>
  <si>
    <t>123</t>
  </si>
  <si>
    <t>452112122.1</t>
  </si>
  <si>
    <t>Osazení betonových prstenců nebo rámů v do 200 mm přetmelení spár</t>
  </si>
  <si>
    <t>-1704078262</t>
  </si>
  <si>
    <t>124</t>
  </si>
  <si>
    <t>59224188</t>
  </si>
  <si>
    <t>prstenec šachtový vyrovnávací betonový 625x120x120mm</t>
  </si>
  <si>
    <t>1153409617</t>
  </si>
  <si>
    <t>125</t>
  </si>
  <si>
    <t>452386111.1</t>
  </si>
  <si>
    <t>Vyrovnávací prstence z betonu prostého tř. C 25/30 v do 100 mm podbetonov. poklopu (např. Ergelit)</t>
  </si>
  <si>
    <t>-427268846</t>
  </si>
  <si>
    <t>Komunikace pozemní</t>
  </si>
  <si>
    <t>126</t>
  </si>
  <si>
    <t>113107181</t>
  </si>
  <si>
    <t>Odstranění podkladu živičného tl do 50 mm strojně pl přes 50 do 200 m2</t>
  </si>
  <si>
    <t>-152664400</t>
  </si>
  <si>
    <t xml:space="preserve">" celoplošné zapravení - ACO11 - 50mm "     </t>
  </si>
  <si>
    <t>-ASFALTryha1-ASFALTryha2-ASFALTryha9</t>
  </si>
  <si>
    <t>127</t>
  </si>
  <si>
    <t>919735111</t>
  </si>
  <si>
    <t>Řezání stávajícího živičného krytu hl do 50 mm</t>
  </si>
  <si>
    <t>-872296007</t>
  </si>
  <si>
    <t>6,9+9,9+6,9*2+7,1+26,5+18,1+8,1+0,8</t>
  </si>
  <si>
    <t>1,9+11,2+14,9+6,0</t>
  </si>
  <si>
    <t>128</t>
  </si>
  <si>
    <t>113107541</t>
  </si>
  <si>
    <t>Odstranění podkladu živičných tl 50 mm při překopech strojně pl přes 15 m2</t>
  </si>
  <si>
    <t>2009583151</t>
  </si>
  <si>
    <t>" konstrukce 1 - vozovka asfalt - ACL16+ - 50mm "</t>
  </si>
  <si>
    <t>" rozdíl ACL16 celkem - odpočet nad rýhou "</t>
  </si>
  <si>
    <t>129</t>
  </si>
  <si>
    <t>-265629858</t>
  </si>
  <si>
    <t xml:space="preserve">" zapravení asfaltové vozovky ACL16+ s odskoky "     </t>
  </si>
  <si>
    <t xml:space="preserve">" nad rýhou "    </t>
  </si>
  <si>
    <t>" výkop stoka "     2*(26,7-2,4/2)</t>
  </si>
  <si>
    <t>" šachta Š1 "     (2,9+0,5*3*2+3,1+0,5*3*2)*2</t>
  </si>
  <si>
    <t>130</t>
  </si>
  <si>
    <t>113107542</t>
  </si>
  <si>
    <t>Odstranění podkladu živičných tl přes 50 do 100 mm při překopech strojně pl přes 15 m2</t>
  </si>
  <si>
    <t>-1072702791</t>
  </si>
  <si>
    <t>" konstrukce 1 - vozovka asfalt - ACP22+ - 100mm "</t>
  </si>
  <si>
    <t>" rozdíl ACP22 celkem - odpočet nad rýhou "</t>
  </si>
  <si>
    <t>" konstrukce 3 - chodník LA - ACP16+ - 100mm "</t>
  </si>
  <si>
    <t>" rozdíl ACP16 celkem - odpočet nad rýhou "</t>
  </si>
  <si>
    <t>-LAryha</t>
  </si>
  <si>
    <t>131</t>
  </si>
  <si>
    <t>919735112</t>
  </si>
  <si>
    <t>Řezání stávajícího živičného krytu hl přes 50 do 100 mm</t>
  </si>
  <si>
    <t>-2058810948</t>
  </si>
  <si>
    <t xml:space="preserve">" zapravení asfaltové vozovky ACP22+ s odskoky "     </t>
  </si>
  <si>
    <t>" šachta Š1 "     (2,9+0,5*2*2+3,1+0,5*2*2)</t>
  </si>
  <si>
    <t>132</t>
  </si>
  <si>
    <t>113107341</t>
  </si>
  <si>
    <t>Odstranění podkladu živičného tl 50 mm strojně pl do 50 m2</t>
  </si>
  <si>
    <t>920893952</t>
  </si>
  <si>
    <t>" celoplošné zapravení chodníku "     MA8V</t>
  </si>
  <si>
    <t>" odpočet vybourání nad rýhou "     -LAryha</t>
  </si>
  <si>
    <t>133</t>
  </si>
  <si>
    <t>-1414810111</t>
  </si>
  <si>
    <t>134</t>
  </si>
  <si>
    <t>-1709028414</t>
  </si>
  <si>
    <t>135</t>
  </si>
  <si>
    <t>-42400125</t>
  </si>
  <si>
    <t>70,107*9 'Přepočtené koeficientem množství</t>
  </si>
  <si>
    <t>136</t>
  </si>
  <si>
    <t>-132880289</t>
  </si>
  <si>
    <t>137</t>
  </si>
  <si>
    <t>-387622954</t>
  </si>
  <si>
    <t>" konstrukce 1 - vozovka asfalt - SC - 250mm "</t>
  </si>
  <si>
    <t>" rozdíl SC celkem - odpočet nad rýhou "</t>
  </si>
  <si>
    <t>ASFALTryha1-ASFALTryha2-ASFALTryha9</t>
  </si>
  <si>
    <t>138</t>
  </si>
  <si>
    <t>1385459156</t>
  </si>
  <si>
    <t xml:space="preserve">" zapravení asfaltové vozovky SC s odskoky "     </t>
  </si>
  <si>
    <t>" šachta Š1 "     (2,9+0,5*2*1+3,1+0,5*2*1)</t>
  </si>
  <si>
    <t>139</t>
  </si>
  <si>
    <t>-2029486651</t>
  </si>
  <si>
    <t>140</t>
  </si>
  <si>
    <t>-209188073</t>
  </si>
  <si>
    <t>39,788*9 'Přepočtené koeficientem množství</t>
  </si>
  <si>
    <t>141</t>
  </si>
  <si>
    <t>293078059</t>
  </si>
  <si>
    <t>142</t>
  </si>
  <si>
    <t>577144111</t>
  </si>
  <si>
    <t>Asfaltový beton vrstva obrusná ACO 11+ (ABS) tř. I tl 50 mm š do 3 m z nemodifikovaného asfaltu</t>
  </si>
  <si>
    <t>-754383300</t>
  </si>
  <si>
    <t>" celoplošné zapravení "</t>
  </si>
  <si>
    <t>" kanalizace "     438,0</t>
  </si>
  <si>
    <t>" vodovod "     95,0</t>
  </si>
  <si>
    <t>143</t>
  </si>
  <si>
    <t>573211109.1</t>
  </si>
  <si>
    <t>Postřik živičný spojovací z asfaltu v množství 0,50 kg/m2 PS-EK</t>
  </si>
  <si>
    <t>1515636122</t>
  </si>
  <si>
    <t>144</t>
  </si>
  <si>
    <t>919732211</t>
  </si>
  <si>
    <t>Styčná spára napojení nového živičného povrchu na stávající za tepla š 15 mm hl 25 mm s prořezáním</t>
  </si>
  <si>
    <t>-367175282</t>
  </si>
  <si>
    <t>145</t>
  </si>
  <si>
    <t>577145112</t>
  </si>
  <si>
    <t>Asfaltový beton vrstva ložní ACL 16+ (ABH) tl 50 mm š do 3 m z nemodifikovaného asfaltu</t>
  </si>
  <si>
    <t>736363966</t>
  </si>
  <si>
    <t>" výkop stoka "     (1,58+0,1*2+0,5*3*2)*(26,9-2,4/2)</t>
  </si>
  <si>
    <t>" šachta Š1 "     (2,9+0,5*3*2)*(3,1+0,5*3*2)</t>
  </si>
  <si>
    <t>" kamenina DN200 "     (1,1+0,5*3*2)*KT200*0,5</t>
  </si>
  <si>
    <t>" nad rýhou pod pilíři "     ASFALTryha9</t>
  </si>
  <si>
    <t>146</t>
  </si>
  <si>
    <t>-912282247</t>
  </si>
  <si>
    <t>147</t>
  </si>
  <si>
    <t>565176111</t>
  </si>
  <si>
    <t>Asfaltový beton vrstva podkladní ACP 22+ (obalované kamenivo OKH) tl 100 mm š do 3 m</t>
  </si>
  <si>
    <t>824529192</t>
  </si>
  <si>
    <t>" výkop stoka "     (1,58+0,1*2+0,5*2*2)*(26,9-2,4/2)</t>
  </si>
  <si>
    <t>" šachta Š1 "     (2,9+0,5*2*2)*(3,1+0,5*2*2)</t>
  </si>
  <si>
    <t>" kamenina DN200 "     (1,1+0,5*2*2)*KT200*0,5</t>
  </si>
  <si>
    <t>148</t>
  </si>
  <si>
    <t>573111111.1</t>
  </si>
  <si>
    <t>Postřik živičný infiltrační s posypem z asfaltu množství 0,50 kg/m2 PI-EK</t>
  </si>
  <si>
    <t>655130683</t>
  </si>
  <si>
    <t>149</t>
  </si>
  <si>
    <t>567142115</t>
  </si>
  <si>
    <t>Podklad ze směsi stmelené cementem SC C 8/10 (KSC I) tl 250 mm</t>
  </si>
  <si>
    <t>1027846046</t>
  </si>
  <si>
    <t>" výkop stoka "     (1,58+0,1*2+0,5*2*1)*(26,9-2,4/2)</t>
  </si>
  <si>
    <t>" šachta Š1 "     (2,9+0,5*2*1)*(3,1+0,5*2*1)</t>
  </si>
  <si>
    <t>" kamenina DN200 "     (1,1+0,5*2*1)*KT200*0,5</t>
  </si>
  <si>
    <t>" obrubník "     0,3*OBRUBNIK</t>
  </si>
  <si>
    <t>150</t>
  </si>
  <si>
    <t>566901132</t>
  </si>
  <si>
    <t>Vyspravení podkladu po překopech inženýrských sítí plochy do 15 m2 štěrkodrtí tl. 150 mm</t>
  </si>
  <si>
    <t>1556601110</t>
  </si>
  <si>
    <t xml:space="preserve">" zapravení asfaltové vozovky ŠDA 0-63 "     </t>
  </si>
  <si>
    <t>" nad rýhou - kamenina DN200 "    ASFALTryha1</t>
  </si>
  <si>
    <t>" nad rýhou - DN700/1050 "    ASFALTryha2</t>
  </si>
  <si>
    <t>151</t>
  </si>
  <si>
    <t>167151101.1</t>
  </si>
  <si>
    <t>-189236948</t>
  </si>
  <si>
    <t>" přesun hmot "  ŠD*0,15</t>
  </si>
  <si>
    <t>152</t>
  </si>
  <si>
    <t>162351103</t>
  </si>
  <si>
    <t>Vodorovné přemístění přes 50 do 500 m výkopku/sypaniny z horniny třídy těžitelnosti I skupiny 1 až 3</t>
  </si>
  <si>
    <t>-1085638714</t>
  </si>
  <si>
    <t>153</t>
  </si>
  <si>
    <t>916131113</t>
  </si>
  <si>
    <t>Osazení silničního obrubníku betonového ležatého s boční opěrou do lože z betonu prostého</t>
  </si>
  <si>
    <t>1920631855</t>
  </si>
  <si>
    <t>154</t>
  </si>
  <si>
    <t>572350111</t>
  </si>
  <si>
    <t>Vyspravení krytu komunikací po překopech pl do 15 m2 litým asfaltem MA (LA) tl přes 20 do 40 mm</t>
  </si>
  <si>
    <t>-1840389306</t>
  </si>
  <si>
    <t>" celoplošné zapravení chodník - MA8V "     36,0</t>
  </si>
  <si>
    <t>155</t>
  </si>
  <si>
    <t>1460016527</t>
  </si>
  <si>
    <t>156</t>
  </si>
  <si>
    <t>320939247</t>
  </si>
  <si>
    <t>(5,8+1,0)*2+7,3+3,2</t>
  </si>
  <si>
    <t>157</t>
  </si>
  <si>
    <t>566901161</t>
  </si>
  <si>
    <t>Vyspravení podkladu po překopech inženýrských sítí plochy do 15 m2 obalovaným kamenivem ACP (OK) tl. 100 mm</t>
  </si>
  <si>
    <t>254794364</t>
  </si>
  <si>
    <t>" chodník LA - podklad ACP16+ - 100mm "</t>
  </si>
  <si>
    <t>" uskakovaně "</t>
  </si>
  <si>
    <t>(1,1+0,5*2)*KT200*0,5</t>
  </si>
  <si>
    <t>158</t>
  </si>
  <si>
    <t>928600926</t>
  </si>
  <si>
    <t>159</t>
  </si>
  <si>
    <t>-1941539660</t>
  </si>
  <si>
    <t>" zapravení chodník LA -  ŠDA 0-63   150mm "         LAryha</t>
  </si>
  <si>
    <t>160</t>
  </si>
  <si>
    <t>-1212568070</t>
  </si>
  <si>
    <t>" přesun hmot "  LAryha*0,15</t>
  </si>
  <si>
    <t>161</t>
  </si>
  <si>
    <t>-1737721856</t>
  </si>
  <si>
    <t>162</t>
  </si>
  <si>
    <t>998225111.1</t>
  </si>
  <si>
    <t>Přesun hmot pro pozemní komunikace s krytem z kamene, monolitickým betonovým nebo živičným pod pilíři</t>
  </si>
  <si>
    <t>1100856069</t>
  </si>
  <si>
    <t>Trubní vedení</t>
  </si>
  <si>
    <t>163</t>
  </si>
  <si>
    <t>823461211.1</t>
  </si>
  <si>
    <t>Montáž potrubí z trub vejčitých ŽB s integrovaným pryžovým těsněním a čedičovou výstelkou otevřený výkop sklon do 20 % DN 700/1050 přetmelení spár</t>
  </si>
  <si>
    <t>546375458</t>
  </si>
  <si>
    <t>" vč. tmelení spáry spoje a otvorů pro DH úchyty "</t>
  </si>
  <si>
    <t>" nátěr úchytů DH antikorózní barvou výplň místo úchytů mazaninou "</t>
  </si>
  <si>
    <t xml:space="preserve">" výpis materiálu, TZ "     </t>
  </si>
  <si>
    <t>" staničení 0,00000-0,02690 km "     26,9</t>
  </si>
  <si>
    <t>" staničení 0,02890-0,05940 km "     59,4-26,9</t>
  </si>
  <si>
    <t xml:space="preserve">" délka stoky "     </t>
  </si>
  <si>
    <t xml:space="preserve">" staničení 0,00000-0,02690 km - výkop "     </t>
  </si>
  <si>
    <t>26,9-2,9/2</t>
  </si>
  <si>
    <t xml:space="preserve">" staničení 0,02670-0,05940 km - výkop pod viaduktem "     </t>
  </si>
  <si>
    <t>59,4+1,3-26,9-3,6-2,1*2</t>
  </si>
  <si>
    <t>DN70105</t>
  </si>
  <si>
    <t xml:space="preserve">" délka potrubí "    </t>
  </si>
  <si>
    <t xml:space="preserve">" staničení 0,00000-0,02670 km - výkop "     </t>
  </si>
  <si>
    <t>26,9-1,8/2</t>
  </si>
  <si>
    <t>59,4+1,3-26,9-3,0-1,5*2</t>
  </si>
  <si>
    <t>DN70105p</t>
  </si>
  <si>
    <t>164</t>
  </si>
  <si>
    <t>59222137</t>
  </si>
  <si>
    <t>trouba ŽB vejčitá hrdlová s čedičovou výstelkou 70x105cm</t>
  </si>
  <si>
    <t>1697634146</t>
  </si>
  <si>
    <t>53,8*1,01 'Přepočtené koeficientem množství</t>
  </si>
  <si>
    <t>165</t>
  </si>
  <si>
    <t>899910201.1</t>
  </si>
  <si>
    <t>Zalití potrubí cementopopílkovou suspenzí vč. bednění a utěsnění všech otvorů stok, potrubí odboček vč. zajištění trouby stoky proti vyplavání</t>
  </si>
  <si>
    <t>-538038750</t>
  </si>
  <si>
    <t>(0,72+0,1*0,9*2)*DN70105a</t>
  </si>
  <si>
    <t>KOPOS1</t>
  </si>
  <si>
    <t>(0,738+0,08*0,9*2)*DN70105b</t>
  </si>
  <si>
    <t>" u Š2 "     0,9*(2,1-1,6)*(4,0-3,6+1,0/2)</t>
  </si>
  <si>
    <t>" u Š3 "     0,9*(2,1-1,6)*(4,0-2,1+1,0/2*2)</t>
  </si>
  <si>
    <t>" u Š4 "     0,9*(2,1-1,6)*(3,0-2,1+1,0/2)</t>
  </si>
  <si>
    <t xml:space="preserve">" odpočet provizorní potrubí DA400 "     </t>
  </si>
  <si>
    <t>-PI*(0,4/2)^2*59,4*4</t>
  </si>
  <si>
    <t>166</t>
  </si>
  <si>
    <t>831352121</t>
  </si>
  <si>
    <t>Montáž potrubí z trub kameninových hrdlových s integrovaným těsněním výkop sklon do 20 % DN 200</t>
  </si>
  <si>
    <t>1859046565</t>
  </si>
  <si>
    <t>" výpis materiálu "     18,6</t>
  </si>
  <si>
    <t>167</t>
  </si>
  <si>
    <t>59710676</t>
  </si>
  <si>
    <t>trouba kameninová glazovaná DN 200 dl 1,50m spojovací systém F</t>
  </si>
  <si>
    <t>-151963024</t>
  </si>
  <si>
    <t>18,6*1,015 'Přepočtené koeficientem množství</t>
  </si>
  <si>
    <t>168</t>
  </si>
  <si>
    <t>831262191</t>
  </si>
  <si>
    <t>Příplatek za práce na potrubí z trub kameninových s integrovaným těsněním sklon přes 20 % DN do 300</t>
  </si>
  <si>
    <t>11377010</t>
  </si>
  <si>
    <t>169</t>
  </si>
  <si>
    <t>831352193.1</t>
  </si>
  <si>
    <t>Příplatek k montáži kameninového potrubí trub DN 200 pomocí standardní spojky SC a vyrovnávací vložky BC</t>
  </si>
  <si>
    <t>-1887145052</t>
  </si>
  <si>
    <t>" spojka SC s vyrovnávací vložkou BC "     3</t>
  </si>
  <si>
    <t>170</t>
  </si>
  <si>
    <t>837314121.1</t>
  </si>
  <si>
    <t>Odbočka pro přípojky napojovací kus kamenina DN200 dl.0,3m s hrdlem, navrtávka do ŽB potrubí, vsazení, těsnění, přetmelení spár M+D</t>
  </si>
  <si>
    <t>2006528197</t>
  </si>
  <si>
    <t>" přípojky kp "     3</t>
  </si>
  <si>
    <t>171</t>
  </si>
  <si>
    <t>837352221</t>
  </si>
  <si>
    <t>Montáž kameninových tvarovek jednoosých s integrovaným těsněním otevřený výkop DN 200</t>
  </si>
  <si>
    <t>-1400193885</t>
  </si>
  <si>
    <t>3+3</t>
  </si>
  <si>
    <t>172</t>
  </si>
  <si>
    <t>59711854</t>
  </si>
  <si>
    <t>ucpávka kameninová glazovaná DN 200 spojovací systém C, tř.160</t>
  </si>
  <si>
    <t>2137453500</t>
  </si>
  <si>
    <t>3*1,015 'Přepočtené koeficientem množství</t>
  </si>
  <si>
    <t>173</t>
  </si>
  <si>
    <t>59710873.1</t>
  </si>
  <si>
    <t>trouba kameninová glazovaná zkrácená bez hrdla DN 200 dl 30cm třída 160 spojovací systém F,C</t>
  </si>
  <si>
    <t>-644304237</t>
  </si>
  <si>
    <t>174</t>
  </si>
  <si>
    <t>899623141</t>
  </si>
  <si>
    <t>Obetonování potrubí nebo zdiva stok betonem prostým tř. C 12/15 v otevřeném výkopu</t>
  </si>
  <si>
    <t>-1260901366</t>
  </si>
  <si>
    <t xml:space="preserve">" potrubí kamenina "     </t>
  </si>
  <si>
    <t>" DN200 "     (KT200+0,5*3)*(0,221+0,1*0,422)</t>
  </si>
  <si>
    <t>OBET1</t>
  </si>
  <si>
    <t>175</t>
  </si>
  <si>
    <t>894201131.1</t>
  </si>
  <si>
    <t>Dno šachet tl nad 200 mm z ŽB tř. C 30/37-XC4-XA1</t>
  </si>
  <si>
    <t>-81550660</t>
  </si>
  <si>
    <t>" Š1 "     0,3*2,9*3,1*1,035</t>
  </si>
  <si>
    <t>" Š2 "     0,3*3,6*2,0</t>
  </si>
  <si>
    <t>" Š3 "     0,3*2,1*2,0</t>
  </si>
  <si>
    <t>" Š4 "     0,3*2,1*2,0</t>
  </si>
  <si>
    <t>176</t>
  </si>
  <si>
    <t>894302162.1</t>
  </si>
  <si>
    <t>Stěny šachet tl nad 200 mm ze ŽB tř. C 30/37-XC4-XA1</t>
  </si>
  <si>
    <t>-1160306607</t>
  </si>
  <si>
    <t>" Š1 "     3,05*(2,9*3,1-1,8*2,0)*1,035</t>
  </si>
  <si>
    <t>-0,55*(1,06+1,12*2)*1,035</t>
  </si>
  <si>
    <t>" Š2 "     1,7*(3,6*2,0-3,0*1,4)</t>
  </si>
  <si>
    <t>-0,3*(1,06*2+0,18*2+0,046)</t>
  </si>
  <si>
    <t>" Š3 "     1,55*(2,1*2,0-1,5*1,4)</t>
  </si>
  <si>
    <t>-0,3*(1,06*2+0,10)</t>
  </si>
  <si>
    <t>" Š4 "     2,15*(2,1*2,0-1,5*1,4)</t>
  </si>
  <si>
    <t>-0,3*(1,06*2)</t>
  </si>
  <si>
    <t>177</t>
  </si>
  <si>
    <t>894501121</t>
  </si>
  <si>
    <t>Bednění stěn šachet pravoúhlých nebo vícehranných jednostranné zřízení</t>
  </si>
  <si>
    <t>-345738901</t>
  </si>
  <si>
    <t>" Š1 "     3,05*(1,8+2,0)*2</t>
  </si>
  <si>
    <t>" Š2 "     1,7*3,0*2</t>
  </si>
  <si>
    <t>" Š3 "     1,55*1,5*2</t>
  </si>
  <si>
    <t>" Š4 "     2,15*1,5*2</t>
  </si>
  <si>
    <t>178</t>
  </si>
  <si>
    <t>894501122</t>
  </si>
  <si>
    <t>Bednění stěn šachet pravoúhlých nebo vícehranných jednostranné odstranění</t>
  </si>
  <si>
    <t>-711406892</t>
  </si>
  <si>
    <t>179</t>
  </si>
  <si>
    <t>894501111</t>
  </si>
  <si>
    <t>Bednění stěn šachet pravoúhlých nebo vícehranných oboustranné zřízení</t>
  </si>
  <si>
    <t>-27321589</t>
  </si>
  <si>
    <t>" Š2 "     1,7*1,4*2+(1,7+0,3)*2,0*2</t>
  </si>
  <si>
    <t>" Š3 "     1,55*1,4*2+(1,55+0,3)*2,0*2</t>
  </si>
  <si>
    <t>" Š4 "     2,15*1,4*2+(2,15+0,3)*2,0*2</t>
  </si>
  <si>
    <t>180</t>
  </si>
  <si>
    <t>894501112</t>
  </si>
  <si>
    <t>Bednění stěn šachet pravoúhlých nebo vícehranných oboustranné odstranění</t>
  </si>
  <si>
    <t>696977005</t>
  </si>
  <si>
    <t>181</t>
  </si>
  <si>
    <t>894608112.1</t>
  </si>
  <si>
    <t>Výztuž šachet z betonářské oceli 10 505 vč. distančních prvků</t>
  </si>
  <si>
    <t>-647831828</t>
  </si>
  <si>
    <t>" Š1 "     1,679</t>
  </si>
  <si>
    <t>" Š2 "     1,128</t>
  </si>
  <si>
    <t>" Š3 "     0,5</t>
  </si>
  <si>
    <t>" Š4 "     0,615</t>
  </si>
  <si>
    <t>182</t>
  </si>
  <si>
    <t>894601111.1</t>
  </si>
  <si>
    <t>Výztuž šachet z betonářské oceli 10 216 vč. distančních prvků</t>
  </si>
  <si>
    <t>1177618030</t>
  </si>
  <si>
    <t>" Š1 "</t>
  </si>
  <si>
    <t>(2,4*2,6+3,35*(2,4+2,6)*2)*6*0,6*0,000222</t>
  </si>
  <si>
    <t>(3,6*2,0+2,0*(3,6+2,0)*2)*6*0,6*0,000222</t>
  </si>
  <si>
    <t>(2,1*2,0+1,85*(2,1+2,0)*2)*6*0,6*0,000222</t>
  </si>
  <si>
    <t>(2,1*2,0+2,45*(2,1+2,0)*2)*6*0,6*0,000222</t>
  </si>
  <si>
    <t>183</t>
  </si>
  <si>
    <t>953334119.1</t>
  </si>
  <si>
    <t xml:space="preserve">Bobtnavý pásek do pracovních spar betonových kcí </t>
  </si>
  <si>
    <t>-556818064</t>
  </si>
  <si>
    <t>" styk stěna/strop "</t>
  </si>
  <si>
    <t>" Š1 "     (2,1+2,3)*2+0,3</t>
  </si>
  <si>
    <t>" Š2 "     (3,3+1,7)*2+0,3</t>
  </si>
  <si>
    <t>" Š3 "     (1,5+1,4)*2+0,3</t>
  </si>
  <si>
    <t>" Š4 "     (1,5+1,4)*2+0,3</t>
  </si>
  <si>
    <t>184</t>
  </si>
  <si>
    <t>953334119.3</t>
  </si>
  <si>
    <t>Bobtnavý pásek do pracovních spar betonových kcí vč. lepidla</t>
  </si>
  <si>
    <t>-510380164</t>
  </si>
  <si>
    <t>" styk stěna/potrubí "</t>
  </si>
  <si>
    <t xml:space="preserve">" DN100/150 "    </t>
  </si>
  <si>
    <t>" Š1 "     6,3*2</t>
  </si>
  <si>
    <t xml:space="preserve">" DN70/105 "    </t>
  </si>
  <si>
    <t>" Š1 "     4,0*2</t>
  </si>
  <si>
    <t>" Š2 "     4,0*2</t>
  </si>
  <si>
    <t>" Š3 "     4,0*2</t>
  </si>
  <si>
    <t>" Š4 "     4,0*2</t>
  </si>
  <si>
    <t xml:space="preserve">" DN200 "    </t>
  </si>
  <si>
    <t>" Š2 "    0,8*1</t>
  </si>
  <si>
    <t xml:space="preserve">" DN300 "    </t>
  </si>
  <si>
    <t>" Š3 "    1,2*1</t>
  </si>
  <si>
    <t xml:space="preserve">" DN400 "    </t>
  </si>
  <si>
    <t>" Š2 "       1,6*2</t>
  </si>
  <si>
    <t>185</t>
  </si>
  <si>
    <t>894301102.1</t>
  </si>
  <si>
    <t>Těsnící spárový pás</t>
  </si>
  <si>
    <t>495548027</t>
  </si>
  <si>
    <t>" styk stěna/dno "</t>
  </si>
  <si>
    <t>186</t>
  </si>
  <si>
    <t>894204172.1</t>
  </si>
  <si>
    <t>Beton dna a podest šachet betonu prostého tř. C 30/37-XC4-XA1 s čedičovým kamenivem</t>
  </si>
  <si>
    <t>-267100085</t>
  </si>
  <si>
    <t>" Š1 "     1,1*1,8*2,0</t>
  </si>
  <si>
    <t>" Š2 "     0,7*3,0*1,4</t>
  </si>
  <si>
    <t>" Š3 "     0,7*1,5*1,4</t>
  </si>
  <si>
    <t>" Š4 "     0,7*1,5*1,4</t>
  </si>
  <si>
    <t>187</t>
  </si>
  <si>
    <t>351351151</t>
  </si>
  <si>
    <t>Vnitřní bednění spodní části stok světlé výšky do 1200 mm otevřený výkop zřízení</t>
  </si>
  <si>
    <t>1883665343</t>
  </si>
  <si>
    <t>" Š1 "     2,2*2,0</t>
  </si>
  <si>
    <t>188</t>
  </si>
  <si>
    <t>351351152</t>
  </si>
  <si>
    <t>Vnitřní bednění spodní části stok světlé výšky do 1200 mm otevřený výkop odstranění</t>
  </si>
  <si>
    <t>-1609801756</t>
  </si>
  <si>
    <t>189</t>
  </si>
  <si>
    <t>894102311.1</t>
  </si>
  <si>
    <t>Stěny šachet z cihel kanalizačních čedičových na maltu Ergelit vč. spárování</t>
  </si>
  <si>
    <t>-1107549848</t>
  </si>
  <si>
    <t>" Š1 "     2,2*0,115*2,0</t>
  </si>
  <si>
    <t>" Š2 "     3,0*0,115*0,2*2</t>
  </si>
  <si>
    <t>" Š3 "     1,5*0,115*0,2*2</t>
  </si>
  <si>
    <t>190</t>
  </si>
  <si>
    <t>355931111.1</t>
  </si>
  <si>
    <t xml:space="preserve">Žlaby stok čedič žlábek DN200 </t>
  </si>
  <si>
    <t>-929818306</t>
  </si>
  <si>
    <t>" Š2 "     0,25</t>
  </si>
  <si>
    <t>191</t>
  </si>
  <si>
    <t>355931112.1</t>
  </si>
  <si>
    <t xml:space="preserve">Žlaby stok čedič žlábek DN300 </t>
  </si>
  <si>
    <t>-1670790450</t>
  </si>
  <si>
    <t>" Š3 "     0,6</t>
  </si>
  <si>
    <t>192</t>
  </si>
  <si>
    <t>355931114.1</t>
  </si>
  <si>
    <t xml:space="preserve">Žlaby stok čedič žlábek DN400 </t>
  </si>
  <si>
    <t>1615990496</t>
  </si>
  <si>
    <t>" Š2 "     0,5+0,6</t>
  </si>
  <si>
    <t>193</t>
  </si>
  <si>
    <t>355911193.1</t>
  </si>
  <si>
    <t>Žlaby čedičové stok CN II 1 komplet systém vč. všech detailů napojení</t>
  </si>
  <si>
    <t>80407353</t>
  </si>
  <si>
    <t>" Š1 "     0,8</t>
  </si>
  <si>
    <t>" Š2 "     3,1</t>
  </si>
  <si>
    <t>" Š3 "     1,5</t>
  </si>
  <si>
    <t>" Š4 "     1,5</t>
  </si>
  <si>
    <t>194</t>
  </si>
  <si>
    <t>355911196.1</t>
  </si>
  <si>
    <t>Žlaby čedičové stok PN V 1P komplet systém vč. všech detailů napojení</t>
  </si>
  <si>
    <t>530732138</t>
  </si>
  <si>
    <t>" Š1 "     2,0</t>
  </si>
  <si>
    <t>195</t>
  </si>
  <si>
    <t>894302107.1</t>
  </si>
  <si>
    <t>Stropní deska šachty prefa 2400/2600/300 ze ŽB C 30/37 XC4 XA1 s otvorem 1000mm D+M</t>
  </si>
  <si>
    <t>745828588</t>
  </si>
  <si>
    <t>" šachta Š1 "     1</t>
  </si>
  <si>
    <t>196</t>
  </si>
  <si>
    <t>894302109.1</t>
  </si>
  <si>
    <t>Stropní deska šachty prefa 3600/2000/300 ze ŽB C 30/37 XC4 XA1 s otvorem 1000mm D+M</t>
  </si>
  <si>
    <t>1480667167</t>
  </si>
  <si>
    <t>" šachta Š2 "     1</t>
  </si>
  <si>
    <t>197</t>
  </si>
  <si>
    <t>894302111.1</t>
  </si>
  <si>
    <t>Stropní deska šachty prefa 2100/2000/300 ze ŽB C 30/37 XC4 XA1 s otvorem 1000mm D+M</t>
  </si>
  <si>
    <t>531418555</t>
  </si>
  <si>
    <t>" šachta Š3 "     1</t>
  </si>
  <si>
    <t>198</t>
  </si>
  <si>
    <t>894302112.1</t>
  </si>
  <si>
    <t>-1663471977</t>
  </si>
  <si>
    <t>" šachta Š4 "     1</t>
  </si>
  <si>
    <t>199</t>
  </si>
  <si>
    <t>894410211.1</t>
  </si>
  <si>
    <t>Osazení betonových dílců pro kanalizační šachty DN 1000 skruž rovná výšky 250 mm přetmelení spár</t>
  </si>
  <si>
    <t>-905707074</t>
  </si>
  <si>
    <t>200</t>
  </si>
  <si>
    <t>59224066</t>
  </si>
  <si>
    <t>skruž betonová DN 1000x250 PS 100x25x12cm</t>
  </si>
  <si>
    <t>1328878205</t>
  </si>
  <si>
    <t>201</t>
  </si>
  <si>
    <t>59224348</t>
  </si>
  <si>
    <t>těsnění elastomerové pro spojení šachetních dílů DN 1000</t>
  </si>
  <si>
    <t>1199292873</t>
  </si>
  <si>
    <t>3*1,02 'Přepočtené koeficientem množství</t>
  </si>
  <si>
    <t>202</t>
  </si>
  <si>
    <t>894410232.1</t>
  </si>
  <si>
    <t>Osazení betonových dílců pro kanalizační šachty DN 1000 skruž přechodová (konus) přetmelení spár</t>
  </si>
  <si>
    <t>-199386712</t>
  </si>
  <si>
    <t>" dle výpisu šachet "     4</t>
  </si>
  <si>
    <t>203</t>
  </si>
  <si>
    <t>59224312</t>
  </si>
  <si>
    <t>konus betonové šachty DN 1000 kanalizační 100x62,5x58cm tl stěny 12 stupadla poplastovaná</t>
  </si>
  <si>
    <t>-1056257591</t>
  </si>
  <si>
    <t>204</t>
  </si>
  <si>
    <t>19185038</t>
  </si>
  <si>
    <t>24*1,02 'Přepočtené koeficientem množství</t>
  </si>
  <si>
    <t>205</t>
  </si>
  <si>
    <t>894413110.1</t>
  </si>
  <si>
    <t>Příplatek pro osazení první skruže - vnější přibetonování skruže beton C30/37 a výplň zámku skruží tmelem průměr 60/70 mm</t>
  </si>
  <si>
    <t>-795607443</t>
  </si>
  <si>
    <t>206</t>
  </si>
  <si>
    <t>899104112</t>
  </si>
  <si>
    <t>Osazení poklopů litinových, ocelových nebo železobetonových včetně rámů pro třídu zatížení D400, E600</t>
  </si>
  <si>
    <t>521500464</t>
  </si>
  <si>
    <t>207</t>
  </si>
  <si>
    <t>55243443.1</t>
  </si>
  <si>
    <t>poklop na vstupní šachtu litinový D500 zatížení 40 t typ BRNO</t>
  </si>
  <si>
    <t>-192259383</t>
  </si>
  <si>
    <t>208</t>
  </si>
  <si>
    <t>899501221</t>
  </si>
  <si>
    <t>Stupadla do šachet ocelová s PE povlakem vidlicová pro přímé zabudování do hmoždinek</t>
  </si>
  <si>
    <t>-720432829</t>
  </si>
  <si>
    <t>" dle výpisu šachet "     25</t>
  </si>
  <si>
    <t>209</t>
  </si>
  <si>
    <t>899503112</t>
  </si>
  <si>
    <t>Stupadla do šachet polyetylenová zapouštěcí kapsová osazovaná do vynechaných otvorů</t>
  </si>
  <si>
    <t>1684519931</t>
  </si>
  <si>
    <t>" dle výpisu šachet "     6</t>
  </si>
  <si>
    <t>210</t>
  </si>
  <si>
    <t>899910202.1</t>
  </si>
  <si>
    <t>Výplň potrubí šachet cementopopílkovou suspenzí délky potrubí přes 50 do 100 mvč. všech potřebných prací</t>
  </si>
  <si>
    <t>1388113422</t>
  </si>
  <si>
    <t>" stávající potrubí "</t>
  </si>
  <si>
    <t>" zalití  - DN200 "     PI*(0,2/2)^2*22,1</t>
  </si>
  <si>
    <t>" zalití  - DN700/1050 "     27,0*0,563</t>
  </si>
  <si>
    <t>" provizorní potrubí DA400 "     PI*(0,4/2)^2*59,4*4</t>
  </si>
  <si>
    <t>211</t>
  </si>
  <si>
    <t>899103211</t>
  </si>
  <si>
    <t>Demontáž poklopů litinových nebo ocelových včetně rámů hmotnosti přes 100 do 150 kg</t>
  </si>
  <si>
    <t>-1216223679</t>
  </si>
  <si>
    <t>" poklop stáv, kanal. šachet "     1</t>
  </si>
  <si>
    <t>212</t>
  </si>
  <si>
    <t>997013501.5</t>
  </si>
  <si>
    <t>Odvoz vybouraného materiálu na místo určené investorem</t>
  </si>
  <si>
    <t>-2123816381</t>
  </si>
  <si>
    <t>213</t>
  </si>
  <si>
    <t>820441813.1</t>
  </si>
  <si>
    <t>Bourání stávajícího potrubí ze ŽB DN 700/1050 - šetrné rozpojování (např. frézy, brusky, zákaz pouití bouracích kladiv)</t>
  </si>
  <si>
    <t>456264622</t>
  </si>
  <si>
    <t>214</t>
  </si>
  <si>
    <t>820441815.1</t>
  </si>
  <si>
    <t>Bourání stávajícího potrubí ze ŽB DN 1000/1500</t>
  </si>
  <si>
    <t>-214728744</t>
  </si>
  <si>
    <t>215</t>
  </si>
  <si>
    <t>890431851</t>
  </si>
  <si>
    <t>Bourání šachet z prefabrikovaných skruží strojně obestavěného prostoru přes 1,5 do 3 m3</t>
  </si>
  <si>
    <t>1273942216</t>
  </si>
  <si>
    <t xml:space="preserve">" vstupní komín "     </t>
  </si>
  <si>
    <t>PI*(1,24/2)^2*1,5</t>
  </si>
  <si>
    <t>216</t>
  </si>
  <si>
    <t>997013111</t>
  </si>
  <si>
    <t>Vnitrostaveništní doprava suti a vybouraných hmot pro budovy v do 6 m</t>
  </si>
  <si>
    <t>1046537428</t>
  </si>
  <si>
    <t>217</t>
  </si>
  <si>
    <t>997013501</t>
  </si>
  <si>
    <t>Odvoz suti a vybouraných hmot na skládku nebo meziskládku do 1 km se složením</t>
  </si>
  <si>
    <t>576530084</t>
  </si>
  <si>
    <t>218</t>
  </si>
  <si>
    <t>997013509</t>
  </si>
  <si>
    <t>Příplatek k odvozu suti a vybouraných hmot na skládku ZKD 1 km přes 1 km</t>
  </si>
  <si>
    <t>1174372616</t>
  </si>
  <si>
    <t>79,845*9 'Přepočtené koeficientem množství</t>
  </si>
  <si>
    <t>219</t>
  </si>
  <si>
    <t>997013602.1</t>
  </si>
  <si>
    <t>Poplatek za uložení na skládce stavebního odpadu beton železobetonového z kanalizace</t>
  </si>
  <si>
    <t>605676304</t>
  </si>
  <si>
    <t>220</t>
  </si>
  <si>
    <t>850311811</t>
  </si>
  <si>
    <t>Bourání stávajícího potrubí z trub litinových DN 150</t>
  </si>
  <si>
    <t>322198454</t>
  </si>
  <si>
    <t>" stávající vodovod DN100 "     37,0</t>
  </si>
  <si>
    <t>221</t>
  </si>
  <si>
    <t>-1790903667</t>
  </si>
  <si>
    <t>222</t>
  </si>
  <si>
    <t>-653524993</t>
  </si>
  <si>
    <t>223</t>
  </si>
  <si>
    <t>285979990</t>
  </si>
  <si>
    <t>450,542*9 'Přepočtené koeficientem množství</t>
  </si>
  <si>
    <t>224</t>
  </si>
  <si>
    <t>997013991.1</t>
  </si>
  <si>
    <t>Poplatek/tržby/ za uložení na skládce/prodej druhotných surovin/ potrubí vodovodu</t>
  </si>
  <si>
    <t>1974721409</t>
  </si>
  <si>
    <t>225</t>
  </si>
  <si>
    <t>871393121.1</t>
  </si>
  <si>
    <t>Provizorní potrubí PVC DA400 vč. zajištění proti vyplavání, napojen na stávající kanalizaci a všech potřebných úprav</t>
  </si>
  <si>
    <t>-427471556</t>
  </si>
  <si>
    <t>" převod odpadních vod "</t>
  </si>
  <si>
    <t>" 4x "      4*59,6</t>
  </si>
  <si>
    <t>Přesun hmot</t>
  </si>
  <si>
    <t>226</t>
  </si>
  <si>
    <t>998274101.1</t>
  </si>
  <si>
    <t>Přesun hmot pro trubní vedení z trub betonových otevřený výkop - pod pilíři</t>
  </si>
  <si>
    <t>-4412666</t>
  </si>
  <si>
    <t>PSV</t>
  </si>
  <si>
    <t>Práce a dodávky PSV</t>
  </si>
  <si>
    <t>715</t>
  </si>
  <si>
    <t>Izolace proti chemickým vlivům</t>
  </si>
  <si>
    <t>227</t>
  </si>
  <si>
    <t>715174012.1</t>
  </si>
  <si>
    <t>Provedení izolace proti chemickým vlivům nádrží, kanálů, šachet obklady čedičovými tl 25 až 40 mm do tmelů vč. spárování</t>
  </si>
  <si>
    <t>1035876404</t>
  </si>
  <si>
    <t>" Š1 "     (1,8-1,0)*2,0</t>
  </si>
  <si>
    <t>" Š2 "    (1,4-0,7)*3,0</t>
  </si>
  <si>
    <t>" Š3 "    (1,4-0,7)*1,5</t>
  </si>
  <si>
    <t>" Š4 "    (1,4-0,7)*1,5</t>
  </si>
  <si>
    <t>228</t>
  </si>
  <si>
    <t>63232131.1</t>
  </si>
  <si>
    <t>obklad z taveného čediče 200/200/30 R</t>
  </si>
  <si>
    <t>1168405911</t>
  </si>
  <si>
    <t>OBKLADČED/(0,2*0,2)*1,05</t>
  </si>
  <si>
    <t>229</t>
  </si>
  <si>
    <t>998715101</t>
  </si>
  <si>
    <t>Přesun hmot tonážní pro izolace proti chemickým vlivům v objektech v do 6 m</t>
  </si>
  <si>
    <t>-937610690</t>
  </si>
  <si>
    <t>46-M</t>
  </si>
  <si>
    <t>Zemní práce při extr.mont.pracích</t>
  </si>
  <si>
    <t>230</t>
  </si>
  <si>
    <t>460671113</t>
  </si>
  <si>
    <t>Výstražná fólie pro krytí kabelů šířky přes 25 do 34 cm</t>
  </si>
  <si>
    <t>-1705843766</t>
  </si>
  <si>
    <t xml:space="preserve">" křížení inž. sítí "    </t>
  </si>
  <si>
    <t>" kabel "     KABELm1</t>
  </si>
  <si>
    <t>231</t>
  </si>
  <si>
    <t>460762111</t>
  </si>
  <si>
    <t>Křižovatka betonového kabelového žlabu s inženýrskými sítěmi bez zásypu</t>
  </si>
  <si>
    <t>348220868</t>
  </si>
  <si>
    <t>" kabel "     KABELkus1+KABELkus9</t>
  </si>
  <si>
    <t>232</t>
  </si>
  <si>
    <t>460781119.1</t>
  </si>
  <si>
    <t>Výměna kabelu NN pro veřejné osvětlení vč. chráničky, povrch vozovka - zemní práce, elektrika, borání a zapravení povrchů - komplet</t>
  </si>
  <si>
    <t>-986847802</t>
  </si>
  <si>
    <t>193,64</t>
  </si>
  <si>
    <t>138,875</t>
  </si>
  <si>
    <t>29,053</t>
  </si>
  <si>
    <t>19,652</t>
  </si>
  <si>
    <t>DLAZBA</t>
  </si>
  <si>
    <t>DLAZBAr</t>
  </si>
  <si>
    <t>5,06</t>
  </si>
  <si>
    <t>LT100</t>
  </si>
  <si>
    <t>I240</t>
  </si>
  <si>
    <t>2611,5</t>
  </si>
  <si>
    <t>KABELkus</t>
  </si>
  <si>
    <t>SO 320 - VODOVOD</t>
  </si>
  <si>
    <t>KABELm</t>
  </si>
  <si>
    <t>7,7</t>
  </si>
  <si>
    <t>LOZE1</t>
  </si>
  <si>
    <t>6,776</t>
  </si>
  <si>
    <t>LOZE2</t>
  </si>
  <si>
    <t>1,93</t>
  </si>
  <si>
    <t>OBSYP</t>
  </si>
  <si>
    <t>32,28</t>
  </si>
  <si>
    <t>80,011</t>
  </si>
  <si>
    <t>POTRUBI1</t>
  </si>
  <si>
    <t>1,1</t>
  </si>
  <si>
    <t>PROTLAK</t>
  </si>
  <si>
    <t>20,4</t>
  </si>
  <si>
    <t>PŘÍDLAŽBA</t>
  </si>
  <si>
    <t>74,27</t>
  </si>
  <si>
    <t>87,41</t>
  </si>
  <si>
    <t>SEK100</t>
  </si>
  <si>
    <t>49,415</t>
  </si>
  <si>
    <t>65,003</t>
  </si>
  <si>
    <t>109,82</t>
  </si>
  <si>
    <t>VYKOPR</t>
  </si>
  <si>
    <t>13,823</t>
  </si>
  <si>
    <t>71,575</t>
  </si>
  <si>
    <t>156,8</t>
  </si>
  <si>
    <t>LT100PEHD</t>
  </si>
  <si>
    <t>51,6</t>
  </si>
  <si>
    <t>2,0*1</t>
  </si>
  <si>
    <t>113203111.1</t>
  </si>
  <si>
    <t>Vytrhání obrub z dlažebních kostek k zpětnému použití vč. odvozu do skladu zhotovitele uskladnění a zpětný dovoz</t>
  </si>
  <si>
    <t>-1507268330</t>
  </si>
  <si>
    <t>" přídlažba "    1,1*1</t>
  </si>
  <si>
    <t>979071022</t>
  </si>
  <si>
    <t>Očištění dlažebních kostek drobných se spárováním živičnou směsí nebo MC při překopech inženýrských sítí</t>
  </si>
  <si>
    <t>678195568</t>
  </si>
  <si>
    <t>PŘÍDLAŽBA*0,1</t>
  </si>
  <si>
    <t>113106341.1</t>
  </si>
  <si>
    <t>Rozebrání dlažeb při překopech komunikací pro pěší z betonových dlaždic strojně pl do 15 m2 vč. odvozu do skladu zhotovitele uskladnění a zpětný dovoz</t>
  </si>
  <si>
    <t>-1667565792</t>
  </si>
  <si>
    <t xml:space="preserve">" konstrukce 2 -dlažba 20/20 "     </t>
  </si>
  <si>
    <t>" nad rýhou "     1,1*(4,1+0,5)</t>
  </si>
  <si>
    <t>" celoplošné zapravení "     57,0</t>
  </si>
  <si>
    <t>979054451</t>
  </si>
  <si>
    <t>Očištění vybouraných zámkových dlaždic s původním spárováním z kameniva těženého</t>
  </si>
  <si>
    <t>324370303</t>
  </si>
  <si>
    <t>" konstrukce 1 - asfalt. vozovka - SC -250mm "     ASFALTryha1</t>
  </si>
  <si>
    <t>" přídlažba - SC -250mm "     0,1*PŘÍDLAŽBA</t>
  </si>
  <si>
    <t>" startovací jáma "     ASFALTryha2</t>
  </si>
  <si>
    <t>38,31*9 'Přepočtené koeficientem množství</t>
  </si>
  <si>
    <t>113107423</t>
  </si>
  <si>
    <t>Odstranění podkladu z kameniva drceného tl přes 200 do 300 mm při překopech strojně pl do 15 m2</t>
  </si>
  <si>
    <t>2085428288</t>
  </si>
  <si>
    <t>" konstrukce 1 - chodník dlažba ŠD - 250mm "     DLAZBAr</t>
  </si>
  <si>
    <t>16,557*9 'Přepočtené koeficientem množství</t>
  </si>
  <si>
    <t xml:space="preserve">" nad rýhou "   </t>
  </si>
  <si>
    <t>" před startovací jámou "     1,1*(9,0-2,8-4,1-0,1-0,3)</t>
  </si>
  <si>
    <t>" konečná jáma protlaku "     1,5*1,5</t>
  </si>
  <si>
    <t>" za protlakem po pažení kanalizace "     1,1*((40,02+36,47)/2-29,4-1,5/2)</t>
  </si>
  <si>
    <t>" mezi L5 a H2 "     1,1*(9,98+0,5)</t>
  </si>
  <si>
    <t>" montážní jámy "     1,5*1,5*2</t>
  </si>
  <si>
    <t>" startovací jáma "     (5,98+0,1*2)*(2,98+0,1*2)</t>
  </si>
  <si>
    <t>" konstrukce 1 - vozovka asfalt - 50+50+10(mm) "</t>
  </si>
  <si>
    <t>" před startovací jámou "     2*(9,0-2,8-4,1-0,1-0,3)</t>
  </si>
  <si>
    <t>" konečná jáma protlaku "     1,5*4-1,1</t>
  </si>
  <si>
    <t>" za protlakem po pažení kanalizace "     2*((40,02+36,47)/2-29,4-1,5/2)</t>
  </si>
  <si>
    <t>" mezi L5 a H2 "     2*(9,98+0,5)</t>
  </si>
  <si>
    <t>" montážní jámy "     1,5*4*2</t>
  </si>
  <si>
    <t>" startovací jáma "     2*(5,98+2,98)-1,1</t>
  </si>
  <si>
    <t>21,917*9 'Přepočtené koeficientem množství</t>
  </si>
  <si>
    <t>119001401</t>
  </si>
  <si>
    <t>Dočasné zajištění potrubí ocelového nebo litinového DN do 200 mm</t>
  </si>
  <si>
    <t>-798418966</t>
  </si>
  <si>
    <t>" voda "  1,1*1</t>
  </si>
  <si>
    <t>" kusy "     7</t>
  </si>
  <si>
    <t>" v metrech "     1,1*KABELkus</t>
  </si>
  <si>
    <t>" potrubí do DN200 "     POTRUBI1*1,0*1,5</t>
  </si>
  <si>
    <t>" kabely "       1,1*3*1,0*1,5+1,1*1,5*(76,25-75,6+0,5*2)</t>
  </si>
  <si>
    <t>" montážní jámy "     1,0*1,5*1,5*2</t>
  </si>
  <si>
    <t>" ve třídě 3  - 50% "     VYKOPR*0,5</t>
  </si>
  <si>
    <t>" ve třídě 5  - 50% "     VYKOPR*0,5</t>
  </si>
  <si>
    <t>132254203</t>
  </si>
  <si>
    <t>Hloubení zapažených rýh š do 2000 mm v hornině třídy těžitelnosti I skupiny 3 objem do 100 m3</t>
  </si>
  <si>
    <t xml:space="preserve">" vodovod rýha - DN100 - po startovací jámu"     </t>
  </si>
  <si>
    <t>1,1*(1,80+1,87)/2*(6,2+0,5)</t>
  </si>
  <si>
    <t>" startovací jáma "     2,7*19,3</t>
  </si>
  <si>
    <t xml:space="preserve">" vodovod rýha - DN100 - mezi startovací jámou zapaženou jámou kanalizace "     </t>
  </si>
  <si>
    <t>" koncová jáma - L2 "     1,5*1,5*1,61</t>
  </si>
  <si>
    <t>1,1*(1,61+1,46)/2*(36,47-29,4-1,5/2)</t>
  </si>
  <si>
    <t>1,1*(1,46+1,46)/2*(40,02-36,47)/2</t>
  </si>
  <si>
    <t xml:space="preserve">" vodovod rýha - DN100 od L5 po H2 "     </t>
  </si>
  <si>
    <t>1,1*(1,42+1,71)/2*(81,0-71,02+0,5)</t>
  </si>
  <si>
    <t>" montážní jámy "     1,5*1,5*2,0*2</t>
  </si>
  <si>
    <t>" konstrukce 2 "     -0,35*DLAZBAr</t>
  </si>
  <si>
    <t>" odpočet ruční výkop "     -VYKOPR</t>
  </si>
  <si>
    <t>132454203</t>
  </si>
  <si>
    <t>Hloubení zapažených rýh š do 2000 mm v hornině třídy těžitelnosti II skupiny 5 objem do 100 m3</t>
  </si>
  <si>
    <t>151101101</t>
  </si>
  <si>
    <t>Zřízení příložného pažení a rozepření stěn rýh hl do 2 m</t>
  </si>
  <si>
    <t>2*(1,80+1,87)/2*(6,2+0,5)</t>
  </si>
  <si>
    <t>" koncová jáma "     4*1,5*1,61</t>
  </si>
  <si>
    <t>2*(1,61+1,46)/2*(36,47-29,4-1,5/2)</t>
  </si>
  <si>
    <t>2*(1,46+1,46)/2*(40,02-36,47)/2</t>
  </si>
  <si>
    <t>2*(1,42+1,71)/2*(81,0-71,02+0,5)</t>
  </si>
  <si>
    <t>" montážní jámy "     4*1,5*2,0*2</t>
  </si>
  <si>
    <t>151101111</t>
  </si>
  <si>
    <t>Odstranění příložného pažení a rozepření stěn rýh hl do 2 m</t>
  </si>
  <si>
    <t>" startovací jáma "</t>
  </si>
  <si>
    <t>2,7*(5,98+0,1*2+2,98+0,1*2)*2</t>
  </si>
  <si>
    <t>" profilu I č.240 "     2611,5</t>
  </si>
  <si>
    <t>" závěsy "     156,8</t>
  </si>
  <si>
    <t>13010726.1</t>
  </si>
  <si>
    <t>ocel profilová jakost S235JR (11 375) průřez I (IPN) 240  -  započítat obratovost</t>
  </si>
  <si>
    <t>I240*1,03/1000</t>
  </si>
  <si>
    <t>154264190.1</t>
  </si>
  <si>
    <t>Zajištění pažení šachet zakládkou beton C12/15 vč. provrtání pažnic dle potřeby M+D</t>
  </si>
  <si>
    <t>-2114274955</t>
  </si>
  <si>
    <t>" startovací jáma "     4,0</t>
  </si>
  <si>
    <t>139951121</t>
  </si>
  <si>
    <t>Bourání kcí v hloubených vykopávkách ze zdiva z betonu prostého strojně</t>
  </si>
  <si>
    <t>1735197184</t>
  </si>
  <si>
    <t>" vybourání zakládky startovací jámy "     4,0</t>
  </si>
  <si>
    <t>-578331489</t>
  </si>
  <si>
    <t>" zakládka "     4,0*2,3</t>
  </si>
  <si>
    <t>-1331677777</t>
  </si>
  <si>
    <t>-705494859</t>
  </si>
  <si>
    <t>9,2*9 'Přepočtené koeficientem množství</t>
  </si>
  <si>
    <t>78364034</t>
  </si>
  <si>
    <t>141721217.1</t>
  </si>
  <si>
    <t>Řízený zemní protlak délky do 50 m hl do 6 m se zatažením potrubí průměru vrtu přes 250 do 280 mm v hornině třídy těžitelnosti 1 až 5</t>
  </si>
  <si>
    <t>369307787</t>
  </si>
  <si>
    <t>" PROTLAK pod tramvajovou tratí "     20,4</t>
  </si>
  <si>
    <t>28641261.1</t>
  </si>
  <si>
    <t>roury ze sklolaminátu 272/19 se spojkou SN 320000 N/m2</t>
  </si>
  <si>
    <t>2061329910</t>
  </si>
  <si>
    <t>20,4*1,015 'Přepočtené koeficientem množství</t>
  </si>
  <si>
    <t>161151103</t>
  </si>
  <si>
    <t>Svislé přemístění výkopku z horniny třídy těžitelnosti I skupiny 1 až 3 hl výkopu přes 4 do 8 m</t>
  </si>
  <si>
    <t>2086776046</t>
  </si>
  <si>
    <t>" zemina protlak "     PROTLAK*PI*(0,272/2)^2*0,5</t>
  </si>
  <si>
    <t>161151113</t>
  </si>
  <si>
    <t>Svislé přemístění výkopku z horniny třídy těžitelnosti II skupiny 4 a 5 hl výkopu přes 4 do 8 m</t>
  </si>
  <si>
    <t>-1852111174</t>
  </si>
  <si>
    <t>" zemina výkop "     VYKOP1+VYKOPR</t>
  </si>
  <si>
    <t>" zemina protlak "     PROTLAK*PI*(0,272/2)^2</t>
  </si>
  <si>
    <t>" odpočet konstrukce vp "</t>
  </si>
  <si>
    <t>" LT DN100 "     -(LT100+0,5)*(0,1+0,11+0,3)*1,1</t>
  </si>
  <si>
    <t xml:space="preserve">" LT DN100 PEHD s odpočtem části v zapaženém výkopu kanalizace "     </t>
  </si>
  <si>
    <t>-(LT100PEHD+0,5-(71,02-(36,47+40,02)/2))*(0,1+0,225+0,3)*1,1</t>
  </si>
  <si>
    <t>" asf.vozovka "     -0,6*ASFALTryha1</t>
  </si>
  <si>
    <t>" dlažba "     -0,35*DLAZBAr</t>
  </si>
  <si>
    <t>" přídlažba - SC -250mm "     -0,6*0,1*PŘÍDLAŽBA</t>
  </si>
  <si>
    <t>-1175889958</t>
  </si>
  <si>
    <t>" vodovod "      (0,118+0,3)*1,1*(LT100+0,5)</t>
  </si>
  <si>
    <t>" vodovod v izolaci "      (0,225+0,3)*1,1*(LT100PEHD+0,5)</t>
  </si>
  <si>
    <t>" odpočet potrubí "</t>
  </si>
  <si>
    <t>-PI*(0,118/2)^2*(LT100+0,5)</t>
  </si>
  <si>
    <t>-PI*(0,225/2)^2*(LT100PEHD+0,5)</t>
  </si>
  <si>
    <t>58331351</t>
  </si>
  <si>
    <t>kamenivo těžené drobné frakce 0/4</t>
  </si>
  <si>
    <t>856385293</t>
  </si>
  <si>
    <t>OBSYP*1,89077</t>
  </si>
  <si>
    <t>-468856183</t>
  </si>
  <si>
    <t>" přesun hmot "     OBSYP</t>
  </si>
  <si>
    <t>1080521980</t>
  </si>
  <si>
    <t>451572111</t>
  </si>
  <si>
    <t>Lože pod potrubí otevřený výkop z kameniva drobného těženého</t>
  </si>
  <si>
    <t>-1693940793</t>
  </si>
  <si>
    <t>" vodovod DN100 "     0,1*1,1*(LT100+LT100PEHD+0,5*2)</t>
  </si>
  <si>
    <t>451541111</t>
  </si>
  <si>
    <t>Lože pod potrubí otevřený výkop ze štěrkodrtě</t>
  </si>
  <si>
    <t>-1319461263</t>
  </si>
  <si>
    <t>" startovací jáma "     0,1*19,3</t>
  </si>
  <si>
    <t>-435337302</t>
  </si>
  <si>
    <t>" přesun hmot "     LOZE1+LOZE2</t>
  </si>
  <si>
    <t>-1768321980</t>
  </si>
  <si>
    <t>-1861984572</t>
  </si>
  <si>
    <t>ACL16-ASFALTryha1-ASFALTryha2</t>
  </si>
  <si>
    <t xml:space="preserve">" zapravení asfaltové vozovky ACLO16+ s odskoky "     </t>
  </si>
  <si>
    <t xml:space="preserve">" startovací jáma "     </t>
  </si>
  <si>
    <t>2*(5,98+0,1*2+0,5*3*2+2,98+0,1*2+0,5*3*2)</t>
  </si>
  <si>
    <t>" vodovod "</t>
  </si>
  <si>
    <t xml:space="preserve">" před startovací jámou - bude v odskoku startovací jámy "    </t>
  </si>
  <si>
    <t>" koncová jáma protlaku "     (1,5+0,5*3*2)*4</t>
  </si>
  <si>
    <t>" za protlakem po pažení kanalizace "     2*(1,1+0,5*3*2+(40,02+36,47)/2-29,4-1,5-0,5*3)</t>
  </si>
  <si>
    <t>" mezi L5 a H2 "     (1,1+0,5*3*2)+2*(9,98+0,5)</t>
  </si>
  <si>
    <t>" montážní jámy "    4*(1,5+0,5*3*2)*2</t>
  </si>
  <si>
    <t>ACP22-ASFALTryha1-ASFALTryha2</t>
  </si>
  <si>
    <t>2*(5,98+0,1*2+0,5*2+2,98+0,1*2+0,5*2)</t>
  </si>
  <si>
    <t>" před startovací jámou "     (1,1+0,5*2*2+9,0-2,8-4,1-0,1-0,3-0,5*2)</t>
  </si>
  <si>
    <t>" koncová jáma protlaku "     (1,5+0,5*2*2)*4</t>
  </si>
  <si>
    <t>" za protlakem po pažení kanalizace "     2*(1,1+0,5*2*2+(40,02+36,47)/2-29,4-1,5-0,5*2)</t>
  </si>
  <si>
    <t>" mezi L5 a H2 "     (1,1+0,5*2*2)+2*(9,98+0,5+0,5*2)</t>
  </si>
  <si>
    <t>" montážní jámy "     4*(1,5+0,5*2)*2</t>
  </si>
  <si>
    <t>34,041*9 'Přepočtené koeficientem množství</t>
  </si>
  <si>
    <t>SC-ASFALTryha1-ASFALTryha2</t>
  </si>
  <si>
    <t>2*(5,98+0,1*2+0,5*1*2+2,98+0,1*2+0,5*1*2)</t>
  </si>
  <si>
    <t>" před startovací jámou "     2*(9,0-2,8-4,1-0,1-0,3-0,5*1)</t>
  </si>
  <si>
    <t>" koncová jáma protlaku "     (1,5+0,5*1*2)*4</t>
  </si>
  <si>
    <t>" za protlakem po pažení kanalizace "     2*(1,1+0,5*1*2+(40,02+36,47)/2-29,4-1,5-0,5*1)</t>
  </si>
  <si>
    <t>" mezi L5 a H2 "     (1,1+0,5*1*2)+2*(9,98+0,5+0,5*1)</t>
  </si>
  <si>
    <t>" montážní jámy "     4*(1,5+0,5*1*2)*2</t>
  </si>
  <si>
    <t>24,191*9 'Přepočtené koeficientem množství</t>
  </si>
  <si>
    <t>(5,98+0,1*2+0,5*3*2)*(2,98+0,1*2+0,5*3*2)</t>
  </si>
  <si>
    <t>" koncová jáma protlaku "     (1,5+0,5*3*2)*(1,5+0,5*3*2)</t>
  </si>
  <si>
    <t>" za protlakem po pažení kanalizace "     (1,1+0,5*3*2)*((40,02+36,47)/2-29,4-1,5/2-0,5*3)</t>
  </si>
  <si>
    <t>" mezi L5 a H2 "     (1,1+0,5*3*2)*(9,98+0,5+0,5*3*1)</t>
  </si>
  <si>
    <t>" montážní jámy "     (1,5+0,5*3*2)*(1,5+0,5*3*2)*2</t>
  </si>
  <si>
    <t>" celoplošné zapravení vrchní vrstvy ACO 11 je v  SO 310 "</t>
  </si>
  <si>
    <t>(5,98+0,1*2+0,5*2*2)*(2,98+0,1*2+0,5*2*2)</t>
  </si>
  <si>
    <t>" před startovací jámou "     (1,1+0,5*2*2)*(9,0-2,8-4,1-0,1-0,3-0,5*2)</t>
  </si>
  <si>
    <t>" koncová jáma protlaku "     (1,5+0,5*2*2)*(1,5+0,5*2*2)</t>
  </si>
  <si>
    <t>" za protlakem po pažení kanalizace "     (1,1+0,5*2*2)*((40,02+36,47)/2-29,4-1,5/2-0,5*2)</t>
  </si>
  <si>
    <t>" mezi L5 a H2 "     (1,1+0,5*2*2)*(9,98+0,5+0,5*2)</t>
  </si>
  <si>
    <t>" montážní jámy "     (1,5+0,5*2*2)*(1,5+0,5*2*2)*2</t>
  </si>
  <si>
    <t>(5,98+0,1*2+0,5*1*2)*(2,98+0,1*2+0,5*1)</t>
  </si>
  <si>
    <t>" před startovací jámou "     (1,1+0,5*1*2)*(9,0-2,8-4,1-0,1-0,3-0,5*1)</t>
  </si>
  <si>
    <t>" koncová jáma protlaku "     (1,5+0,5*1*2)*(1,5+0,5*1*2)</t>
  </si>
  <si>
    <t>" za protlakem po pažení kanalizace "     (1,1+0,5*1*2)*((40,02+36,47)/2-29,4-1,5/2-0,5*1)</t>
  </si>
  <si>
    <t>" mezi L5 a H2 "     (1,1+0,5*1*2)*(9,98+0,5+0,5*1)</t>
  </si>
  <si>
    <t>" montážní jámy "     (1,5+0,5*1*2)*(1,5+0,5*1*2)*2</t>
  </si>
  <si>
    <t>" přídlažba "     0,1*PŘÍDLAŽBA</t>
  </si>
  <si>
    <t>" vozovka "      ASFALTryha1+ASFALTryha2</t>
  </si>
  <si>
    <t>916132113</t>
  </si>
  <si>
    <t>Osazení obruby z betonové přídlažby s boční opěrou do lože z betonu prostého</t>
  </si>
  <si>
    <t>40204050</t>
  </si>
  <si>
    <t>596211110.1</t>
  </si>
  <si>
    <t>Kladení zámkové dlažby komunikací pro pěší ručně tl 60 mm skupiny A pl do 50 m2 s případným doplněním poškozených dlaždic stejných</t>
  </si>
  <si>
    <t>-1765275505</t>
  </si>
  <si>
    <t>" celoplošné zapravení chodníku "     DLAZBA</t>
  </si>
  <si>
    <t>596211114</t>
  </si>
  <si>
    <t>Příplatek za kombinaci dvou barev u kladení betonových dlažeb komunikací pro pěší ručně tl 60 mm skupiny A</t>
  </si>
  <si>
    <t>379000234</t>
  </si>
  <si>
    <t>" slepecká "     DLAZBA</t>
  </si>
  <si>
    <t>566901134</t>
  </si>
  <si>
    <t>Vyspravení podkladu po překopech inženýrských sítí plochy do 15 m2 štěrkodrtí tl. 250 mm</t>
  </si>
  <si>
    <t>-142224797</t>
  </si>
  <si>
    <t xml:space="preserve">" zapravení chodníku dlažba ŠDA 0-32"     </t>
  </si>
  <si>
    <t>" nad rýhou "     DLAZBAr</t>
  </si>
  <si>
    <t>-1123820849</t>
  </si>
  <si>
    <t>" přesun hmot "  DLAZBAr*0,25</t>
  </si>
  <si>
    <t>1372993797</t>
  </si>
  <si>
    <t>998223011</t>
  </si>
  <si>
    <t>Přesun hmot pro pozemní komunikace s krytem dlážděným</t>
  </si>
  <si>
    <t>526001901.1</t>
  </si>
  <si>
    <t>Rozebrání a znovu zřízení tramvajové trati zahrnující kompletní demontáž montáž všech prvků tramvajové trati lože podkladních vrstev vč. odvozů, uložení na skládku a poplatků dovozů doplnění materiálů</t>
  </si>
  <si>
    <t>-1002894844</t>
  </si>
  <si>
    <t>851261131</t>
  </si>
  <si>
    <t>Montáž potrubí z trub litinových hrdlových s integrovaným těsněním otevřený výkop DN 100</t>
  </si>
  <si>
    <t>1172479012</t>
  </si>
  <si>
    <t>" vodovody celkem  "     29,4</t>
  </si>
  <si>
    <t>" odpočet v chráničce v protlaku  "     -PROTLAK</t>
  </si>
  <si>
    <t>" potrubí "     29,4</t>
  </si>
  <si>
    <t>" SEK "     0,3*SEK100</t>
  </si>
  <si>
    <t>55251005.1</t>
  </si>
  <si>
    <t>trouba vodovodní litinová hrdlová dvoukomorová vnitřní cementová vystélka povlak Zn+Al 400g/m2 vnější těžká protikorozní ochrana s PE povlakem přetlak PN10  DN 100</t>
  </si>
  <si>
    <t>-2143797637</t>
  </si>
  <si>
    <t>32,4*1,015 'Přepočtené koeficientem množství</t>
  </si>
  <si>
    <t>55290100.1</t>
  </si>
  <si>
    <t>kroužek těsnící DN 100 pro potrubí dvojkomorové hrdlo</t>
  </si>
  <si>
    <t>-1803793840</t>
  </si>
  <si>
    <t>5*1,02 'Přepočtené koeficientem množství</t>
  </si>
  <si>
    <t>55291100.1</t>
  </si>
  <si>
    <t>kroužek zámkový DN 100 pro potrubí dvojkomorové hrdlo</t>
  </si>
  <si>
    <t>-1881855628</t>
  </si>
  <si>
    <t>55251100.1</t>
  </si>
  <si>
    <t>manžeta elastomerová pro hrdla vodovodního litinového potrubí DN 100</t>
  </si>
  <si>
    <t>260386289</t>
  </si>
  <si>
    <t>851261131.1</t>
  </si>
  <si>
    <t>Montáž potrubí z trub litinových hrdlových s integrovaným těsněním otevřený výkop DN 100 zaizolované PEHD (DR225)</t>
  </si>
  <si>
    <t>-1787751994</t>
  </si>
  <si>
    <t>" vodovody celkem  "     51,6</t>
  </si>
  <si>
    <t>55251005.5</t>
  </si>
  <si>
    <t>trouba vodovodní litinová hrdlová dvoukomorová vnitřní cementová vystélka povlak Zn+Al 400g/m2 vnější těžká protikorozní ochrana s PE povlakem přetlak PN10  DN 100 zaizolovaná PEHD (DR225)</t>
  </si>
  <si>
    <t>1350822245</t>
  </si>
  <si>
    <t>51,6*1,015 'Přepočtené koeficientem množství</t>
  </si>
  <si>
    <t>55290100.2</t>
  </si>
  <si>
    <t>-1166747830</t>
  </si>
  <si>
    <t>9*1,02 'Přepočtené koeficientem množství</t>
  </si>
  <si>
    <t>55291101.1</t>
  </si>
  <si>
    <t>kroužek zámkový DN 100 pro potrubí hrdlo návarkový</t>
  </si>
  <si>
    <t>2134228634</t>
  </si>
  <si>
    <t>55251101.1</t>
  </si>
  <si>
    <t>manžeta koncová dělená ISOPAM DN100</t>
  </si>
  <si>
    <t>-1200209332</t>
  </si>
  <si>
    <t>2*1,02 'Přepočtené koeficientem množství</t>
  </si>
  <si>
    <t>55251110.1</t>
  </si>
  <si>
    <t>kroužek pěnový ISOPAM DN100 (mechovka) 118/225/20</t>
  </si>
  <si>
    <t>493841896</t>
  </si>
  <si>
    <t>55251120.1</t>
  </si>
  <si>
    <t>manžeta dělená pro ISOPAM IP/WP DR225</t>
  </si>
  <si>
    <t>-1625013491</t>
  </si>
  <si>
    <t>55251130.1</t>
  </si>
  <si>
    <t>montážní rozp. skoba pro UNI Ve DN80-200 - žlutá</t>
  </si>
  <si>
    <t>270089091</t>
  </si>
  <si>
    <t>851261292</t>
  </si>
  <si>
    <t>Příplatek za krácení litinové trouby DN/OD 110</t>
  </si>
  <si>
    <t>-1616084160</t>
  </si>
  <si>
    <t>" SEK "     10</t>
  </si>
  <si>
    <t>852242122.1</t>
  </si>
  <si>
    <t>Montáž potrubí z trub litinových tlakových přírubových délky do 1 m otevřený výkop DN 80  (spojovací materiál nerez, mosaz, těsnění s kovovou vložkou)</t>
  </si>
  <si>
    <t>900382875</t>
  </si>
  <si>
    <t>55253234.1</t>
  </si>
  <si>
    <t>tvarovka přírubová litinová vodovodní PN10/16 DN 80 dl 150mm těžká protikorózní úprava</t>
  </si>
  <si>
    <t>-1769642287</t>
  </si>
  <si>
    <t>857261131</t>
  </si>
  <si>
    <t>Montáž litinových tvarovek jednoosých hrdlových otevřený výkop s integrovaným těsněním DN 100</t>
  </si>
  <si>
    <t>1996301527</t>
  </si>
  <si>
    <t>55253905.1</t>
  </si>
  <si>
    <t>koleno hrdlové tvárná litina K-kus DN 100-11,25° těžká protikorózní úprava</t>
  </si>
  <si>
    <t>-429562720</t>
  </si>
  <si>
    <t>55253929.1</t>
  </si>
  <si>
    <t>koleno hrdlové tvárná litina K-kus DN 100-30° těžká protikorózní úprava</t>
  </si>
  <si>
    <t>-11665178</t>
  </si>
  <si>
    <t>55253941.1</t>
  </si>
  <si>
    <t>koleno hrdlové tvárná litina K-kus DN 100-45° těžká protikorózní úprava</t>
  </si>
  <si>
    <t>-2132903128</t>
  </si>
  <si>
    <t>55291132.1</t>
  </si>
  <si>
    <t>kroužek zámkový DN 100 k tvarovkám</t>
  </si>
  <si>
    <t>-592180377</t>
  </si>
  <si>
    <t>16*1,02 'Přepočtené koeficientem množství</t>
  </si>
  <si>
    <t>1181047390</t>
  </si>
  <si>
    <t>857263131</t>
  </si>
  <si>
    <t>Montáž litinových tvarovek odbočných hrdlových otevřený výkop s integrovaným těsněním DN 100</t>
  </si>
  <si>
    <t>-1308515500</t>
  </si>
  <si>
    <t>55253745.1</t>
  </si>
  <si>
    <t>tvarovka hrdlová s přírubovou odbočkou z tvárné litiny A-kus DN 100/80 těžká protikorózní úprava</t>
  </si>
  <si>
    <t>-1724869095</t>
  </si>
  <si>
    <t>1066546</t>
  </si>
  <si>
    <t>-815213358</t>
  </si>
  <si>
    <t>857242122.2</t>
  </si>
  <si>
    <t>Montáž litinových tvarovek jednoosých přírubových otevřený výkop DN 80  (spojovací materiál nerez, mosaz, těsnění s kovovou vložkou)</t>
  </si>
  <si>
    <t>1400331365</t>
  </si>
  <si>
    <t>55254062.1</t>
  </si>
  <si>
    <t>koleno přírubové s patkou litina PP  DN80 těžká protikorózní úprava</t>
  </si>
  <si>
    <t>-210559589</t>
  </si>
  <si>
    <t>857262122.1</t>
  </si>
  <si>
    <t>Montáž litinových tvarovek jednoosých přírubových otevřený výkop DN 100   (spojovací materiál nerez, mosaz, těsnění s kovovou vložkou)</t>
  </si>
  <si>
    <t>123743427</t>
  </si>
  <si>
    <t>55253641.1</t>
  </si>
  <si>
    <t>přechod přírubový FFR-kus litinový DN 100/80  těžká protikorózní úprava</t>
  </si>
  <si>
    <t>-438892917</t>
  </si>
  <si>
    <t>55253893.1</t>
  </si>
  <si>
    <t>tvarovka přírubová s hrdlem E-kus DN 100 těžká protikorózní úprava</t>
  </si>
  <si>
    <t>854498485</t>
  </si>
  <si>
    <t>864278708</t>
  </si>
  <si>
    <t>1*1,02 'Přepočtené koeficientem množství</t>
  </si>
  <si>
    <t>857262122.4</t>
  </si>
  <si>
    <t>Montáž litinových tvarovek jednoosých - spojka jištěná proti posunu otevřený výkop DN 100</t>
  </si>
  <si>
    <t>2116169334</t>
  </si>
  <si>
    <t>797410000016</t>
  </si>
  <si>
    <t>multitoleranční spojka s jištěním proti posunu DN 100  min.PN10 (Synoflex)</t>
  </si>
  <si>
    <t>-434062293</t>
  </si>
  <si>
    <t>891247111.1</t>
  </si>
  <si>
    <t>Montáž hydrantů podzemních DN 80   (spojovací materiál nerez, mosaz, těsnění s kovovou vložkou)</t>
  </si>
  <si>
    <t>1392405951</t>
  </si>
  <si>
    <t>42273593.1</t>
  </si>
  <si>
    <t>hydrant podzemní DN 80 (1,5m) litina</t>
  </si>
  <si>
    <t>52969832</t>
  </si>
  <si>
    <t>891247111.9</t>
  </si>
  <si>
    <t>Příplatek - hydrantová drenáž - montáž a dodávka</t>
  </si>
  <si>
    <t>-1200910281</t>
  </si>
  <si>
    <t>899401113</t>
  </si>
  <si>
    <t>Osazení poklopů uličních litinových hydrantových</t>
  </si>
  <si>
    <t>1445063315</t>
  </si>
  <si>
    <t>42291452</t>
  </si>
  <si>
    <t>poklop litinový hydrantový DN 80</t>
  </si>
  <si>
    <t>-1819955297</t>
  </si>
  <si>
    <t>9999000001.1</t>
  </si>
  <si>
    <t>drenážní obal k hydrantům</t>
  </si>
  <si>
    <t>35166217</t>
  </si>
  <si>
    <t>899401115.1</t>
  </si>
  <si>
    <t>Betonová podkladová deska pod hydrant</t>
  </si>
  <si>
    <t>-283275950</t>
  </si>
  <si>
    <t>899713111.1</t>
  </si>
  <si>
    <t>Orientační tabulky</t>
  </si>
  <si>
    <t>-1958544931</t>
  </si>
  <si>
    <t>899721111</t>
  </si>
  <si>
    <t>Signalizační vodič DN do 150 mm na potrubí</t>
  </si>
  <si>
    <t>-450123516</t>
  </si>
  <si>
    <t>899721119.1</t>
  </si>
  <si>
    <t>Identifikační bod (např. Marker)</t>
  </si>
  <si>
    <t>679501500</t>
  </si>
  <si>
    <t>899721126.1</t>
  </si>
  <si>
    <t>Kabelová T spojka</t>
  </si>
  <si>
    <t>-940605511</t>
  </si>
  <si>
    <t>899722113</t>
  </si>
  <si>
    <t>Krytí potrubí z plastů výstražnou fólií z PVC přes 25 do 34cm</t>
  </si>
  <si>
    <t>705739103</t>
  </si>
  <si>
    <t>899910201</t>
  </si>
  <si>
    <t>Výplň potrubí spádem cementopopílkovou suspenzí délky potrubí do 50 m</t>
  </si>
  <si>
    <t>1281208232</t>
  </si>
  <si>
    <t>" dle TZ - DN100 "     6,0*PI*(0,1/2)^2</t>
  </si>
  <si>
    <t>" dle TZ - DN300 "     74,0*PI*(0,3/2)^2</t>
  </si>
  <si>
    <t>899911279.1</t>
  </si>
  <si>
    <t xml:space="preserve">Kluzná objímka výšky BR 45 SK vnějšího průměru potrubí uvnitř chráničky 110 mm </t>
  </si>
  <si>
    <t>-1156172121</t>
  </si>
  <si>
    <t>" chránička ve výkopu "     28</t>
  </si>
  <si>
    <t>" PROTLAK "     17</t>
  </si>
  <si>
    <t>899913144.1</t>
  </si>
  <si>
    <t>Uzavírací manžeta chráničky potrubí DN 100 x 272</t>
  </si>
  <si>
    <t>1765982193</t>
  </si>
  <si>
    <t>857262910.1</t>
  </si>
  <si>
    <t>Demontáž armatur - hydrant, šoupě se zemní soupravou, tvarovek</t>
  </si>
  <si>
    <t>-982121710</t>
  </si>
  <si>
    <t>" montážní jámy - hydrant + šoupě "     1+1</t>
  </si>
  <si>
    <t>899101210.1</t>
  </si>
  <si>
    <t>Demontáž poklopů šoupátkových, hydrantových</t>
  </si>
  <si>
    <t>-852832204</t>
  </si>
  <si>
    <t>899792189.1</t>
  </si>
  <si>
    <t>Demontáž orientačních tabulek pro šoupátka, hydranty, ventily</t>
  </si>
  <si>
    <t>1540909041</t>
  </si>
  <si>
    <t>1201990578</t>
  </si>
  <si>
    <t>" ODVOZ na místo určené investorem - 5km "     0,18</t>
  </si>
  <si>
    <t>-1792520935</t>
  </si>
  <si>
    <t>0,18*4 'Přepočtené koeficientem množství</t>
  </si>
  <si>
    <t>998273102</t>
  </si>
  <si>
    <t>Přesun hmot pro trubní vedení z trub litinových otevřený výkop</t>
  </si>
  <si>
    <t>" kabel "     KABELm</t>
  </si>
  <si>
    <t>" potrubí voda, plyn "     POTRUBI1+1,1</t>
  </si>
  <si>
    <t>" kabel "     KABELkus</t>
  </si>
  <si>
    <t>20,91</t>
  </si>
  <si>
    <t>14,26</t>
  </si>
  <si>
    <t>ASFALTryha</t>
  </si>
  <si>
    <t>3,96</t>
  </si>
  <si>
    <t>9,9</t>
  </si>
  <si>
    <t>LOZE</t>
  </si>
  <si>
    <t>1,232</t>
  </si>
  <si>
    <t>4,081</t>
  </si>
  <si>
    <t>SO 330 - VODOVODNÍ PŘÍPOJKA</t>
  </si>
  <si>
    <t>16,389</t>
  </si>
  <si>
    <t>PE32</t>
  </si>
  <si>
    <t>11,2</t>
  </si>
  <si>
    <t>POTRUBI2</t>
  </si>
  <si>
    <t>3,3</t>
  </si>
  <si>
    <t>7,2</t>
  </si>
  <si>
    <t>9,54</t>
  </si>
  <si>
    <t>4,89</t>
  </si>
  <si>
    <t>3,678</t>
  </si>
  <si>
    <t>21,46</t>
  </si>
  <si>
    <t>12,711</t>
  </si>
  <si>
    <t>13,204</t>
  </si>
  <si>
    <t xml:space="preserve">    9 - Ostatní konstrukce a práce, bourání</t>
  </si>
  <si>
    <t xml:space="preserve">    722 - Zdravotechnika - vnitřní vodovod</t>
  </si>
  <si>
    <t>" přídlažba "    1,1*3</t>
  </si>
  <si>
    <t>" Koliště 4 "     1,1*(3,0+0,8+3,2)</t>
  </si>
  <si>
    <t>-1868085635</t>
  </si>
  <si>
    <t>" konstrukce 1 - asfalt. vozovka - SC -250mm "     ASFALTryha</t>
  </si>
  <si>
    <t>4,273*9 'Přepočtené koeficientem množství</t>
  </si>
  <si>
    <t>" konstrukce 1 - asf. vozovka - ŠD 150mm "     ASFALTryha</t>
  </si>
  <si>
    <t>4,806*9 'Přepočtené koeficientem množství</t>
  </si>
  <si>
    <t>" nad rýhou "</t>
  </si>
  <si>
    <t>" Koliště 4 "     1,1*3,6</t>
  </si>
  <si>
    <t>" Koliště 4 "     2*3,6</t>
  </si>
  <si>
    <t>1,782*9 'Přepočtené koeficientem množství</t>
  </si>
  <si>
    <t>119001402</t>
  </si>
  <si>
    <t>Dočasné zajištění potrubí ocelového nebo litinového DN přes 200 do 500 mm</t>
  </si>
  <si>
    <t>-256958986</t>
  </si>
  <si>
    <t>" plyn "  1,1*1</t>
  </si>
  <si>
    <t>" kusy "     9</t>
  </si>
  <si>
    <t>" potrubí DN400 "     POTRUBI2*1,4*1,9</t>
  </si>
  <si>
    <t>" kabely "       1,1*3*1,0*1,5+1,1*1,5*(10,6-9,17+0,5)</t>
  </si>
  <si>
    <t>132254201</t>
  </si>
  <si>
    <t>Hloubení zapažených rýh š do 2000 mm v hornině třídy těžitelnosti I skupiny 3 objem do 20 m3</t>
  </si>
  <si>
    <t xml:space="preserve">" Koliště 4 "     </t>
  </si>
  <si>
    <t>1,1*(1,66+1,60)/2*3,97</t>
  </si>
  <si>
    <t>1,1*(1,60+1,73)/2*(4,3-3,97)</t>
  </si>
  <si>
    <t>1,1*(1,73+1,89)/2*(11,2-4,3)</t>
  </si>
  <si>
    <t>" konstrukce 1 "     -0,6*ASFALTryha</t>
  </si>
  <si>
    <t>132454201</t>
  </si>
  <si>
    <t>Hloubení zapažených rýh š do 2000 mm v hornině třídy těžitelnosti II skupiny 5 objem do 20 m3</t>
  </si>
  <si>
    <t>" výpočet plochy pažení z objemu výkopů "</t>
  </si>
  <si>
    <t>VYKOP11/1,1*2</t>
  </si>
  <si>
    <t>" zemina celkem "     VYKOP1+VYKOPR</t>
  </si>
  <si>
    <t>" PE32 "     -PE32*(0,1+0,032+0,3)*1,1</t>
  </si>
  <si>
    <t>" asf.vozovka "     -0,6*ASFALTryha</t>
  </si>
  <si>
    <t>562980366</t>
  </si>
  <si>
    <t>" PE110 "</t>
  </si>
  <si>
    <t>(0,032+0,3)*1,1*PE32</t>
  </si>
  <si>
    <t>-PI*(0,032/2)^2*PE32</t>
  </si>
  <si>
    <t>780321843</t>
  </si>
  <si>
    <t>299587105</t>
  </si>
  <si>
    <t>1730840267</t>
  </si>
  <si>
    <t>665515165</t>
  </si>
  <si>
    <t>" PE32 "     0,1*1,1*PE32</t>
  </si>
  <si>
    <t>-1060466968</t>
  </si>
  <si>
    <t>" přesun hmot "     LOZE</t>
  </si>
  <si>
    <t>-184654536</t>
  </si>
  <si>
    <t>ACL16-ASFALTryha</t>
  </si>
  <si>
    <t>2*(3,6+0,5*3)+1,1+2*0,5*3</t>
  </si>
  <si>
    <t>113107442</t>
  </si>
  <si>
    <t>Odstranění podkladu živičných tl přes 50 do 100 mm při překopech strojně pl do 15 m2</t>
  </si>
  <si>
    <t>ACP22-ASFALTryha</t>
  </si>
  <si>
    <t>2*(3,6+0,5*2)+1,1+2*0,5*2</t>
  </si>
  <si>
    <t>3,927*9 'Přepočtené koeficientem množství</t>
  </si>
  <si>
    <t>SC-ASFALTryha</t>
  </si>
  <si>
    <t>2*(3,6+0,5*1)+1,1+2*0,5*1</t>
  </si>
  <si>
    <t>3,488*9 'Přepočtené koeficientem množství</t>
  </si>
  <si>
    <t>(1,1+0,5*3*2)*(3,6+0,5*3)</t>
  </si>
  <si>
    <t>-1547999155</t>
  </si>
  <si>
    <t>(1,1+0,5*2*2)*(3,6+0,5*2)</t>
  </si>
  <si>
    <t>" vozovka "      (1,1+0,5*1*2)*(3,6+0,5*1)</t>
  </si>
  <si>
    <t>" vozovka "      ASFALTryha</t>
  </si>
  <si>
    <t>" zapravení chodníku "     DLAZBAr</t>
  </si>
  <si>
    <t>" slepecká "     DLAZBAr</t>
  </si>
  <si>
    <t>871161141</t>
  </si>
  <si>
    <t>Montáž potrubí z PE100 RC SDR 11 otevřený výkop svařovaných na tupo d 32 x 3,0 mm</t>
  </si>
  <si>
    <t>1441890551</t>
  </si>
  <si>
    <t>" potrubí v terénu "     11,2</t>
  </si>
  <si>
    <t>"  potrubí celkem "     11,2+1,5</t>
  </si>
  <si>
    <t>28613110</t>
  </si>
  <si>
    <t>trubka vodovodní PE100 RC PN 16 SDR11 32x3,0mm</t>
  </si>
  <si>
    <t>7799307</t>
  </si>
  <si>
    <t>12,7*1,015 'Přepočtené koeficientem množství</t>
  </si>
  <si>
    <t>891269111</t>
  </si>
  <si>
    <t>Montáž navrtávacích pasů na potrubí z jakýchkoli trub DN 100</t>
  </si>
  <si>
    <t>-1936997076</t>
  </si>
  <si>
    <t>42271414</t>
  </si>
  <si>
    <t>pás navrtávací z tvárné litiny DN 100, pro litinové a ocelové potrubí, se závitovým výstupem 1",5/4",6/4",2"</t>
  </si>
  <si>
    <t>-926756385</t>
  </si>
  <si>
    <t>891161324</t>
  </si>
  <si>
    <t>Montáž vodovodních šoupátek domovní přípojky s nástrčnými konci PN16 otevřený výkop DN 25</t>
  </si>
  <si>
    <t>-1696232160</t>
  </si>
  <si>
    <t>42221557.1</t>
  </si>
  <si>
    <t>šoupátko domovní přípojky litinové PN16 25x1"</t>
  </si>
  <si>
    <t>1245010599</t>
  </si>
  <si>
    <t>899401111</t>
  </si>
  <si>
    <t>Osazení poklopů uličních litinových ventilových</t>
  </si>
  <si>
    <t>1901268776</t>
  </si>
  <si>
    <t>950105000002</t>
  </si>
  <si>
    <t>souprava zemní teleskopická 1,3-1,8m</t>
  </si>
  <si>
    <t>-1657155282</t>
  </si>
  <si>
    <t>42291402.1</t>
  </si>
  <si>
    <t>poklop litinový ventilový</t>
  </si>
  <si>
    <t>794037964</t>
  </si>
  <si>
    <t>348100000000</t>
  </si>
  <si>
    <t>podkladní deska poklopu</t>
  </si>
  <si>
    <t>1609463184</t>
  </si>
  <si>
    <t>1741205693</t>
  </si>
  <si>
    <t>1095433020</t>
  </si>
  <si>
    <t>871211811.1</t>
  </si>
  <si>
    <t>Bourání stávajícího potrubí z polyetylenu D do 50 mm vč. likvidace</t>
  </si>
  <si>
    <t>-1879580969</t>
  </si>
  <si>
    <t>" DA32 "     9,6</t>
  </si>
  <si>
    <t>Ostatní konstrukce a práce, bourání</t>
  </si>
  <si>
    <t>9710424301</t>
  </si>
  <si>
    <t>Stávající prostup - demontáž prostupu zdí, stěnou domu šachty, nasunutí, kovová chránička, zazdění utěsnění zapravení</t>
  </si>
  <si>
    <t>1703492449</t>
  </si>
  <si>
    <t>" pro potrubí "</t>
  </si>
  <si>
    <t>" d32 "     1</t>
  </si>
  <si>
    <t>998276101</t>
  </si>
  <si>
    <t>Přesun hmot pro trubní vedení z trub z plastických hmot otevřený výkop</t>
  </si>
  <si>
    <t>2082503469</t>
  </si>
  <si>
    <t>722</t>
  </si>
  <si>
    <t>Zdravotechnika - vnitřní vodovod</t>
  </si>
  <si>
    <t>722170809.1</t>
  </si>
  <si>
    <t>Demontáž stávajících rozvodů potrubí před vodoměrem vč. armatur, tvarovek D do 100 vč. likvidace</t>
  </si>
  <si>
    <t>1698880862</t>
  </si>
  <si>
    <t>722232063.1</t>
  </si>
  <si>
    <t>Kohout kulový přímý G 1" s vypouštěním</t>
  </si>
  <si>
    <t>221196243</t>
  </si>
  <si>
    <t>722342705.1</t>
  </si>
  <si>
    <t>Redukce mosaz 1"x3/4"</t>
  </si>
  <si>
    <t>-1764120990</t>
  </si>
  <si>
    <t>722342734.1</t>
  </si>
  <si>
    <t>Uklidňovací kus 3/4" - 150mm</t>
  </si>
  <si>
    <t>-2123818268</t>
  </si>
  <si>
    <t>722343132.1</t>
  </si>
  <si>
    <t>Spojky pro přepojení Pe trubky na stávající vodovod d-32/1"</t>
  </si>
  <si>
    <t>-689994786</t>
  </si>
  <si>
    <t>998722101</t>
  </si>
  <si>
    <t>Přesun hmot tonážní pro vnitřní vodovod v objektech v do 6 m</t>
  </si>
  <si>
    <t>1951251745</t>
  </si>
  <si>
    <t>" potrubí voda, plyn "     POTRUBI1+POTRUBI2</t>
  </si>
  <si>
    <t>91 -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</si>
  <si>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</si>
  <si>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</si>
  <si>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</si>
  <si>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</si>
  <si>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262144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</si>
  <si>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</si>
  <si>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</si>
  <si>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</si>
  <si>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</si>
  <si>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</si>
  <si>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884407547</t>
  </si>
  <si>
    <t>900600013</t>
  </si>
  <si>
    <t>Provedení revize kanalizace TV kamerou - 2x</t>
  </si>
  <si>
    <t>(53,8+18,6)*2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</si>
  <si>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</si>
  <si>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</si>
  <si>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</si>
  <si>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</si>
  <si>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900600019</t>
  </si>
  <si>
    <t>Zpracování geodet. zaměření DSPS pro GIS a MMB OTS</t>
  </si>
  <si>
    <t>900600020</t>
  </si>
  <si>
    <t>Zaměření rozsahu zásahu do komunikace v programu EZA</t>
  </si>
  <si>
    <t>900600023</t>
  </si>
  <si>
    <t>Uvedení do původního stavu dotčených ploch stavbou</t>
  </si>
  <si>
    <t>900600026</t>
  </si>
  <si>
    <t>Provedení komplex. zkoušek technologie (markery)</t>
  </si>
  <si>
    <t>900600027</t>
  </si>
  <si>
    <t xml:space="preserve">Provozní vlivy      </t>
  </si>
  <si>
    <t>" doprava, omezený prostor pod viaduktem, tramvjová doprava "</t>
  </si>
  <si>
    <t>900600029</t>
  </si>
  <si>
    <t>Zajištění vytýčení podzemních sítí dotčených stavbou</t>
  </si>
  <si>
    <t>900600030</t>
  </si>
  <si>
    <t>Monitoring - zajištění stavební jámy</t>
  </si>
  <si>
    <t>1205403350</t>
  </si>
  <si>
    <t>" nivelační hřeb 10 ks - dodávka, instalace, nulté měření "</t>
  </si>
  <si>
    <t>" měření v průběhu stavby 9ks "</t>
  </si>
  <si>
    <t>" vypracování realizačního projektu monitoringu 1 ks "</t>
  </si>
  <si>
    <t>" vypracování závěrečné zprávy monitoringu 1ks "</t>
  </si>
  <si>
    <t>" zpracování výsledků a jejich distribuce formou dopisu 9ks "</t>
  </si>
  <si>
    <t>900600032</t>
  </si>
  <si>
    <t>Vícetisky projektové dokumentace pro potřeby dodavatele stavby</t>
  </si>
  <si>
    <t>900600310.1</t>
  </si>
  <si>
    <t>Provedení veškerých zkoušek prokazující kvalitu díla SO 310 - ZKOUŠKA TĚSNOSTI KANALIZACE STOKY DEŠŤOVÉ</t>
  </si>
  <si>
    <t>-151343555</t>
  </si>
  <si>
    <t>900600330.1</t>
  </si>
  <si>
    <t>Provedení veškerých zkoušek prokazující kvalitu díla SO 320 - TLAKOVÁ ZKOUŠKA A DESINFEKCE - VODOVODU</t>
  </si>
  <si>
    <t>-588477299</t>
  </si>
  <si>
    <t>" tlakové zkoušky, proplach a desinfekce, nezávadnost vody "</t>
  </si>
  <si>
    <t>" funkčnost identifik. vodiče a maker "</t>
  </si>
  <si>
    <t>900600340.1</t>
  </si>
  <si>
    <t>Provedení veškerých zkoušek prokazující kvalitu díla SO 330 - TLAKOVÁ ZKOUŠKA A DESINFEKCE - vod. přípojky</t>
  </si>
  <si>
    <t>233877381</t>
  </si>
  <si>
    <t>900600203x</t>
  </si>
  <si>
    <t>Provedení pasportizace objektů dotčených stavbou</t>
  </si>
  <si>
    <t>-388467528</t>
  </si>
  <si>
    <t>900600303</t>
  </si>
  <si>
    <t>Aktualizace  návrhu DZ po dobu stavby vč. projednání</t>
  </si>
  <si>
    <t>900600304</t>
  </si>
  <si>
    <t>Zajištění ZUK a uzavírky vč. projednání</t>
  </si>
  <si>
    <t>900600306</t>
  </si>
  <si>
    <t>Aktualizace návrhu definit. dopravního značení; zajištění včetně projednání „stanovení místní úpravy dopravního značení</t>
  </si>
  <si>
    <t>900600305</t>
  </si>
  <si>
    <t>Projednání a vyřízení aktualizace vyjádření potřebných k vytýčení sítí</t>
  </si>
  <si>
    <t>900600391.1</t>
  </si>
  <si>
    <t xml:space="preserve">Výlukový provoz tramvajové a autobusové dopravy MHD </t>
  </si>
  <si>
    <t>-588658864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</si>
</sst>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0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E5" s="22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E6" s="221"/>
      <c r="BS6" s="17" t="s">
        <v>18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21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1"/>
      <c r="BS8" s="17" t="s">
        <v>26</v>
      </c>
    </row>
    <row r="9" spans="1:74" ht="14.45" customHeight="1">
      <c r="B9" s="20"/>
      <c r="AR9" s="20"/>
      <c r="BE9" s="221"/>
      <c r="BS9" s="17" t="s">
        <v>27</v>
      </c>
    </row>
    <row r="10" spans="1:74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21"/>
      <c r="BS10" s="17" t="s">
        <v>18</v>
      </c>
    </row>
    <row r="11" spans="1:74" ht="18.399999999999999" customHeight="1">
      <c r="B11" s="20"/>
      <c r="E11" s="25" t="s">
        <v>30</v>
      </c>
      <c r="AK11" s="27" t="s">
        <v>31</v>
      </c>
      <c r="AN11" s="25" t="s">
        <v>1</v>
      </c>
      <c r="AR11" s="20"/>
      <c r="BE11" s="221"/>
      <c r="BS11" s="17" t="s">
        <v>18</v>
      </c>
    </row>
    <row r="12" spans="1:74" ht="6.95" customHeight="1">
      <c r="B12" s="20"/>
      <c r="AR12" s="20"/>
      <c r="BE12" s="221"/>
      <c r="BS12" s="17" t="s">
        <v>18</v>
      </c>
    </row>
    <row r="13" spans="1:74" ht="12" customHeight="1">
      <c r="B13" s="20"/>
      <c r="D13" s="27" t="s">
        <v>32</v>
      </c>
      <c r="AK13" s="27" t="s">
        <v>29</v>
      </c>
      <c r="AN13" s="29" t="s">
        <v>33</v>
      </c>
      <c r="AR13" s="20"/>
      <c r="BE13" s="221"/>
      <c r="BS13" s="17" t="s">
        <v>18</v>
      </c>
    </row>
    <row r="14" spans="1:74" ht="12.75">
      <c r="B14" s="20"/>
      <c r="E14" s="226" t="s">
        <v>33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31</v>
      </c>
      <c r="AN14" s="29" t="s">
        <v>33</v>
      </c>
      <c r="AR14" s="20"/>
      <c r="BE14" s="221"/>
      <c r="BS14" s="17" t="s">
        <v>18</v>
      </c>
    </row>
    <row r="15" spans="1:74" ht="6.95" customHeight="1">
      <c r="B15" s="20"/>
      <c r="AR15" s="20"/>
      <c r="BE15" s="221"/>
      <c r="BS15" s="17" t="s">
        <v>4</v>
      </c>
    </row>
    <row r="16" spans="1:74" ht="12" customHeight="1">
      <c r="B16" s="20"/>
      <c r="D16" s="27" t="s">
        <v>34</v>
      </c>
      <c r="AK16" s="27" t="s">
        <v>29</v>
      </c>
      <c r="AN16" s="25" t="s">
        <v>1</v>
      </c>
      <c r="AR16" s="20"/>
      <c r="BE16" s="221"/>
      <c r="BS16" s="17" t="s">
        <v>4</v>
      </c>
    </row>
    <row r="17" spans="2:71" ht="18.399999999999999" customHeight="1">
      <c r="B17" s="20"/>
      <c r="E17" s="25" t="s">
        <v>35</v>
      </c>
      <c r="AK17" s="27" t="s">
        <v>31</v>
      </c>
      <c r="AN17" s="25" t="s">
        <v>1</v>
      </c>
      <c r="AR17" s="20"/>
      <c r="BE17" s="221"/>
      <c r="BS17" s="17" t="s">
        <v>36</v>
      </c>
    </row>
    <row r="18" spans="2:71" ht="6.95" customHeight="1">
      <c r="B18" s="20"/>
      <c r="AR18" s="20"/>
      <c r="BE18" s="221"/>
      <c r="BS18" s="17" t="s">
        <v>6</v>
      </c>
    </row>
    <row r="19" spans="2:71" ht="12" customHeight="1">
      <c r="B19" s="20"/>
      <c r="D19" s="27" t="s">
        <v>37</v>
      </c>
      <c r="AK19" s="27" t="s">
        <v>29</v>
      </c>
      <c r="AN19" s="25" t="s">
        <v>1</v>
      </c>
      <c r="AR19" s="20"/>
      <c r="BE19" s="221"/>
      <c r="BS19" s="17" t="s">
        <v>6</v>
      </c>
    </row>
    <row r="20" spans="2:71" ht="18.399999999999999" customHeight="1">
      <c r="B20" s="20"/>
      <c r="E20" s="25" t="s">
        <v>38</v>
      </c>
      <c r="AK20" s="27" t="s">
        <v>31</v>
      </c>
      <c r="AN20" s="25" t="s">
        <v>1</v>
      </c>
      <c r="AR20" s="20"/>
      <c r="BE20" s="221"/>
      <c r="BS20" s="17" t="s">
        <v>36</v>
      </c>
    </row>
    <row r="21" spans="2:71" ht="6.95" customHeight="1">
      <c r="B21" s="20"/>
      <c r="AR21" s="20"/>
      <c r="BE21" s="221"/>
    </row>
    <row r="22" spans="2:71" ht="12" customHeight="1">
      <c r="B22" s="20"/>
      <c r="D22" s="27" t="s">
        <v>39</v>
      </c>
      <c r="AR22" s="20"/>
      <c r="BE22" s="221"/>
    </row>
    <row r="23" spans="2:71" ht="108" customHeight="1">
      <c r="B23" s="20"/>
      <c r="E23" s="228" t="s">
        <v>40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1"/>
    </row>
    <row r="24" spans="2:71" ht="6.95" customHeight="1">
      <c r="B24" s="20"/>
      <c r="AR24" s="20"/>
      <c r="BE24" s="22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1"/>
    </row>
    <row r="27" spans="2:71" s="1" customFormat="1" ht="6.95" customHeight="1">
      <c r="B27" s="32"/>
      <c r="AR27" s="32"/>
      <c r="BE27" s="221"/>
    </row>
    <row r="28" spans="2:71" s="1" customFormat="1" ht="12.75">
      <c r="B28" s="32"/>
      <c r="L28" s="231" t="s">
        <v>42</v>
      </c>
      <c r="M28" s="231"/>
      <c r="N28" s="231"/>
      <c r="O28" s="231"/>
      <c r="P28" s="231"/>
      <c r="W28" s="231" t="s">
        <v>43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44</v>
      </c>
      <c r="AL28" s="231"/>
      <c r="AM28" s="231"/>
      <c r="AN28" s="231"/>
      <c r="AO28" s="231"/>
      <c r="AR28" s="32"/>
      <c r="BE28" s="221"/>
    </row>
    <row r="29" spans="2:71" s="2" customFormat="1" ht="14.45" customHeight="1">
      <c r="B29" s="36"/>
      <c r="D29" s="27" t="s">
        <v>45</v>
      </c>
      <c r="F29" s="27" t="s">
        <v>46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6"/>
      <c r="BE29" s="222"/>
    </row>
    <row r="30" spans="2:71" s="2" customFormat="1" ht="14.45" customHeight="1">
      <c r="B30" s="36"/>
      <c r="F30" s="27" t="s">
        <v>47</v>
      </c>
      <c r="L30" s="234">
        <v>0.12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6"/>
      <c r="BE30" s="222"/>
    </row>
    <row r="31" spans="2:71" s="2" customFormat="1" ht="14.45" hidden="1" customHeight="1">
      <c r="B31" s="36"/>
      <c r="F31" s="27" t="s">
        <v>48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22"/>
    </row>
    <row r="32" spans="2:71" s="2" customFormat="1" ht="14.45" hidden="1" customHeight="1">
      <c r="B32" s="36"/>
      <c r="F32" s="27" t="s">
        <v>49</v>
      </c>
      <c r="L32" s="234">
        <v>0.12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22"/>
    </row>
    <row r="33" spans="2:57" s="2" customFormat="1" ht="14.45" hidden="1" customHeight="1">
      <c r="B33" s="36"/>
      <c r="F33" s="27" t="s">
        <v>50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6"/>
      <c r="BE33" s="222"/>
    </row>
    <row r="34" spans="2:57" s="1" customFormat="1" ht="6.95" customHeight="1">
      <c r="B34" s="32"/>
      <c r="AR34" s="32"/>
      <c r="BE34" s="221"/>
    </row>
    <row r="35" spans="2:57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38" t="s">
        <v>53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55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56</v>
      </c>
      <c r="AI60" s="34"/>
      <c r="AJ60" s="34"/>
      <c r="AK60" s="34"/>
      <c r="AL60" s="34"/>
      <c r="AM60" s="43" t="s">
        <v>57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59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56</v>
      </c>
      <c r="AI75" s="34"/>
      <c r="AJ75" s="34"/>
      <c r="AK75" s="34"/>
      <c r="AL75" s="34"/>
      <c r="AM75" s="43" t="s">
        <v>57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240211a</v>
      </c>
      <c r="AR84" s="48"/>
    </row>
    <row r="85" spans="1:91" s="4" customFormat="1" ht="36.950000000000003" customHeight="1">
      <c r="B85" s="49"/>
      <c r="C85" s="50" t="s">
        <v>16</v>
      </c>
      <c r="L85" s="197" t="str">
        <f>K6</f>
        <v>BRNO, KŘENOVÁ – VIADUKT – REKONSTRUKCE KANALIZACE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22</v>
      </c>
      <c r="L87" s="51" t="str">
        <f>IF(K8="","",K8)</f>
        <v>BRNO</v>
      </c>
      <c r="AI87" s="27" t="s">
        <v>24</v>
      </c>
      <c r="AM87" s="199" t="str">
        <f>IF(AN8= "","",AN8)</f>
        <v>7. 8. 2024</v>
      </c>
      <c r="AN87" s="199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28</v>
      </c>
      <c r="L89" s="3" t="str">
        <f>IF(E11= "","",E11)</f>
        <v>Statutární město Brno</v>
      </c>
      <c r="AI89" s="27" t="s">
        <v>34</v>
      </c>
      <c r="AM89" s="200" t="str">
        <f>IF(E17="","",E17)</f>
        <v>PROKAN smart s.r.o.  Brno</v>
      </c>
      <c r="AN89" s="201"/>
      <c r="AO89" s="201"/>
      <c r="AP89" s="201"/>
      <c r="AR89" s="32"/>
      <c r="AS89" s="202" t="s">
        <v>61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32</v>
      </c>
      <c r="L90" s="3" t="str">
        <f>IF(E14= "Vyplň údaj","",E14)</f>
        <v/>
      </c>
      <c r="AI90" s="27" t="s">
        <v>37</v>
      </c>
      <c r="AM90" s="200" t="str">
        <f>IF(E20="","",E20)</f>
        <v>Obrtel M.</v>
      </c>
      <c r="AN90" s="201"/>
      <c r="AO90" s="201"/>
      <c r="AP90" s="201"/>
      <c r="AR90" s="32"/>
      <c r="AS90" s="204"/>
      <c r="AT90" s="205"/>
      <c r="BD90" s="56"/>
    </row>
    <row r="91" spans="1:91" s="1" customFormat="1" ht="10.9" customHeight="1">
      <c r="B91" s="32"/>
      <c r="AR91" s="32"/>
      <c r="AS91" s="204"/>
      <c r="AT91" s="205"/>
      <c r="BD91" s="56"/>
    </row>
    <row r="92" spans="1:91" s="1" customFormat="1" ht="29.25" customHeight="1">
      <c r="B92" s="32"/>
      <c r="C92" s="206" t="s">
        <v>62</v>
      </c>
      <c r="D92" s="207"/>
      <c r="E92" s="207"/>
      <c r="F92" s="207"/>
      <c r="G92" s="207"/>
      <c r="H92" s="57"/>
      <c r="I92" s="209" t="s">
        <v>63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8" t="s">
        <v>64</v>
      </c>
      <c r="AH92" s="207"/>
      <c r="AI92" s="207"/>
      <c r="AJ92" s="207"/>
      <c r="AK92" s="207"/>
      <c r="AL92" s="207"/>
      <c r="AM92" s="207"/>
      <c r="AN92" s="209" t="s">
        <v>65</v>
      </c>
      <c r="AO92" s="207"/>
      <c r="AP92" s="210"/>
      <c r="AQ92" s="58" t="s">
        <v>66</v>
      </c>
      <c r="AR92" s="32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8">
        <f>ROUND(AG95+AG97+AG101,2)</f>
        <v>0</v>
      </c>
      <c r="AH94" s="218"/>
      <c r="AI94" s="218"/>
      <c r="AJ94" s="218"/>
      <c r="AK94" s="218"/>
      <c r="AL94" s="218"/>
      <c r="AM94" s="218"/>
      <c r="AN94" s="219">
        <f t="shared" ref="AN94:AN101" si="0">SUM(AG94,AT94)</f>
        <v>0</v>
      </c>
      <c r="AO94" s="219"/>
      <c r="AP94" s="219"/>
      <c r="AQ94" s="67" t="s">
        <v>1</v>
      </c>
      <c r="AR94" s="63"/>
      <c r="AS94" s="68">
        <f>ROUND(AS95+AS97+AS101,2)</f>
        <v>0</v>
      </c>
      <c r="AT94" s="69">
        <f t="shared" ref="AT94:AT101" si="1">ROUND(SUM(AV94:AW94),2)</f>
        <v>0</v>
      </c>
      <c r="AU94" s="70">
        <f>ROUND(AU95+AU97+AU101,5)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ROUND(AZ95+AZ97+AZ101,2)</f>
        <v>0</v>
      </c>
      <c r="BA94" s="69">
        <f>ROUND(BA95+BA97+BA101,2)</f>
        <v>0</v>
      </c>
      <c r="BB94" s="69">
        <f>ROUND(BB95+BB97+BB101,2)</f>
        <v>0</v>
      </c>
      <c r="BC94" s="69">
        <f>ROUND(BC95+BC97+BC101,2)</f>
        <v>0</v>
      </c>
      <c r="BD94" s="71">
        <f>ROUND(BD95+BD97+BD101,2)</f>
        <v>0</v>
      </c>
      <c r="BS94" s="72" t="s">
        <v>80</v>
      </c>
      <c r="BT94" s="72" t="s">
        <v>81</v>
      </c>
      <c r="BU94" s="73" t="s">
        <v>82</v>
      </c>
      <c r="BV94" s="72" t="s">
        <v>83</v>
      </c>
      <c r="BW94" s="72" t="s">
        <v>5</v>
      </c>
      <c r="BX94" s="72" t="s">
        <v>84</v>
      </c>
      <c r="CL94" s="72" t="s">
        <v>1</v>
      </c>
    </row>
    <row r="95" spans="1:91" s="6" customFormat="1" ht="16.5" customHeight="1">
      <c r="B95" s="74"/>
      <c r="C95" s="75"/>
      <c r="D95" s="213" t="s">
        <v>85</v>
      </c>
      <c r="E95" s="213"/>
      <c r="F95" s="213"/>
      <c r="G95" s="213"/>
      <c r="H95" s="213"/>
      <c r="I95" s="76"/>
      <c r="J95" s="213" t="s">
        <v>86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4">
        <f>ROUND(AG96,2)</f>
        <v>0</v>
      </c>
      <c r="AH95" s="212"/>
      <c r="AI95" s="212"/>
      <c r="AJ95" s="212"/>
      <c r="AK95" s="212"/>
      <c r="AL95" s="212"/>
      <c r="AM95" s="212"/>
      <c r="AN95" s="211">
        <f t="shared" si="0"/>
        <v>0</v>
      </c>
      <c r="AO95" s="212"/>
      <c r="AP95" s="212"/>
      <c r="AQ95" s="77" t="s">
        <v>87</v>
      </c>
      <c r="AR95" s="74"/>
      <c r="AS95" s="78">
        <f>ROUND(AS96,2)</f>
        <v>0</v>
      </c>
      <c r="AT95" s="79">
        <f t="shared" si="1"/>
        <v>0</v>
      </c>
      <c r="AU95" s="80">
        <f>ROUND(AU96,5)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ROUND(AZ96,2)</f>
        <v>0</v>
      </c>
      <c r="BA95" s="79">
        <f>ROUND(BA96,2)</f>
        <v>0</v>
      </c>
      <c r="BB95" s="79">
        <f>ROUND(BB96,2)</f>
        <v>0</v>
      </c>
      <c r="BC95" s="79">
        <f>ROUND(BC96,2)</f>
        <v>0</v>
      </c>
      <c r="BD95" s="81">
        <f>ROUND(BD96,2)</f>
        <v>0</v>
      </c>
      <c r="BS95" s="82" t="s">
        <v>80</v>
      </c>
      <c r="BT95" s="82" t="s">
        <v>21</v>
      </c>
      <c r="BU95" s="82" t="s">
        <v>82</v>
      </c>
      <c r="BV95" s="82" t="s">
        <v>83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1:91" s="3" customFormat="1" ht="16.5" customHeight="1">
      <c r="A96" s="83" t="s">
        <v>90</v>
      </c>
      <c r="B96" s="48"/>
      <c r="C96" s="9"/>
      <c r="D96" s="9"/>
      <c r="E96" s="215" t="s">
        <v>91</v>
      </c>
      <c r="F96" s="215"/>
      <c r="G96" s="215"/>
      <c r="H96" s="215"/>
      <c r="I96" s="215"/>
      <c r="J96" s="9"/>
      <c r="K96" s="215" t="s">
        <v>92</v>
      </c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'SO 010 - Úprava trolejové...'!J32</f>
        <v>0</v>
      </c>
      <c r="AH96" s="217"/>
      <c r="AI96" s="217"/>
      <c r="AJ96" s="217"/>
      <c r="AK96" s="217"/>
      <c r="AL96" s="217"/>
      <c r="AM96" s="217"/>
      <c r="AN96" s="216">
        <f t="shared" si="0"/>
        <v>0</v>
      </c>
      <c r="AO96" s="217"/>
      <c r="AP96" s="217"/>
      <c r="AQ96" s="84" t="s">
        <v>93</v>
      </c>
      <c r="AR96" s="48"/>
      <c r="AS96" s="85">
        <v>0</v>
      </c>
      <c r="AT96" s="86">
        <f t="shared" si="1"/>
        <v>0</v>
      </c>
      <c r="AU96" s="87">
        <f>'SO 010 - Úprava trolejové...'!P122</f>
        <v>0</v>
      </c>
      <c r="AV96" s="86">
        <f>'SO 010 - Úprava trolejové...'!J35</f>
        <v>0</v>
      </c>
      <c r="AW96" s="86">
        <f>'SO 010 - Úprava trolejové...'!J36</f>
        <v>0</v>
      </c>
      <c r="AX96" s="86">
        <f>'SO 010 - Úprava trolejové...'!J37</f>
        <v>0</v>
      </c>
      <c r="AY96" s="86">
        <f>'SO 010 - Úprava trolejové...'!J38</f>
        <v>0</v>
      </c>
      <c r="AZ96" s="86">
        <f>'SO 010 - Úprava trolejové...'!F35</f>
        <v>0</v>
      </c>
      <c r="BA96" s="86">
        <f>'SO 010 - Úprava trolejové...'!F36</f>
        <v>0</v>
      </c>
      <c r="BB96" s="86">
        <f>'SO 010 - Úprava trolejové...'!F37</f>
        <v>0</v>
      </c>
      <c r="BC96" s="86">
        <f>'SO 010 - Úprava trolejové...'!F38</f>
        <v>0</v>
      </c>
      <c r="BD96" s="88">
        <f>'SO 010 - Úprava trolejové...'!F39</f>
        <v>0</v>
      </c>
      <c r="BT96" s="25" t="s">
        <v>89</v>
      </c>
      <c r="BV96" s="25" t="s">
        <v>83</v>
      </c>
      <c r="BW96" s="25" t="s">
        <v>94</v>
      </c>
      <c r="BX96" s="25" t="s">
        <v>88</v>
      </c>
      <c r="CL96" s="25" t="s">
        <v>1</v>
      </c>
    </row>
    <row r="97" spans="1:91" s="6" customFormat="1" ht="16.5" customHeight="1">
      <c r="B97" s="74"/>
      <c r="C97" s="75"/>
      <c r="D97" s="213" t="s">
        <v>95</v>
      </c>
      <c r="E97" s="213"/>
      <c r="F97" s="213"/>
      <c r="G97" s="213"/>
      <c r="H97" s="213"/>
      <c r="I97" s="76"/>
      <c r="J97" s="213" t="s">
        <v>96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ROUND(SUM(AG98:AG100),2)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77" t="s">
        <v>87</v>
      </c>
      <c r="AR97" s="74"/>
      <c r="AS97" s="78">
        <f>ROUND(SUM(AS98:AS100),2)</f>
        <v>0</v>
      </c>
      <c r="AT97" s="79">
        <f t="shared" si="1"/>
        <v>0</v>
      </c>
      <c r="AU97" s="80">
        <f>ROUND(SUM(AU98:AU100),5)</f>
        <v>0</v>
      </c>
      <c r="AV97" s="79">
        <f>ROUND(AZ97*L29,2)</f>
        <v>0</v>
      </c>
      <c r="AW97" s="79">
        <f>ROUND(BA97*L30,2)</f>
        <v>0</v>
      </c>
      <c r="AX97" s="79">
        <f>ROUND(BB97*L29,2)</f>
        <v>0</v>
      </c>
      <c r="AY97" s="79">
        <f>ROUND(BC97*L30,2)</f>
        <v>0</v>
      </c>
      <c r="AZ97" s="79">
        <f>ROUND(SUM(AZ98:AZ100),2)</f>
        <v>0</v>
      </c>
      <c r="BA97" s="79">
        <f>ROUND(SUM(BA98:BA100),2)</f>
        <v>0</v>
      </c>
      <c r="BB97" s="79">
        <f>ROUND(SUM(BB98:BB100),2)</f>
        <v>0</v>
      </c>
      <c r="BC97" s="79">
        <f>ROUND(SUM(BC98:BC100),2)</f>
        <v>0</v>
      </c>
      <c r="BD97" s="81">
        <f>ROUND(SUM(BD98:BD100),2)</f>
        <v>0</v>
      </c>
      <c r="BS97" s="82" t="s">
        <v>80</v>
      </c>
      <c r="BT97" s="82" t="s">
        <v>21</v>
      </c>
      <c r="BU97" s="82" t="s">
        <v>82</v>
      </c>
      <c r="BV97" s="82" t="s">
        <v>83</v>
      </c>
      <c r="BW97" s="82" t="s">
        <v>97</v>
      </c>
      <c r="BX97" s="82" t="s">
        <v>5</v>
      </c>
      <c r="CL97" s="82" t="s">
        <v>1</v>
      </c>
      <c r="CM97" s="82" t="s">
        <v>89</v>
      </c>
    </row>
    <row r="98" spans="1:91" s="3" customFormat="1" ht="16.5" customHeight="1">
      <c r="A98" s="83" t="s">
        <v>90</v>
      </c>
      <c r="B98" s="48"/>
      <c r="C98" s="9"/>
      <c r="D98" s="9"/>
      <c r="E98" s="215" t="s">
        <v>98</v>
      </c>
      <c r="F98" s="215"/>
      <c r="G98" s="215"/>
      <c r="H98" s="215"/>
      <c r="I98" s="215"/>
      <c r="J98" s="9"/>
      <c r="K98" s="215" t="s">
        <v>99</v>
      </c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>
        <f>'SO 310 - KANALIZACE'!J32</f>
        <v>0</v>
      </c>
      <c r="AH98" s="217"/>
      <c r="AI98" s="217"/>
      <c r="AJ98" s="217"/>
      <c r="AK98" s="217"/>
      <c r="AL98" s="217"/>
      <c r="AM98" s="217"/>
      <c r="AN98" s="216">
        <f t="shared" si="0"/>
        <v>0</v>
      </c>
      <c r="AO98" s="217"/>
      <c r="AP98" s="217"/>
      <c r="AQ98" s="84" t="s">
        <v>93</v>
      </c>
      <c r="AR98" s="48"/>
      <c r="AS98" s="85">
        <v>0</v>
      </c>
      <c r="AT98" s="86">
        <f t="shared" si="1"/>
        <v>0</v>
      </c>
      <c r="AU98" s="87">
        <f>'SO 310 - KANALIZACE'!P131</f>
        <v>0</v>
      </c>
      <c r="AV98" s="86">
        <f>'SO 310 - KANALIZACE'!J35</f>
        <v>0</v>
      </c>
      <c r="AW98" s="86">
        <f>'SO 310 - KANALIZACE'!J36</f>
        <v>0</v>
      </c>
      <c r="AX98" s="86">
        <f>'SO 310 - KANALIZACE'!J37</f>
        <v>0</v>
      </c>
      <c r="AY98" s="86">
        <f>'SO 310 - KANALIZACE'!J38</f>
        <v>0</v>
      </c>
      <c r="AZ98" s="86">
        <f>'SO 310 - KANALIZACE'!F35</f>
        <v>0</v>
      </c>
      <c r="BA98" s="86">
        <f>'SO 310 - KANALIZACE'!F36</f>
        <v>0</v>
      </c>
      <c r="BB98" s="86">
        <f>'SO 310 - KANALIZACE'!F37</f>
        <v>0</v>
      </c>
      <c r="BC98" s="86">
        <f>'SO 310 - KANALIZACE'!F38</f>
        <v>0</v>
      </c>
      <c r="BD98" s="88">
        <f>'SO 310 - KANALIZACE'!F39</f>
        <v>0</v>
      </c>
      <c r="BT98" s="25" t="s">
        <v>89</v>
      </c>
      <c r="BV98" s="25" t="s">
        <v>83</v>
      </c>
      <c r="BW98" s="25" t="s">
        <v>100</v>
      </c>
      <c r="BX98" s="25" t="s">
        <v>97</v>
      </c>
      <c r="CL98" s="25" t="s">
        <v>101</v>
      </c>
    </row>
    <row r="99" spans="1:91" s="3" customFormat="1" ht="16.5" customHeight="1">
      <c r="A99" s="83" t="s">
        <v>90</v>
      </c>
      <c r="B99" s="48"/>
      <c r="C99" s="9"/>
      <c r="D99" s="9"/>
      <c r="E99" s="215" t="s">
        <v>102</v>
      </c>
      <c r="F99" s="215"/>
      <c r="G99" s="215"/>
      <c r="H99" s="215"/>
      <c r="I99" s="215"/>
      <c r="J99" s="9"/>
      <c r="K99" s="215" t="s">
        <v>103</v>
      </c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6">
        <f>'SO 320 - VODOVOD'!J32</f>
        <v>0</v>
      </c>
      <c r="AH99" s="217"/>
      <c r="AI99" s="217"/>
      <c r="AJ99" s="217"/>
      <c r="AK99" s="217"/>
      <c r="AL99" s="217"/>
      <c r="AM99" s="217"/>
      <c r="AN99" s="216">
        <f t="shared" si="0"/>
        <v>0</v>
      </c>
      <c r="AO99" s="217"/>
      <c r="AP99" s="217"/>
      <c r="AQ99" s="84" t="s">
        <v>93</v>
      </c>
      <c r="AR99" s="48"/>
      <c r="AS99" s="85">
        <v>0</v>
      </c>
      <c r="AT99" s="86">
        <f t="shared" si="1"/>
        <v>0</v>
      </c>
      <c r="AU99" s="87">
        <f>'SO 320 - VODOVOD'!P128</f>
        <v>0</v>
      </c>
      <c r="AV99" s="86">
        <f>'SO 320 - VODOVOD'!J35</f>
        <v>0</v>
      </c>
      <c r="AW99" s="86">
        <f>'SO 320 - VODOVOD'!J36</f>
        <v>0</v>
      </c>
      <c r="AX99" s="86">
        <f>'SO 320 - VODOVOD'!J37</f>
        <v>0</v>
      </c>
      <c r="AY99" s="86">
        <f>'SO 320 - VODOVOD'!J38</f>
        <v>0</v>
      </c>
      <c r="AZ99" s="86">
        <f>'SO 320 - VODOVOD'!F35</f>
        <v>0</v>
      </c>
      <c r="BA99" s="86">
        <f>'SO 320 - VODOVOD'!F36</f>
        <v>0</v>
      </c>
      <c r="BB99" s="86">
        <f>'SO 320 - VODOVOD'!F37</f>
        <v>0</v>
      </c>
      <c r="BC99" s="86">
        <f>'SO 320 - VODOVOD'!F38</f>
        <v>0</v>
      </c>
      <c r="BD99" s="88">
        <f>'SO 320 - VODOVOD'!F39</f>
        <v>0</v>
      </c>
      <c r="BT99" s="25" t="s">
        <v>89</v>
      </c>
      <c r="BV99" s="25" t="s">
        <v>83</v>
      </c>
      <c r="BW99" s="25" t="s">
        <v>104</v>
      </c>
      <c r="BX99" s="25" t="s">
        <v>97</v>
      </c>
      <c r="CL99" s="25" t="s">
        <v>101</v>
      </c>
    </row>
    <row r="100" spans="1:91" s="3" customFormat="1" ht="16.5" customHeight="1">
      <c r="A100" s="83" t="s">
        <v>90</v>
      </c>
      <c r="B100" s="48"/>
      <c r="C100" s="9"/>
      <c r="D100" s="9"/>
      <c r="E100" s="215" t="s">
        <v>105</v>
      </c>
      <c r="F100" s="215"/>
      <c r="G100" s="215"/>
      <c r="H100" s="215"/>
      <c r="I100" s="215"/>
      <c r="J100" s="9"/>
      <c r="K100" s="215" t="s">
        <v>106</v>
      </c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6">
        <f>'SO 330 - VODOVODNÍ PŘÍPOJKA'!J32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84" t="s">
        <v>93</v>
      </c>
      <c r="AR100" s="48"/>
      <c r="AS100" s="85">
        <v>0</v>
      </c>
      <c r="AT100" s="86">
        <f t="shared" si="1"/>
        <v>0</v>
      </c>
      <c r="AU100" s="87">
        <f>'SO 330 - VODOVODNÍ PŘÍPOJKA'!P131</f>
        <v>0</v>
      </c>
      <c r="AV100" s="86">
        <f>'SO 330 - VODOVODNÍ PŘÍPOJKA'!J35</f>
        <v>0</v>
      </c>
      <c r="AW100" s="86">
        <f>'SO 330 - VODOVODNÍ PŘÍPOJKA'!J36</f>
        <v>0</v>
      </c>
      <c r="AX100" s="86">
        <f>'SO 330 - VODOVODNÍ PŘÍPOJKA'!J37</f>
        <v>0</v>
      </c>
      <c r="AY100" s="86">
        <f>'SO 330 - VODOVODNÍ PŘÍPOJKA'!J38</f>
        <v>0</v>
      </c>
      <c r="AZ100" s="86">
        <f>'SO 330 - VODOVODNÍ PŘÍPOJKA'!F35</f>
        <v>0</v>
      </c>
      <c r="BA100" s="86">
        <f>'SO 330 - VODOVODNÍ PŘÍPOJKA'!F36</f>
        <v>0</v>
      </c>
      <c r="BB100" s="86">
        <f>'SO 330 - VODOVODNÍ PŘÍPOJKA'!F37</f>
        <v>0</v>
      </c>
      <c r="BC100" s="86">
        <f>'SO 330 - VODOVODNÍ PŘÍPOJKA'!F38</f>
        <v>0</v>
      </c>
      <c r="BD100" s="88">
        <f>'SO 330 - VODOVODNÍ PŘÍPOJKA'!F39</f>
        <v>0</v>
      </c>
      <c r="BT100" s="25" t="s">
        <v>89</v>
      </c>
      <c r="BV100" s="25" t="s">
        <v>83</v>
      </c>
      <c r="BW100" s="25" t="s">
        <v>107</v>
      </c>
      <c r="BX100" s="25" t="s">
        <v>97</v>
      </c>
      <c r="CL100" s="25" t="s">
        <v>101</v>
      </c>
    </row>
    <row r="101" spans="1:91" s="6" customFormat="1" ht="16.5" customHeight="1">
      <c r="A101" s="83" t="s">
        <v>90</v>
      </c>
      <c r="B101" s="74"/>
      <c r="C101" s="75"/>
      <c r="D101" s="213" t="s">
        <v>108</v>
      </c>
      <c r="E101" s="213"/>
      <c r="F101" s="213"/>
      <c r="G101" s="213"/>
      <c r="H101" s="213"/>
      <c r="I101" s="76"/>
      <c r="J101" s="213" t="s">
        <v>109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1">
        <f>'91 - OSTATNÍ NÁKLADY'!J30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77" t="s">
        <v>110</v>
      </c>
      <c r="AR101" s="74"/>
      <c r="AS101" s="89">
        <v>0</v>
      </c>
      <c r="AT101" s="90">
        <f t="shared" si="1"/>
        <v>0</v>
      </c>
      <c r="AU101" s="91">
        <f>'91 - OSTATNÍ NÁKLADY'!P117</f>
        <v>0</v>
      </c>
      <c r="AV101" s="90">
        <f>'91 - OSTATNÍ NÁKLADY'!J33</f>
        <v>0</v>
      </c>
      <c r="AW101" s="90">
        <f>'91 - OSTATNÍ NÁKLADY'!J34</f>
        <v>0</v>
      </c>
      <c r="AX101" s="90">
        <f>'91 - OSTATNÍ NÁKLADY'!J35</f>
        <v>0</v>
      </c>
      <c r="AY101" s="90">
        <f>'91 - OSTATNÍ NÁKLADY'!J36</f>
        <v>0</v>
      </c>
      <c r="AZ101" s="90">
        <f>'91 - OSTATNÍ NÁKLADY'!F33</f>
        <v>0</v>
      </c>
      <c r="BA101" s="90">
        <f>'91 - OSTATNÍ NÁKLADY'!F34</f>
        <v>0</v>
      </c>
      <c r="BB101" s="90">
        <f>'91 - OSTATNÍ NÁKLADY'!F35</f>
        <v>0</v>
      </c>
      <c r="BC101" s="90">
        <f>'91 - OSTATNÍ NÁKLADY'!F36</f>
        <v>0</v>
      </c>
      <c r="BD101" s="92">
        <f>'91 - OSTATNÍ NÁKLADY'!F37</f>
        <v>0</v>
      </c>
      <c r="BT101" s="82" t="s">
        <v>21</v>
      </c>
      <c r="BV101" s="82" t="s">
        <v>83</v>
      </c>
      <c r="BW101" s="82" t="s">
        <v>111</v>
      </c>
      <c r="BX101" s="82" t="s">
        <v>5</v>
      </c>
      <c r="CL101" s="82" t="s">
        <v>1</v>
      </c>
      <c r="CM101" s="82" t="s">
        <v>89</v>
      </c>
    </row>
    <row r="102" spans="1:91" s="1" customFormat="1" ht="30" customHeight="1">
      <c r="B102" s="32"/>
      <c r="AR102" s="32"/>
    </row>
    <row r="103" spans="1:91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sheetProtection algorithmName="SHA-512" hashValue="mBAP/Dv9ptyBSHVAQcXXk8ivABBrBhxnEzm9LczQfJPWccRTj+cAa2jxNulmPwRmi3ZoZ4FPpmIvza/s0XarnQ==" saltValue="7LmgO6N7rt9YSKRdnhv/Zl/UlplmqhscYIddc4rke7x8F34oVJ/y8wGC1eGHUp292h6Zq0onKsdrXvje/h016w==" spinCount="100000" sheet="1" objects="1" scenarios="1" formatColumns="0" formatRows="0"/>
  <mergeCells count="66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6" location="'SO 010 - Úprava trolejové...'!C2" display="/" xr:uid="{00000000-0004-0000-0000-000000000000}"/>
    <hyperlink ref="A98" location="'SO 310 - KANALIZACE'!C2" display="/" xr:uid="{00000000-0004-0000-0000-000001000000}"/>
    <hyperlink ref="A99" location="'SO 320 - VODOVOD'!C2" display="/" xr:uid="{00000000-0004-0000-0000-000002000000}"/>
    <hyperlink ref="A100" location="'SO 330 - VODOVODNÍ PŘÍPOJKA'!C2" display="/" xr:uid="{00000000-0004-0000-0000-000003000000}"/>
    <hyperlink ref="A101" location="'91 - OSTATNÍ NÁKLADY'!C2" display="/" xr:uid="{00000000-0004-0000-0000-000004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BRNO, KŘENOVÁ – VIADUKT – REKONSTRUKCE KANALIZACE</v>
      </c>
      <c r="F7" s="240"/>
      <c r="G7" s="240"/>
      <c r="H7" s="240"/>
      <c r="L7" s="20"/>
    </row>
    <row r="8" spans="2:46" ht="12" customHeight="1">
      <c r="B8" s="20"/>
      <c r="D8" s="27" t="s">
        <v>113</v>
      </c>
      <c r="L8" s="20"/>
    </row>
    <row r="9" spans="2:46" s="1" customFormat="1" ht="16.5" customHeight="1">
      <c r="B9" s="32"/>
      <c r="E9" s="239" t="s">
        <v>114</v>
      </c>
      <c r="F9" s="241"/>
      <c r="G9" s="241"/>
      <c r="H9" s="241"/>
      <c r="L9" s="32"/>
    </row>
    <row r="10" spans="2:46" s="1" customFormat="1" ht="12" customHeight="1">
      <c r="B10" s="32"/>
      <c r="D10" s="27" t="s">
        <v>115</v>
      </c>
      <c r="L10" s="32"/>
    </row>
    <row r="11" spans="2:46" s="1" customFormat="1" ht="16.5" customHeight="1">
      <c r="B11" s="32"/>
      <c r="E11" s="197" t="s">
        <v>116</v>
      </c>
      <c r="F11" s="241"/>
      <c r="G11" s="241"/>
      <c r="H11" s="241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7. 8. 2024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35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4"/>
      <c r="E29" s="228" t="s">
        <v>1</v>
      </c>
      <c r="F29" s="228"/>
      <c r="G29" s="228"/>
      <c r="H29" s="228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41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ROUND((SUM(BE122:BE147)),  2)</f>
        <v>0</v>
      </c>
      <c r="I35" s="96">
        <v>0.21</v>
      </c>
      <c r="J35" s="86">
        <f>ROUND(((SUM(BE122:BE147))*I35),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ROUND((SUM(BF122:BF147)),  2)</f>
        <v>0</v>
      </c>
      <c r="I36" s="96">
        <v>0.12</v>
      </c>
      <c r="J36" s="86">
        <f>ROUND(((SUM(BF122:BF147))*I36),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ROUND((SUM(BG122:BG147)),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ROUND((SUM(BH122:BH147)),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ROUND((SUM(BI122:BI147)),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7"/>
      <c r="F41" s="57"/>
      <c r="G41" s="99" t="s">
        <v>52</v>
      </c>
      <c r="H41" s="100" t="s">
        <v>53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3" t="s">
        <v>57</v>
      </c>
      <c r="G61" s="43" t="s">
        <v>56</v>
      </c>
      <c r="H61" s="34"/>
      <c r="I61" s="34"/>
      <c r="J61" s="104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3" t="s">
        <v>57</v>
      </c>
      <c r="G76" s="43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BRNO, KŘENOVÁ – VIADUKT – REKONSTRUKCE KANALIZACE</v>
      </c>
      <c r="F85" s="240"/>
      <c r="G85" s="240"/>
      <c r="H85" s="240"/>
      <c r="L85" s="32"/>
    </row>
    <row r="86" spans="2:12" ht="12" customHeight="1">
      <c r="B86" s="20"/>
      <c r="C86" s="27" t="s">
        <v>113</v>
      </c>
      <c r="L86" s="20"/>
    </row>
    <row r="87" spans="2:12" s="1" customFormat="1" ht="16.5" customHeight="1">
      <c r="B87" s="32"/>
      <c r="E87" s="239" t="s">
        <v>114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115</v>
      </c>
      <c r="L88" s="32"/>
    </row>
    <row r="89" spans="2:12" s="1" customFormat="1" ht="16.5" customHeight="1">
      <c r="B89" s="32"/>
      <c r="E89" s="197" t="str">
        <f>E11</f>
        <v>SO 010 - Úprava trolejového vedení MHD</v>
      </c>
      <c r="F89" s="241"/>
      <c r="G89" s="241"/>
      <c r="H89" s="24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7. 8. 2024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PROKAN smart s.r.o. 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118</v>
      </c>
      <c r="D96" s="97"/>
      <c r="E96" s="97"/>
      <c r="F96" s="97"/>
      <c r="G96" s="97"/>
      <c r="H96" s="97"/>
      <c r="I96" s="97"/>
      <c r="J96" s="106" t="s">
        <v>119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120</v>
      </c>
      <c r="J98" s="66">
        <f>J122</f>
        <v>0</v>
      </c>
      <c r="L98" s="32"/>
      <c r="AU98" s="17" t="s">
        <v>121</v>
      </c>
    </row>
    <row r="99" spans="2:47" s="8" customFormat="1" ht="24.95" customHeight="1">
      <c r="B99" s="108"/>
      <c r="D99" s="109" t="s">
        <v>122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123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124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39" t="str">
        <f>E7</f>
        <v>BRNO, KŘENOVÁ – VIADUKT – REKONSTRUKCE KANALIZACE</v>
      </c>
      <c r="F110" s="240"/>
      <c r="G110" s="240"/>
      <c r="H110" s="240"/>
      <c r="L110" s="32"/>
    </row>
    <row r="111" spans="2:47" ht="12" customHeight="1">
      <c r="B111" s="20"/>
      <c r="C111" s="27" t="s">
        <v>113</v>
      </c>
      <c r="L111" s="20"/>
    </row>
    <row r="112" spans="2:47" s="1" customFormat="1" ht="16.5" customHeight="1">
      <c r="B112" s="32"/>
      <c r="E112" s="239" t="s">
        <v>114</v>
      </c>
      <c r="F112" s="241"/>
      <c r="G112" s="241"/>
      <c r="H112" s="241"/>
      <c r="L112" s="32"/>
    </row>
    <row r="113" spans="2:65" s="1" customFormat="1" ht="12" customHeight="1">
      <c r="B113" s="32"/>
      <c r="C113" s="27" t="s">
        <v>115</v>
      </c>
      <c r="L113" s="32"/>
    </row>
    <row r="114" spans="2:65" s="1" customFormat="1" ht="16.5" customHeight="1">
      <c r="B114" s="32"/>
      <c r="E114" s="197" t="str">
        <f>E11</f>
        <v>SO 010 - Úprava trolejového vedení MHD</v>
      </c>
      <c r="F114" s="241"/>
      <c r="G114" s="241"/>
      <c r="H114" s="24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BRNO</v>
      </c>
      <c r="I116" s="27" t="s">
        <v>24</v>
      </c>
      <c r="J116" s="52" t="str">
        <f>IF(J14="","",J14)</f>
        <v>7. 8. 2024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28</v>
      </c>
      <c r="F118" s="25" t="str">
        <f>E17</f>
        <v>Statutární město Brno</v>
      </c>
      <c r="I118" s="27" t="s">
        <v>34</v>
      </c>
      <c r="J118" s="30" t="str">
        <f>E23</f>
        <v>PROKAN smart s.r.o.  Brno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37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125</v>
      </c>
      <c r="D121" s="118" t="s">
        <v>66</v>
      </c>
      <c r="E121" s="118" t="s">
        <v>62</v>
      </c>
      <c r="F121" s="118" t="s">
        <v>63</v>
      </c>
      <c r="G121" s="118" t="s">
        <v>126</v>
      </c>
      <c r="H121" s="118" t="s">
        <v>127</v>
      </c>
      <c r="I121" s="118" t="s">
        <v>128</v>
      </c>
      <c r="J121" s="118" t="s">
        <v>119</v>
      </c>
      <c r="K121" s="119" t="s">
        <v>129</v>
      </c>
      <c r="L121" s="116"/>
      <c r="M121" s="59" t="s">
        <v>1</v>
      </c>
      <c r="N121" s="60" t="s">
        <v>45</v>
      </c>
      <c r="O121" s="60" t="s">
        <v>130</v>
      </c>
      <c r="P121" s="60" t="s">
        <v>131</v>
      </c>
      <c r="Q121" s="60" t="s">
        <v>132</v>
      </c>
      <c r="R121" s="60" t="s">
        <v>133</v>
      </c>
      <c r="S121" s="60" t="s">
        <v>134</v>
      </c>
      <c r="T121" s="61" t="s">
        <v>135</v>
      </c>
    </row>
    <row r="122" spans="2:65" s="1" customFormat="1" ht="22.9" customHeight="1">
      <c r="B122" s="32"/>
      <c r="C122" s="64" t="s">
        <v>136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80</v>
      </c>
      <c r="AU122" s="17" t="s">
        <v>121</v>
      </c>
      <c r="BK122" s="123">
        <f>BK123</f>
        <v>0</v>
      </c>
    </row>
    <row r="123" spans="2:65" s="11" customFormat="1" ht="25.9" customHeight="1">
      <c r="B123" s="124"/>
      <c r="D123" s="125" t="s">
        <v>80</v>
      </c>
      <c r="E123" s="126" t="s">
        <v>137</v>
      </c>
      <c r="F123" s="126" t="s">
        <v>138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139</v>
      </c>
      <c r="AT123" s="132" t="s">
        <v>80</v>
      </c>
      <c r="AU123" s="132" t="s">
        <v>81</v>
      </c>
      <c r="AY123" s="125" t="s">
        <v>140</v>
      </c>
      <c r="BK123" s="133">
        <f>BK124</f>
        <v>0</v>
      </c>
    </row>
    <row r="124" spans="2:65" s="11" customFormat="1" ht="22.9" customHeight="1">
      <c r="B124" s="124"/>
      <c r="D124" s="125" t="s">
        <v>80</v>
      </c>
      <c r="E124" s="134" t="s">
        <v>141</v>
      </c>
      <c r="F124" s="134" t="s">
        <v>142</v>
      </c>
      <c r="I124" s="127"/>
      <c r="J124" s="135">
        <f>BK124</f>
        <v>0</v>
      </c>
      <c r="L124" s="124"/>
      <c r="M124" s="129"/>
      <c r="P124" s="130">
        <f>SUM(P125:P147)</f>
        <v>0</v>
      </c>
      <c r="R124" s="130">
        <f>SUM(R125:R147)</f>
        <v>0</v>
      </c>
      <c r="T124" s="131">
        <f>SUM(T125:T147)</f>
        <v>0</v>
      </c>
      <c r="AR124" s="125" t="s">
        <v>139</v>
      </c>
      <c r="AT124" s="132" t="s">
        <v>80</v>
      </c>
      <c r="AU124" s="132" t="s">
        <v>21</v>
      </c>
      <c r="AY124" s="125" t="s">
        <v>140</v>
      </c>
      <c r="BK124" s="133">
        <f>SUM(BK125:BK147)</f>
        <v>0</v>
      </c>
    </row>
    <row r="125" spans="2:65" s="1" customFormat="1" ht="16.5" customHeight="1">
      <c r="B125" s="32"/>
      <c r="C125" s="136" t="s">
        <v>21</v>
      </c>
      <c r="D125" s="136" t="s">
        <v>143</v>
      </c>
      <c r="E125" s="137" t="s">
        <v>144</v>
      </c>
      <c r="F125" s="138" t="s">
        <v>145</v>
      </c>
      <c r="G125" s="139" t="s">
        <v>146</v>
      </c>
      <c r="H125" s="140">
        <v>200</v>
      </c>
      <c r="I125" s="141"/>
      <c r="J125" s="142">
        <f t="shared" ref="J125:J147" si="0">ROUND(I125*H125,2)</f>
        <v>0</v>
      </c>
      <c r="K125" s="138" t="s">
        <v>147</v>
      </c>
      <c r="L125" s="32"/>
      <c r="M125" s="143" t="s">
        <v>1</v>
      </c>
      <c r="N125" s="144" t="s">
        <v>46</v>
      </c>
      <c r="P125" s="145">
        <f t="shared" ref="P125:P147" si="1">O125*H125</f>
        <v>0</v>
      </c>
      <c r="Q125" s="145">
        <v>0</v>
      </c>
      <c r="R125" s="145">
        <f t="shared" ref="R125:R147" si="2">Q125*H125</f>
        <v>0</v>
      </c>
      <c r="S125" s="145">
        <v>0</v>
      </c>
      <c r="T125" s="146">
        <f t="shared" ref="T125:T147" si="3">S125*H125</f>
        <v>0</v>
      </c>
      <c r="AR125" s="147" t="s">
        <v>148</v>
      </c>
      <c r="AT125" s="147" t="s">
        <v>143</v>
      </c>
      <c r="AU125" s="147" t="s">
        <v>89</v>
      </c>
      <c r="AY125" s="17" t="s">
        <v>140</v>
      </c>
      <c r="BE125" s="148">
        <f t="shared" ref="BE125:BE147" si="4">IF(N125="základní",J125,0)</f>
        <v>0</v>
      </c>
      <c r="BF125" s="148">
        <f t="shared" ref="BF125:BF147" si="5">IF(N125="snížená",J125,0)</f>
        <v>0</v>
      </c>
      <c r="BG125" s="148">
        <f t="shared" ref="BG125:BG147" si="6">IF(N125="zákl. přenesená",J125,0)</f>
        <v>0</v>
      </c>
      <c r="BH125" s="148">
        <f t="shared" ref="BH125:BH147" si="7">IF(N125="sníž. přenesená",J125,0)</f>
        <v>0</v>
      </c>
      <c r="BI125" s="148">
        <f t="shared" ref="BI125:BI147" si="8">IF(N125="nulová",J125,0)</f>
        <v>0</v>
      </c>
      <c r="BJ125" s="17" t="s">
        <v>21</v>
      </c>
      <c r="BK125" s="148">
        <f t="shared" ref="BK125:BK147" si="9">ROUND(I125*H125,2)</f>
        <v>0</v>
      </c>
      <c r="BL125" s="17" t="s">
        <v>148</v>
      </c>
      <c r="BM125" s="147" t="s">
        <v>89</v>
      </c>
    </row>
    <row r="126" spans="2:65" s="1" customFormat="1" ht="16.5" customHeight="1">
      <c r="B126" s="32"/>
      <c r="C126" s="136" t="s">
        <v>89</v>
      </c>
      <c r="D126" s="136" t="s">
        <v>143</v>
      </c>
      <c r="E126" s="137" t="s">
        <v>149</v>
      </c>
      <c r="F126" s="138" t="s">
        <v>150</v>
      </c>
      <c r="G126" s="139" t="s">
        <v>151</v>
      </c>
      <c r="H126" s="140">
        <v>4</v>
      </c>
      <c r="I126" s="141"/>
      <c r="J126" s="142">
        <f t="shared" si="0"/>
        <v>0</v>
      </c>
      <c r="K126" s="138" t="s">
        <v>147</v>
      </c>
      <c r="L126" s="32"/>
      <c r="M126" s="143" t="s">
        <v>1</v>
      </c>
      <c r="N126" s="144" t="s">
        <v>46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148</v>
      </c>
      <c r="AT126" s="147" t="s">
        <v>143</v>
      </c>
      <c r="AU126" s="147" t="s">
        <v>89</v>
      </c>
      <c r="AY126" s="17" t="s">
        <v>140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7" t="s">
        <v>21</v>
      </c>
      <c r="BK126" s="148">
        <f t="shared" si="9"/>
        <v>0</v>
      </c>
      <c r="BL126" s="17" t="s">
        <v>148</v>
      </c>
      <c r="BM126" s="147" t="s">
        <v>152</v>
      </c>
    </row>
    <row r="127" spans="2:65" s="1" customFormat="1" ht="21.75" customHeight="1">
      <c r="B127" s="32"/>
      <c r="C127" s="136" t="s">
        <v>139</v>
      </c>
      <c r="D127" s="136" t="s">
        <v>143</v>
      </c>
      <c r="E127" s="137" t="s">
        <v>153</v>
      </c>
      <c r="F127" s="138" t="s">
        <v>154</v>
      </c>
      <c r="G127" s="139" t="s">
        <v>151</v>
      </c>
      <c r="H127" s="140">
        <v>6</v>
      </c>
      <c r="I127" s="141"/>
      <c r="J127" s="142">
        <f t="shared" si="0"/>
        <v>0</v>
      </c>
      <c r="K127" s="138" t="s">
        <v>147</v>
      </c>
      <c r="L127" s="32"/>
      <c r="M127" s="143" t="s">
        <v>1</v>
      </c>
      <c r="N127" s="144" t="s">
        <v>46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148</v>
      </c>
      <c r="AT127" s="147" t="s">
        <v>143</v>
      </c>
      <c r="AU127" s="147" t="s">
        <v>89</v>
      </c>
      <c r="AY127" s="17" t="s">
        <v>140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7" t="s">
        <v>21</v>
      </c>
      <c r="BK127" s="148">
        <f t="shared" si="9"/>
        <v>0</v>
      </c>
      <c r="BL127" s="17" t="s">
        <v>148</v>
      </c>
      <c r="BM127" s="147" t="s">
        <v>155</v>
      </c>
    </row>
    <row r="128" spans="2:65" s="1" customFormat="1" ht="16.5" customHeight="1">
      <c r="B128" s="32"/>
      <c r="C128" s="136" t="s">
        <v>152</v>
      </c>
      <c r="D128" s="136" t="s">
        <v>143</v>
      </c>
      <c r="E128" s="137" t="s">
        <v>156</v>
      </c>
      <c r="F128" s="138" t="s">
        <v>157</v>
      </c>
      <c r="G128" s="139" t="s">
        <v>151</v>
      </c>
      <c r="H128" s="140">
        <v>4</v>
      </c>
      <c r="I128" s="141"/>
      <c r="J128" s="142">
        <f t="shared" si="0"/>
        <v>0</v>
      </c>
      <c r="K128" s="138" t="s">
        <v>147</v>
      </c>
      <c r="L128" s="32"/>
      <c r="M128" s="143" t="s">
        <v>1</v>
      </c>
      <c r="N128" s="144" t="s">
        <v>46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148</v>
      </c>
      <c r="AT128" s="147" t="s">
        <v>143</v>
      </c>
      <c r="AU128" s="147" t="s">
        <v>89</v>
      </c>
      <c r="AY128" s="17" t="s">
        <v>140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7" t="s">
        <v>21</v>
      </c>
      <c r="BK128" s="148">
        <f t="shared" si="9"/>
        <v>0</v>
      </c>
      <c r="BL128" s="17" t="s">
        <v>148</v>
      </c>
      <c r="BM128" s="147" t="s">
        <v>158</v>
      </c>
    </row>
    <row r="129" spans="2:65" s="1" customFormat="1" ht="16.5" customHeight="1">
      <c r="B129" s="32"/>
      <c r="C129" s="136" t="s">
        <v>159</v>
      </c>
      <c r="D129" s="136" t="s">
        <v>143</v>
      </c>
      <c r="E129" s="137" t="s">
        <v>160</v>
      </c>
      <c r="F129" s="138" t="s">
        <v>161</v>
      </c>
      <c r="G129" s="139" t="s">
        <v>151</v>
      </c>
      <c r="H129" s="140">
        <v>2</v>
      </c>
      <c r="I129" s="141"/>
      <c r="J129" s="142">
        <f t="shared" si="0"/>
        <v>0</v>
      </c>
      <c r="K129" s="138" t="s">
        <v>147</v>
      </c>
      <c r="L129" s="32"/>
      <c r="M129" s="143" t="s">
        <v>1</v>
      </c>
      <c r="N129" s="144" t="s">
        <v>46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148</v>
      </c>
      <c r="AT129" s="147" t="s">
        <v>143</v>
      </c>
      <c r="AU129" s="147" t="s">
        <v>89</v>
      </c>
      <c r="AY129" s="17" t="s">
        <v>140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21</v>
      </c>
      <c r="BK129" s="148">
        <f t="shared" si="9"/>
        <v>0</v>
      </c>
      <c r="BL129" s="17" t="s">
        <v>148</v>
      </c>
      <c r="BM129" s="147" t="s">
        <v>26</v>
      </c>
    </row>
    <row r="130" spans="2:65" s="1" customFormat="1" ht="16.5" customHeight="1">
      <c r="B130" s="32"/>
      <c r="C130" s="136" t="s">
        <v>155</v>
      </c>
      <c r="D130" s="136" t="s">
        <v>143</v>
      </c>
      <c r="E130" s="137" t="s">
        <v>162</v>
      </c>
      <c r="F130" s="138" t="s">
        <v>163</v>
      </c>
      <c r="G130" s="139" t="s">
        <v>146</v>
      </c>
      <c r="H130" s="140">
        <v>20</v>
      </c>
      <c r="I130" s="141"/>
      <c r="J130" s="142">
        <f t="shared" si="0"/>
        <v>0</v>
      </c>
      <c r="K130" s="138" t="s">
        <v>147</v>
      </c>
      <c r="L130" s="32"/>
      <c r="M130" s="143" t="s">
        <v>1</v>
      </c>
      <c r="N130" s="144" t="s">
        <v>46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148</v>
      </c>
      <c r="AT130" s="147" t="s">
        <v>143</v>
      </c>
      <c r="AU130" s="147" t="s">
        <v>89</v>
      </c>
      <c r="AY130" s="17" t="s">
        <v>140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21</v>
      </c>
      <c r="BK130" s="148">
        <f t="shared" si="9"/>
        <v>0</v>
      </c>
      <c r="BL130" s="17" t="s">
        <v>148</v>
      </c>
      <c r="BM130" s="147" t="s">
        <v>8</v>
      </c>
    </row>
    <row r="131" spans="2:65" s="1" customFormat="1" ht="16.5" customHeight="1">
      <c r="B131" s="32"/>
      <c r="C131" s="136" t="s">
        <v>164</v>
      </c>
      <c r="D131" s="136" t="s">
        <v>143</v>
      </c>
      <c r="E131" s="137" t="s">
        <v>165</v>
      </c>
      <c r="F131" s="138" t="s">
        <v>166</v>
      </c>
      <c r="G131" s="139" t="s">
        <v>151</v>
      </c>
      <c r="H131" s="140">
        <v>12</v>
      </c>
      <c r="I131" s="141"/>
      <c r="J131" s="142">
        <f t="shared" si="0"/>
        <v>0</v>
      </c>
      <c r="K131" s="138" t="s">
        <v>147</v>
      </c>
      <c r="L131" s="32"/>
      <c r="M131" s="143" t="s">
        <v>1</v>
      </c>
      <c r="N131" s="144" t="s">
        <v>46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148</v>
      </c>
      <c r="AT131" s="147" t="s">
        <v>143</v>
      </c>
      <c r="AU131" s="147" t="s">
        <v>89</v>
      </c>
      <c r="AY131" s="17" t="s">
        <v>140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21</v>
      </c>
      <c r="BK131" s="148">
        <f t="shared" si="9"/>
        <v>0</v>
      </c>
      <c r="BL131" s="17" t="s">
        <v>148</v>
      </c>
      <c r="BM131" s="147" t="s">
        <v>167</v>
      </c>
    </row>
    <row r="132" spans="2:65" s="1" customFormat="1" ht="16.5" customHeight="1">
      <c r="B132" s="32"/>
      <c r="C132" s="136" t="s">
        <v>158</v>
      </c>
      <c r="D132" s="136" t="s">
        <v>143</v>
      </c>
      <c r="E132" s="137" t="s">
        <v>168</v>
      </c>
      <c r="F132" s="138" t="s">
        <v>169</v>
      </c>
      <c r="G132" s="139" t="s">
        <v>146</v>
      </c>
      <c r="H132" s="140">
        <v>12</v>
      </c>
      <c r="I132" s="141"/>
      <c r="J132" s="142">
        <f t="shared" si="0"/>
        <v>0</v>
      </c>
      <c r="K132" s="138" t="s">
        <v>147</v>
      </c>
      <c r="L132" s="32"/>
      <c r="M132" s="143" t="s">
        <v>1</v>
      </c>
      <c r="N132" s="144" t="s">
        <v>46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148</v>
      </c>
      <c r="AT132" s="147" t="s">
        <v>143</v>
      </c>
      <c r="AU132" s="147" t="s">
        <v>89</v>
      </c>
      <c r="AY132" s="17" t="s">
        <v>140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21</v>
      </c>
      <c r="BK132" s="148">
        <f t="shared" si="9"/>
        <v>0</v>
      </c>
      <c r="BL132" s="17" t="s">
        <v>148</v>
      </c>
      <c r="BM132" s="147" t="s">
        <v>170</v>
      </c>
    </row>
    <row r="133" spans="2:65" s="1" customFormat="1" ht="16.5" customHeight="1">
      <c r="B133" s="32"/>
      <c r="C133" s="136" t="s">
        <v>171</v>
      </c>
      <c r="D133" s="136" t="s">
        <v>143</v>
      </c>
      <c r="E133" s="137" t="s">
        <v>172</v>
      </c>
      <c r="F133" s="138" t="s">
        <v>173</v>
      </c>
      <c r="G133" s="139" t="s">
        <v>151</v>
      </c>
      <c r="H133" s="140">
        <v>1</v>
      </c>
      <c r="I133" s="141"/>
      <c r="J133" s="142">
        <f t="shared" si="0"/>
        <v>0</v>
      </c>
      <c r="K133" s="138" t="s">
        <v>147</v>
      </c>
      <c r="L133" s="32"/>
      <c r="M133" s="143" t="s">
        <v>1</v>
      </c>
      <c r="N133" s="144" t="s">
        <v>46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148</v>
      </c>
      <c r="AT133" s="147" t="s">
        <v>143</v>
      </c>
      <c r="AU133" s="147" t="s">
        <v>89</v>
      </c>
      <c r="AY133" s="17" t="s">
        <v>140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21</v>
      </c>
      <c r="BK133" s="148">
        <f t="shared" si="9"/>
        <v>0</v>
      </c>
      <c r="BL133" s="17" t="s">
        <v>148</v>
      </c>
      <c r="BM133" s="147" t="s">
        <v>174</v>
      </c>
    </row>
    <row r="134" spans="2:65" s="1" customFormat="1" ht="16.5" customHeight="1">
      <c r="B134" s="32"/>
      <c r="C134" s="136" t="s">
        <v>26</v>
      </c>
      <c r="D134" s="136" t="s">
        <v>143</v>
      </c>
      <c r="E134" s="137" t="s">
        <v>175</v>
      </c>
      <c r="F134" s="138" t="s">
        <v>176</v>
      </c>
      <c r="G134" s="139" t="s">
        <v>151</v>
      </c>
      <c r="H134" s="140">
        <v>4</v>
      </c>
      <c r="I134" s="141"/>
      <c r="J134" s="142">
        <f t="shared" si="0"/>
        <v>0</v>
      </c>
      <c r="K134" s="138" t="s">
        <v>147</v>
      </c>
      <c r="L134" s="32"/>
      <c r="M134" s="143" t="s">
        <v>1</v>
      </c>
      <c r="N134" s="144" t="s">
        <v>46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148</v>
      </c>
      <c r="AT134" s="147" t="s">
        <v>143</v>
      </c>
      <c r="AU134" s="147" t="s">
        <v>89</v>
      </c>
      <c r="AY134" s="17" t="s">
        <v>140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21</v>
      </c>
      <c r="BK134" s="148">
        <f t="shared" si="9"/>
        <v>0</v>
      </c>
      <c r="BL134" s="17" t="s">
        <v>148</v>
      </c>
      <c r="BM134" s="147" t="s">
        <v>177</v>
      </c>
    </row>
    <row r="135" spans="2:65" s="1" customFormat="1" ht="16.5" customHeight="1">
      <c r="B135" s="32"/>
      <c r="C135" s="136" t="s">
        <v>178</v>
      </c>
      <c r="D135" s="136" t="s">
        <v>143</v>
      </c>
      <c r="E135" s="137" t="s">
        <v>179</v>
      </c>
      <c r="F135" s="138" t="s">
        <v>180</v>
      </c>
      <c r="G135" s="139" t="s">
        <v>151</v>
      </c>
      <c r="H135" s="140">
        <v>6</v>
      </c>
      <c r="I135" s="141"/>
      <c r="J135" s="142">
        <f t="shared" si="0"/>
        <v>0</v>
      </c>
      <c r="K135" s="138" t="s">
        <v>147</v>
      </c>
      <c r="L135" s="32"/>
      <c r="M135" s="143" t="s">
        <v>1</v>
      </c>
      <c r="N135" s="144" t="s">
        <v>46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148</v>
      </c>
      <c r="AT135" s="147" t="s">
        <v>143</v>
      </c>
      <c r="AU135" s="147" t="s">
        <v>89</v>
      </c>
      <c r="AY135" s="17" t="s">
        <v>140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21</v>
      </c>
      <c r="BK135" s="148">
        <f t="shared" si="9"/>
        <v>0</v>
      </c>
      <c r="BL135" s="17" t="s">
        <v>148</v>
      </c>
      <c r="BM135" s="147" t="s">
        <v>181</v>
      </c>
    </row>
    <row r="136" spans="2:65" s="1" customFormat="1" ht="16.5" customHeight="1">
      <c r="B136" s="32"/>
      <c r="C136" s="136" t="s">
        <v>8</v>
      </c>
      <c r="D136" s="136" t="s">
        <v>143</v>
      </c>
      <c r="E136" s="137" t="s">
        <v>182</v>
      </c>
      <c r="F136" s="138" t="s">
        <v>183</v>
      </c>
      <c r="G136" s="139" t="s">
        <v>151</v>
      </c>
      <c r="H136" s="140">
        <v>24</v>
      </c>
      <c r="I136" s="141"/>
      <c r="J136" s="142">
        <f t="shared" si="0"/>
        <v>0</v>
      </c>
      <c r="K136" s="138" t="s">
        <v>147</v>
      </c>
      <c r="L136" s="32"/>
      <c r="M136" s="143" t="s">
        <v>1</v>
      </c>
      <c r="N136" s="144" t="s">
        <v>46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148</v>
      </c>
      <c r="AT136" s="147" t="s">
        <v>143</v>
      </c>
      <c r="AU136" s="147" t="s">
        <v>89</v>
      </c>
      <c r="AY136" s="17" t="s">
        <v>140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21</v>
      </c>
      <c r="BK136" s="148">
        <f t="shared" si="9"/>
        <v>0</v>
      </c>
      <c r="BL136" s="17" t="s">
        <v>148</v>
      </c>
      <c r="BM136" s="147" t="s">
        <v>184</v>
      </c>
    </row>
    <row r="137" spans="2:65" s="1" customFormat="1" ht="16.5" customHeight="1">
      <c r="B137" s="32"/>
      <c r="C137" s="136" t="s">
        <v>185</v>
      </c>
      <c r="D137" s="136" t="s">
        <v>143</v>
      </c>
      <c r="E137" s="137" t="s">
        <v>186</v>
      </c>
      <c r="F137" s="138" t="s">
        <v>187</v>
      </c>
      <c r="G137" s="139" t="s">
        <v>151</v>
      </c>
      <c r="H137" s="140">
        <v>1</v>
      </c>
      <c r="I137" s="141"/>
      <c r="J137" s="142">
        <f t="shared" si="0"/>
        <v>0</v>
      </c>
      <c r="K137" s="138" t="s">
        <v>147</v>
      </c>
      <c r="L137" s="32"/>
      <c r="M137" s="143" t="s">
        <v>1</v>
      </c>
      <c r="N137" s="144" t="s">
        <v>46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148</v>
      </c>
      <c r="AT137" s="147" t="s">
        <v>143</v>
      </c>
      <c r="AU137" s="147" t="s">
        <v>89</v>
      </c>
      <c r="AY137" s="17" t="s">
        <v>140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21</v>
      </c>
      <c r="BK137" s="148">
        <f t="shared" si="9"/>
        <v>0</v>
      </c>
      <c r="BL137" s="17" t="s">
        <v>148</v>
      </c>
      <c r="BM137" s="147" t="s">
        <v>188</v>
      </c>
    </row>
    <row r="138" spans="2:65" s="1" customFormat="1" ht="16.5" customHeight="1">
      <c r="B138" s="32"/>
      <c r="C138" s="136" t="s">
        <v>167</v>
      </c>
      <c r="D138" s="136" t="s">
        <v>143</v>
      </c>
      <c r="E138" s="137" t="s">
        <v>189</v>
      </c>
      <c r="F138" s="138" t="s">
        <v>190</v>
      </c>
      <c r="G138" s="139" t="s">
        <v>151</v>
      </c>
      <c r="H138" s="140">
        <v>6</v>
      </c>
      <c r="I138" s="141"/>
      <c r="J138" s="142">
        <f t="shared" si="0"/>
        <v>0</v>
      </c>
      <c r="K138" s="138" t="s">
        <v>147</v>
      </c>
      <c r="L138" s="32"/>
      <c r="M138" s="143" t="s">
        <v>1</v>
      </c>
      <c r="N138" s="144" t="s">
        <v>46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148</v>
      </c>
      <c r="AT138" s="147" t="s">
        <v>143</v>
      </c>
      <c r="AU138" s="147" t="s">
        <v>89</v>
      </c>
      <c r="AY138" s="17" t="s">
        <v>140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21</v>
      </c>
      <c r="BK138" s="148">
        <f t="shared" si="9"/>
        <v>0</v>
      </c>
      <c r="BL138" s="17" t="s">
        <v>148</v>
      </c>
      <c r="BM138" s="147" t="s">
        <v>191</v>
      </c>
    </row>
    <row r="139" spans="2:65" s="1" customFormat="1" ht="16.5" customHeight="1">
      <c r="B139" s="32"/>
      <c r="C139" s="136" t="s">
        <v>192</v>
      </c>
      <c r="D139" s="136" t="s">
        <v>143</v>
      </c>
      <c r="E139" s="137" t="s">
        <v>193</v>
      </c>
      <c r="F139" s="138" t="s">
        <v>194</v>
      </c>
      <c r="G139" s="139" t="s">
        <v>151</v>
      </c>
      <c r="H139" s="140">
        <v>6</v>
      </c>
      <c r="I139" s="141"/>
      <c r="J139" s="142">
        <f t="shared" si="0"/>
        <v>0</v>
      </c>
      <c r="K139" s="138" t="s">
        <v>147</v>
      </c>
      <c r="L139" s="32"/>
      <c r="M139" s="143" t="s">
        <v>1</v>
      </c>
      <c r="N139" s="144" t="s">
        <v>46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148</v>
      </c>
      <c r="AT139" s="147" t="s">
        <v>143</v>
      </c>
      <c r="AU139" s="147" t="s">
        <v>89</v>
      </c>
      <c r="AY139" s="17" t="s">
        <v>140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21</v>
      </c>
      <c r="BK139" s="148">
        <f t="shared" si="9"/>
        <v>0</v>
      </c>
      <c r="BL139" s="17" t="s">
        <v>148</v>
      </c>
      <c r="BM139" s="147" t="s">
        <v>195</v>
      </c>
    </row>
    <row r="140" spans="2:65" s="1" customFormat="1" ht="16.5" customHeight="1">
      <c r="B140" s="32"/>
      <c r="C140" s="136" t="s">
        <v>170</v>
      </c>
      <c r="D140" s="136" t="s">
        <v>143</v>
      </c>
      <c r="E140" s="137" t="s">
        <v>196</v>
      </c>
      <c r="F140" s="138" t="s">
        <v>197</v>
      </c>
      <c r="G140" s="139" t="s">
        <v>151</v>
      </c>
      <c r="H140" s="140">
        <v>18</v>
      </c>
      <c r="I140" s="141"/>
      <c r="J140" s="142">
        <f t="shared" si="0"/>
        <v>0</v>
      </c>
      <c r="K140" s="138" t="s">
        <v>147</v>
      </c>
      <c r="L140" s="32"/>
      <c r="M140" s="143" t="s">
        <v>1</v>
      </c>
      <c r="N140" s="144" t="s">
        <v>46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148</v>
      </c>
      <c r="AT140" s="147" t="s">
        <v>143</v>
      </c>
      <c r="AU140" s="147" t="s">
        <v>89</v>
      </c>
      <c r="AY140" s="17" t="s">
        <v>140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21</v>
      </c>
      <c r="BK140" s="148">
        <f t="shared" si="9"/>
        <v>0</v>
      </c>
      <c r="BL140" s="17" t="s">
        <v>148</v>
      </c>
      <c r="BM140" s="147" t="s">
        <v>198</v>
      </c>
    </row>
    <row r="141" spans="2:65" s="1" customFormat="1" ht="16.5" customHeight="1">
      <c r="B141" s="32"/>
      <c r="C141" s="136" t="s">
        <v>199</v>
      </c>
      <c r="D141" s="136" t="s">
        <v>143</v>
      </c>
      <c r="E141" s="137" t="s">
        <v>200</v>
      </c>
      <c r="F141" s="138" t="s">
        <v>201</v>
      </c>
      <c r="G141" s="139" t="s">
        <v>151</v>
      </c>
      <c r="H141" s="140">
        <v>14</v>
      </c>
      <c r="I141" s="141"/>
      <c r="J141" s="142">
        <f t="shared" si="0"/>
        <v>0</v>
      </c>
      <c r="K141" s="138" t="s">
        <v>147</v>
      </c>
      <c r="L141" s="32"/>
      <c r="M141" s="143" t="s">
        <v>1</v>
      </c>
      <c r="N141" s="144" t="s">
        <v>46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148</v>
      </c>
      <c r="AT141" s="147" t="s">
        <v>143</v>
      </c>
      <c r="AU141" s="147" t="s">
        <v>89</v>
      </c>
      <c r="AY141" s="17" t="s">
        <v>140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21</v>
      </c>
      <c r="BK141" s="148">
        <f t="shared" si="9"/>
        <v>0</v>
      </c>
      <c r="BL141" s="17" t="s">
        <v>148</v>
      </c>
      <c r="BM141" s="147" t="s">
        <v>202</v>
      </c>
    </row>
    <row r="142" spans="2:65" s="1" customFormat="1" ht="16.5" customHeight="1">
      <c r="B142" s="32"/>
      <c r="C142" s="136" t="s">
        <v>174</v>
      </c>
      <c r="D142" s="136" t="s">
        <v>143</v>
      </c>
      <c r="E142" s="137" t="s">
        <v>203</v>
      </c>
      <c r="F142" s="138" t="s">
        <v>204</v>
      </c>
      <c r="G142" s="139" t="s">
        <v>151</v>
      </c>
      <c r="H142" s="140">
        <v>6</v>
      </c>
      <c r="I142" s="141"/>
      <c r="J142" s="142">
        <f t="shared" si="0"/>
        <v>0</v>
      </c>
      <c r="K142" s="138" t="s">
        <v>147</v>
      </c>
      <c r="L142" s="32"/>
      <c r="M142" s="143" t="s">
        <v>1</v>
      </c>
      <c r="N142" s="144" t="s">
        <v>46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148</v>
      </c>
      <c r="AT142" s="147" t="s">
        <v>143</v>
      </c>
      <c r="AU142" s="147" t="s">
        <v>89</v>
      </c>
      <c r="AY142" s="17" t="s">
        <v>140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21</v>
      </c>
      <c r="BK142" s="148">
        <f t="shared" si="9"/>
        <v>0</v>
      </c>
      <c r="BL142" s="17" t="s">
        <v>148</v>
      </c>
      <c r="BM142" s="147" t="s">
        <v>205</v>
      </c>
    </row>
    <row r="143" spans="2:65" s="1" customFormat="1" ht="16.5" customHeight="1">
      <c r="B143" s="32"/>
      <c r="C143" s="136" t="s">
        <v>206</v>
      </c>
      <c r="D143" s="136" t="s">
        <v>143</v>
      </c>
      <c r="E143" s="137" t="s">
        <v>207</v>
      </c>
      <c r="F143" s="138" t="s">
        <v>208</v>
      </c>
      <c r="G143" s="139" t="s">
        <v>151</v>
      </c>
      <c r="H143" s="140">
        <v>1</v>
      </c>
      <c r="I143" s="141"/>
      <c r="J143" s="142">
        <f t="shared" si="0"/>
        <v>0</v>
      </c>
      <c r="K143" s="138" t="s">
        <v>147</v>
      </c>
      <c r="L143" s="32"/>
      <c r="M143" s="143" t="s">
        <v>1</v>
      </c>
      <c r="N143" s="144" t="s">
        <v>46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148</v>
      </c>
      <c r="AT143" s="147" t="s">
        <v>143</v>
      </c>
      <c r="AU143" s="147" t="s">
        <v>89</v>
      </c>
      <c r="AY143" s="17" t="s">
        <v>140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21</v>
      </c>
      <c r="BK143" s="148">
        <f t="shared" si="9"/>
        <v>0</v>
      </c>
      <c r="BL143" s="17" t="s">
        <v>148</v>
      </c>
      <c r="BM143" s="147" t="s">
        <v>209</v>
      </c>
    </row>
    <row r="144" spans="2:65" s="1" customFormat="1" ht="16.5" customHeight="1">
      <c r="B144" s="32"/>
      <c r="C144" s="136" t="s">
        <v>177</v>
      </c>
      <c r="D144" s="136" t="s">
        <v>143</v>
      </c>
      <c r="E144" s="137" t="s">
        <v>210</v>
      </c>
      <c r="F144" s="138" t="s">
        <v>211</v>
      </c>
      <c r="G144" s="139" t="s">
        <v>151</v>
      </c>
      <c r="H144" s="140">
        <v>24</v>
      </c>
      <c r="I144" s="141"/>
      <c r="J144" s="142">
        <f t="shared" si="0"/>
        <v>0</v>
      </c>
      <c r="K144" s="138" t="s">
        <v>147</v>
      </c>
      <c r="L144" s="32"/>
      <c r="M144" s="143" t="s">
        <v>1</v>
      </c>
      <c r="N144" s="144" t="s">
        <v>46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148</v>
      </c>
      <c r="AT144" s="147" t="s">
        <v>143</v>
      </c>
      <c r="AU144" s="147" t="s">
        <v>89</v>
      </c>
      <c r="AY144" s="17" t="s">
        <v>140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21</v>
      </c>
      <c r="BK144" s="148">
        <f t="shared" si="9"/>
        <v>0</v>
      </c>
      <c r="BL144" s="17" t="s">
        <v>148</v>
      </c>
      <c r="BM144" s="147" t="s">
        <v>212</v>
      </c>
    </row>
    <row r="145" spans="2:65" s="1" customFormat="1" ht="16.5" customHeight="1">
      <c r="B145" s="32"/>
      <c r="C145" s="136" t="s">
        <v>7</v>
      </c>
      <c r="D145" s="136" t="s">
        <v>143</v>
      </c>
      <c r="E145" s="137" t="s">
        <v>213</v>
      </c>
      <c r="F145" s="138" t="s">
        <v>214</v>
      </c>
      <c r="G145" s="139" t="s">
        <v>215</v>
      </c>
      <c r="H145" s="140">
        <v>0.2</v>
      </c>
      <c r="I145" s="141"/>
      <c r="J145" s="142">
        <f t="shared" si="0"/>
        <v>0</v>
      </c>
      <c r="K145" s="138" t="s">
        <v>147</v>
      </c>
      <c r="L145" s="32"/>
      <c r="M145" s="143" t="s">
        <v>1</v>
      </c>
      <c r="N145" s="144" t="s">
        <v>46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148</v>
      </c>
      <c r="AT145" s="147" t="s">
        <v>143</v>
      </c>
      <c r="AU145" s="147" t="s">
        <v>89</v>
      </c>
      <c r="AY145" s="17" t="s">
        <v>140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21</v>
      </c>
      <c r="BK145" s="148">
        <f t="shared" si="9"/>
        <v>0</v>
      </c>
      <c r="BL145" s="17" t="s">
        <v>148</v>
      </c>
      <c r="BM145" s="147" t="s">
        <v>216</v>
      </c>
    </row>
    <row r="146" spans="2:65" s="1" customFormat="1" ht="16.5" customHeight="1">
      <c r="B146" s="32"/>
      <c r="C146" s="136" t="s">
        <v>181</v>
      </c>
      <c r="D146" s="136" t="s">
        <v>143</v>
      </c>
      <c r="E146" s="137" t="s">
        <v>217</v>
      </c>
      <c r="F146" s="138" t="s">
        <v>218</v>
      </c>
      <c r="G146" s="139" t="s">
        <v>219</v>
      </c>
      <c r="H146" s="140">
        <v>160</v>
      </c>
      <c r="I146" s="141"/>
      <c r="J146" s="142">
        <f t="shared" si="0"/>
        <v>0</v>
      </c>
      <c r="K146" s="138" t="s">
        <v>147</v>
      </c>
      <c r="L146" s="32"/>
      <c r="M146" s="143" t="s">
        <v>1</v>
      </c>
      <c r="N146" s="144" t="s">
        <v>46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148</v>
      </c>
      <c r="AT146" s="147" t="s">
        <v>143</v>
      </c>
      <c r="AU146" s="147" t="s">
        <v>89</v>
      </c>
      <c r="AY146" s="17" t="s">
        <v>140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21</v>
      </c>
      <c r="BK146" s="148">
        <f t="shared" si="9"/>
        <v>0</v>
      </c>
      <c r="BL146" s="17" t="s">
        <v>148</v>
      </c>
      <c r="BM146" s="147" t="s">
        <v>220</v>
      </c>
    </row>
    <row r="147" spans="2:65" s="1" customFormat="1" ht="16.5" customHeight="1">
      <c r="B147" s="32"/>
      <c r="C147" s="136" t="s">
        <v>221</v>
      </c>
      <c r="D147" s="136" t="s">
        <v>143</v>
      </c>
      <c r="E147" s="137" t="s">
        <v>222</v>
      </c>
      <c r="F147" s="138" t="s">
        <v>223</v>
      </c>
      <c r="G147" s="139" t="s">
        <v>219</v>
      </c>
      <c r="H147" s="140">
        <v>40</v>
      </c>
      <c r="I147" s="141"/>
      <c r="J147" s="142">
        <f t="shared" si="0"/>
        <v>0</v>
      </c>
      <c r="K147" s="138" t="s">
        <v>147</v>
      </c>
      <c r="L147" s="32"/>
      <c r="M147" s="149" t="s">
        <v>1</v>
      </c>
      <c r="N147" s="150" t="s">
        <v>46</v>
      </c>
      <c r="O147" s="151"/>
      <c r="P147" s="152">
        <f t="shared" si="1"/>
        <v>0</v>
      </c>
      <c r="Q147" s="152">
        <v>0</v>
      </c>
      <c r="R147" s="152">
        <f t="shared" si="2"/>
        <v>0</v>
      </c>
      <c r="S147" s="152">
        <v>0</v>
      </c>
      <c r="T147" s="153">
        <f t="shared" si="3"/>
        <v>0</v>
      </c>
      <c r="AR147" s="147" t="s">
        <v>148</v>
      </c>
      <c r="AT147" s="147" t="s">
        <v>143</v>
      </c>
      <c r="AU147" s="147" t="s">
        <v>89</v>
      </c>
      <c r="AY147" s="17" t="s">
        <v>140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21</v>
      </c>
      <c r="BK147" s="148">
        <f t="shared" si="9"/>
        <v>0</v>
      </c>
      <c r="BL147" s="17" t="s">
        <v>148</v>
      </c>
      <c r="BM147" s="147" t="s">
        <v>224</v>
      </c>
    </row>
    <row r="148" spans="2:65" s="1" customFormat="1" ht="6.95" customHeight="1"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2"/>
    </row>
  </sheetData>
  <sheetProtection algorithmName="SHA-512" hashValue="8FJWZrTS7BJ3VGnPQa1h6oBvem0pdMklvt6f4F0UzfgnFJQhYa8JFlr8pPFwyHg4mmY7gn3OZgI+I/vTWENjGA==" saltValue="jsZN6QX4ZAt6xE6p+4Vi7OCk84yBMGf2Ar4C0U7iNeOQjoQtEdhVVWuZ6snAkfmpfRN/RaYizWS4xd8namlQXA==" spinCount="100000" sheet="1" objects="1" scenarios="1" formatColumns="0" formatRows="0" autoFilter="0"/>
  <autoFilter ref="C121:K147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9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100</v>
      </c>
      <c r="AZ2" s="154" t="s">
        <v>225</v>
      </c>
      <c r="BA2" s="154" t="s">
        <v>1</v>
      </c>
      <c r="BB2" s="154" t="s">
        <v>1</v>
      </c>
      <c r="BC2" s="154" t="s">
        <v>226</v>
      </c>
      <c r="BD2" s="154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154" t="s">
        <v>227</v>
      </c>
      <c r="BA3" s="154" t="s">
        <v>1</v>
      </c>
      <c r="BB3" s="154" t="s">
        <v>1</v>
      </c>
      <c r="BC3" s="154" t="s">
        <v>228</v>
      </c>
      <c r="BD3" s="154" t="s">
        <v>89</v>
      </c>
    </row>
    <row r="4" spans="2:56" ht="24.95" customHeight="1">
      <c r="B4" s="20"/>
      <c r="D4" s="21" t="s">
        <v>112</v>
      </c>
      <c r="L4" s="20"/>
      <c r="M4" s="93" t="s">
        <v>10</v>
      </c>
      <c r="AT4" s="17" t="s">
        <v>4</v>
      </c>
      <c r="AZ4" s="154" t="s">
        <v>229</v>
      </c>
      <c r="BA4" s="154" t="s">
        <v>1</v>
      </c>
      <c r="BB4" s="154" t="s">
        <v>1</v>
      </c>
      <c r="BC4" s="154" t="s">
        <v>230</v>
      </c>
      <c r="BD4" s="154" t="s">
        <v>89</v>
      </c>
    </row>
    <row r="5" spans="2:56" ht="6.95" customHeight="1">
      <c r="B5" s="20"/>
      <c r="L5" s="20"/>
      <c r="AZ5" s="154" t="s">
        <v>231</v>
      </c>
      <c r="BA5" s="154" t="s">
        <v>1</v>
      </c>
      <c r="BB5" s="154" t="s">
        <v>1</v>
      </c>
      <c r="BC5" s="154" t="s">
        <v>232</v>
      </c>
      <c r="BD5" s="154" t="s">
        <v>89</v>
      </c>
    </row>
    <row r="6" spans="2:56" ht="12" customHeight="1">
      <c r="B6" s="20"/>
      <c r="D6" s="27" t="s">
        <v>16</v>
      </c>
      <c r="L6" s="20"/>
      <c r="AZ6" s="154" t="s">
        <v>233</v>
      </c>
      <c r="BA6" s="154" t="s">
        <v>1</v>
      </c>
      <c r="BB6" s="154" t="s">
        <v>1</v>
      </c>
      <c r="BC6" s="154" t="s">
        <v>234</v>
      </c>
      <c r="BD6" s="154" t="s">
        <v>89</v>
      </c>
    </row>
    <row r="7" spans="2:56" ht="16.5" customHeight="1">
      <c r="B7" s="20"/>
      <c r="E7" s="239" t="str">
        <f>'Rekapitulace stavby'!K6</f>
        <v>BRNO, KŘENOVÁ – VIADUKT – REKONSTRUKCE KANALIZACE</v>
      </c>
      <c r="F7" s="240"/>
      <c r="G7" s="240"/>
      <c r="H7" s="240"/>
      <c r="L7" s="20"/>
      <c r="AZ7" s="154" t="s">
        <v>235</v>
      </c>
      <c r="BA7" s="154" t="s">
        <v>1</v>
      </c>
      <c r="BB7" s="154" t="s">
        <v>1</v>
      </c>
      <c r="BC7" s="154" t="s">
        <v>236</v>
      </c>
      <c r="BD7" s="154" t="s">
        <v>89</v>
      </c>
    </row>
    <row r="8" spans="2:56" ht="12" customHeight="1">
      <c r="B8" s="20"/>
      <c r="D8" s="27" t="s">
        <v>113</v>
      </c>
      <c r="L8" s="20"/>
      <c r="AZ8" s="154" t="s">
        <v>237</v>
      </c>
      <c r="BA8" s="154" t="s">
        <v>1</v>
      </c>
      <c r="BB8" s="154" t="s">
        <v>1</v>
      </c>
      <c r="BC8" s="154" t="s">
        <v>238</v>
      </c>
      <c r="BD8" s="154" t="s">
        <v>89</v>
      </c>
    </row>
    <row r="9" spans="2:56" s="1" customFormat="1" ht="16.5" customHeight="1">
      <c r="B9" s="32"/>
      <c r="E9" s="239" t="s">
        <v>239</v>
      </c>
      <c r="F9" s="241"/>
      <c r="G9" s="241"/>
      <c r="H9" s="241"/>
      <c r="L9" s="32"/>
      <c r="AZ9" s="154" t="s">
        <v>240</v>
      </c>
      <c r="BA9" s="154" t="s">
        <v>1</v>
      </c>
      <c r="BB9" s="154" t="s">
        <v>1</v>
      </c>
      <c r="BC9" s="154" t="s">
        <v>241</v>
      </c>
      <c r="BD9" s="154" t="s">
        <v>89</v>
      </c>
    </row>
    <row r="10" spans="2:56" s="1" customFormat="1" ht="12" customHeight="1">
      <c r="B10" s="32"/>
      <c r="D10" s="27" t="s">
        <v>115</v>
      </c>
      <c r="L10" s="32"/>
      <c r="AZ10" s="154" t="s">
        <v>242</v>
      </c>
      <c r="BA10" s="154" t="s">
        <v>1</v>
      </c>
      <c r="BB10" s="154" t="s">
        <v>1</v>
      </c>
      <c r="BC10" s="154" t="s">
        <v>243</v>
      </c>
      <c r="BD10" s="154" t="s">
        <v>89</v>
      </c>
    </row>
    <row r="11" spans="2:56" s="1" customFormat="1" ht="16.5" customHeight="1">
      <c r="B11" s="32"/>
      <c r="E11" s="197" t="s">
        <v>244</v>
      </c>
      <c r="F11" s="241"/>
      <c r="G11" s="241"/>
      <c r="H11" s="241"/>
      <c r="L11" s="32"/>
      <c r="AZ11" s="154" t="s">
        <v>245</v>
      </c>
      <c r="BA11" s="154" t="s">
        <v>1</v>
      </c>
      <c r="BB11" s="154" t="s">
        <v>1</v>
      </c>
      <c r="BC11" s="154" t="s">
        <v>188</v>
      </c>
      <c r="BD11" s="154" t="s">
        <v>89</v>
      </c>
    </row>
    <row r="12" spans="2:56" s="1" customFormat="1" ht="11.25">
      <c r="B12" s="32"/>
      <c r="L12" s="32"/>
      <c r="AZ12" s="154" t="s">
        <v>246</v>
      </c>
      <c r="BA12" s="154" t="s">
        <v>1</v>
      </c>
      <c r="BB12" s="154" t="s">
        <v>1</v>
      </c>
      <c r="BC12" s="154" t="s">
        <v>247</v>
      </c>
      <c r="BD12" s="154" t="s">
        <v>89</v>
      </c>
    </row>
    <row r="13" spans="2:56" s="1" customFormat="1" ht="12" customHeight="1">
      <c r="B13" s="32"/>
      <c r="D13" s="27" t="s">
        <v>19</v>
      </c>
      <c r="F13" s="25" t="s">
        <v>101</v>
      </c>
      <c r="I13" s="27" t="s">
        <v>20</v>
      </c>
      <c r="J13" s="25" t="s">
        <v>1</v>
      </c>
      <c r="L13" s="32"/>
      <c r="AZ13" s="154" t="s">
        <v>248</v>
      </c>
      <c r="BA13" s="154" t="s">
        <v>1</v>
      </c>
      <c r="BB13" s="154" t="s">
        <v>1</v>
      </c>
      <c r="BC13" s="154" t="s">
        <v>249</v>
      </c>
      <c r="BD13" s="154" t="s">
        <v>89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7. 8. 2024</v>
      </c>
      <c r="L14" s="32"/>
      <c r="AZ14" s="154" t="s">
        <v>250</v>
      </c>
      <c r="BA14" s="154" t="s">
        <v>1</v>
      </c>
      <c r="BB14" s="154" t="s">
        <v>1</v>
      </c>
      <c r="BC14" s="154" t="s">
        <v>251</v>
      </c>
      <c r="BD14" s="154" t="s">
        <v>89</v>
      </c>
    </row>
    <row r="15" spans="2:56" s="1" customFormat="1" ht="10.9" customHeight="1">
      <c r="B15" s="32"/>
      <c r="L15" s="32"/>
      <c r="AZ15" s="154" t="s">
        <v>252</v>
      </c>
      <c r="BA15" s="154" t="s">
        <v>1</v>
      </c>
      <c r="BB15" s="154" t="s">
        <v>1</v>
      </c>
      <c r="BC15" s="154" t="s">
        <v>253</v>
      </c>
      <c r="BD15" s="154" t="s">
        <v>89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154" t="s">
        <v>254</v>
      </c>
      <c r="BA16" s="154" t="s">
        <v>1</v>
      </c>
      <c r="BB16" s="154" t="s">
        <v>1</v>
      </c>
      <c r="BC16" s="154" t="s">
        <v>152</v>
      </c>
      <c r="BD16" s="154" t="s">
        <v>89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154" t="s">
        <v>255</v>
      </c>
      <c r="BA17" s="154" t="s">
        <v>1</v>
      </c>
      <c r="BB17" s="154" t="s">
        <v>1</v>
      </c>
      <c r="BC17" s="154" t="s">
        <v>21</v>
      </c>
      <c r="BD17" s="154" t="s">
        <v>89</v>
      </c>
    </row>
    <row r="18" spans="2:56" s="1" customFormat="1" ht="6.95" customHeight="1">
      <c r="B18" s="32"/>
      <c r="L18" s="32"/>
      <c r="AZ18" s="154" t="s">
        <v>256</v>
      </c>
      <c r="BA18" s="154" t="s">
        <v>1</v>
      </c>
      <c r="BB18" s="154" t="s">
        <v>1</v>
      </c>
      <c r="BC18" s="154" t="s">
        <v>257</v>
      </c>
      <c r="BD18" s="154" t="s">
        <v>89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154" t="s">
        <v>258</v>
      </c>
      <c r="BA19" s="154" t="s">
        <v>1</v>
      </c>
      <c r="BB19" s="154" t="s">
        <v>1</v>
      </c>
      <c r="BC19" s="154" t="s">
        <v>259</v>
      </c>
      <c r="BD19" s="154" t="s">
        <v>89</v>
      </c>
    </row>
    <row r="20" spans="2:56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31</v>
      </c>
      <c r="J20" s="28" t="str">
        <f>'Rekapitulace stavby'!AN14</f>
        <v>Vyplň údaj</v>
      </c>
      <c r="L20" s="32"/>
      <c r="AZ20" s="154" t="s">
        <v>260</v>
      </c>
      <c r="BA20" s="154" t="s">
        <v>1</v>
      </c>
      <c r="BB20" s="154" t="s">
        <v>1</v>
      </c>
      <c r="BC20" s="154" t="s">
        <v>261</v>
      </c>
      <c r="BD20" s="154" t="s">
        <v>89</v>
      </c>
    </row>
    <row r="21" spans="2:56" s="1" customFormat="1" ht="6.95" customHeight="1">
      <c r="B21" s="32"/>
      <c r="L21" s="32"/>
      <c r="AZ21" s="154" t="s">
        <v>262</v>
      </c>
      <c r="BA21" s="154" t="s">
        <v>1</v>
      </c>
      <c r="BB21" s="154" t="s">
        <v>1</v>
      </c>
      <c r="BC21" s="154" t="s">
        <v>263</v>
      </c>
      <c r="BD21" s="154" t="s">
        <v>89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154" t="s">
        <v>264</v>
      </c>
      <c r="BA22" s="154" t="s">
        <v>1</v>
      </c>
      <c r="BB22" s="154" t="s">
        <v>1</v>
      </c>
      <c r="BC22" s="154" t="s">
        <v>265</v>
      </c>
      <c r="BD22" s="154" t="s">
        <v>89</v>
      </c>
    </row>
    <row r="23" spans="2:56" s="1" customFormat="1" ht="18" customHeight="1">
      <c r="B23" s="32"/>
      <c r="E23" s="25" t="s">
        <v>35</v>
      </c>
      <c r="I23" s="27" t="s">
        <v>31</v>
      </c>
      <c r="J23" s="25" t="s">
        <v>1</v>
      </c>
      <c r="L23" s="32"/>
      <c r="AZ23" s="154" t="s">
        <v>266</v>
      </c>
      <c r="BA23" s="154" t="s">
        <v>1</v>
      </c>
      <c r="BB23" s="154" t="s">
        <v>1</v>
      </c>
      <c r="BC23" s="154" t="s">
        <v>234</v>
      </c>
      <c r="BD23" s="154" t="s">
        <v>89</v>
      </c>
    </row>
    <row r="24" spans="2:56" s="1" customFormat="1" ht="6.95" customHeight="1">
      <c r="B24" s="32"/>
      <c r="L24" s="32"/>
      <c r="AZ24" s="154" t="s">
        <v>267</v>
      </c>
      <c r="BA24" s="154" t="s">
        <v>268</v>
      </c>
      <c r="BB24" s="154" t="s">
        <v>1</v>
      </c>
      <c r="BC24" s="154" t="s">
        <v>269</v>
      </c>
      <c r="BD24" s="154" t="s">
        <v>89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154" t="s">
        <v>270</v>
      </c>
      <c r="BA25" s="154" t="s">
        <v>1</v>
      </c>
      <c r="BB25" s="154" t="s">
        <v>1</v>
      </c>
      <c r="BC25" s="154" t="s">
        <v>271</v>
      </c>
      <c r="BD25" s="154" t="s">
        <v>89</v>
      </c>
    </row>
    <row r="26" spans="2:56" s="1" customFormat="1" ht="18" customHeight="1">
      <c r="B26" s="32"/>
      <c r="E26" s="25" t="s">
        <v>38</v>
      </c>
      <c r="I26" s="27" t="s">
        <v>31</v>
      </c>
      <c r="J26" s="25" t="s">
        <v>1</v>
      </c>
      <c r="L26" s="32"/>
      <c r="AZ26" s="154" t="s">
        <v>272</v>
      </c>
      <c r="BA26" s="154" t="s">
        <v>1</v>
      </c>
      <c r="BB26" s="154" t="s">
        <v>1</v>
      </c>
      <c r="BC26" s="154" t="s">
        <v>205</v>
      </c>
      <c r="BD26" s="154" t="s">
        <v>89</v>
      </c>
    </row>
    <row r="27" spans="2:56" s="1" customFormat="1" ht="6.95" customHeight="1">
      <c r="B27" s="32"/>
      <c r="L27" s="32"/>
      <c r="AZ27" s="154" t="s">
        <v>273</v>
      </c>
      <c r="BA27" s="154" t="s">
        <v>1</v>
      </c>
      <c r="BB27" s="154" t="s">
        <v>1</v>
      </c>
      <c r="BC27" s="154" t="s">
        <v>274</v>
      </c>
      <c r="BD27" s="154" t="s">
        <v>89</v>
      </c>
    </row>
    <row r="28" spans="2:56" s="1" customFormat="1" ht="12" customHeight="1">
      <c r="B28" s="32"/>
      <c r="D28" s="27" t="s">
        <v>39</v>
      </c>
      <c r="L28" s="32"/>
      <c r="AZ28" s="154" t="s">
        <v>275</v>
      </c>
      <c r="BA28" s="154" t="s">
        <v>1</v>
      </c>
      <c r="BB28" s="154" t="s">
        <v>1</v>
      </c>
      <c r="BC28" s="154" t="s">
        <v>152</v>
      </c>
      <c r="BD28" s="154" t="s">
        <v>89</v>
      </c>
    </row>
    <row r="29" spans="2:56" s="7" customFormat="1" ht="16.5" customHeight="1">
      <c r="B29" s="94"/>
      <c r="E29" s="228" t="s">
        <v>1</v>
      </c>
      <c r="F29" s="228"/>
      <c r="G29" s="228"/>
      <c r="H29" s="228"/>
      <c r="L29" s="94"/>
      <c r="AZ29" s="155" t="s">
        <v>276</v>
      </c>
      <c r="BA29" s="155" t="s">
        <v>1</v>
      </c>
      <c r="BB29" s="155" t="s">
        <v>1</v>
      </c>
      <c r="BC29" s="155" t="s">
        <v>277</v>
      </c>
      <c r="BD29" s="155" t="s">
        <v>89</v>
      </c>
    </row>
    <row r="30" spans="2:56" s="1" customFormat="1" ht="6.95" customHeight="1">
      <c r="B30" s="32"/>
      <c r="L30" s="32"/>
      <c r="AZ30" s="154" t="s">
        <v>278</v>
      </c>
      <c r="BA30" s="154" t="s">
        <v>1</v>
      </c>
      <c r="BB30" s="154" t="s">
        <v>1</v>
      </c>
      <c r="BC30" s="154" t="s">
        <v>279</v>
      </c>
      <c r="BD30" s="154" t="s">
        <v>89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154" t="s">
        <v>280</v>
      </c>
      <c r="BA31" s="154" t="s">
        <v>268</v>
      </c>
      <c r="BB31" s="154" t="s">
        <v>1</v>
      </c>
      <c r="BC31" s="154" t="s">
        <v>281</v>
      </c>
      <c r="BD31" s="154" t="s">
        <v>89</v>
      </c>
    </row>
    <row r="32" spans="2:56" s="1" customFormat="1" ht="25.35" customHeight="1">
      <c r="B32" s="32"/>
      <c r="D32" s="95" t="s">
        <v>41</v>
      </c>
      <c r="J32" s="66">
        <f>ROUND(J131, 2)</f>
        <v>0</v>
      </c>
      <c r="L32" s="32"/>
      <c r="AZ32" s="154" t="s">
        <v>282</v>
      </c>
      <c r="BA32" s="154" t="s">
        <v>1</v>
      </c>
      <c r="BB32" s="154" t="s">
        <v>1</v>
      </c>
      <c r="BC32" s="154" t="s">
        <v>283</v>
      </c>
      <c r="BD32" s="154" t="s">
        <v>89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154" t="s">
        <v>284</v>
      </c>
      <c r="BA33" s="154" t="s">
        <v>1</v>
      </c>
      <c r="BB33" s="154" t="s">
        <v>1</v>
      </c>
      <c r="BC33" s="154" t="s">
        <v>285</v>
      </c>
      <c r="BD33" s="154" t="s">
        <v>89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  <c r="AZ34" s="154" t="s">
        <v>286</v>
      </c>
      <c r="BA34" s="154" t="s">
        <v>1</v>
      </c>
      <c r="BB34" s="154" t="s">
        <v>1</v>
      </c>
      <c r="BC34" s="154" t="s">
        <v>287</v>
      </c>
      <c r="BD34" s="154" t="s">
        <v>89</v>
      </c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ROUND((SUM(BE131:BE997)),  2)</f>
        <v>0</v>
      </c>
      <c r="I35" s="96">
        <v>0.21</v>
      </c>
      <c r="J35" s="86">
        <f>ROUND(((SUM(BE131:BE997))*I35),  2)</f>
        <v>0</v>
      </c>
      <c r="L35" s="32"/>
      <c r="AZ35" s="154" t="s">
        <v>288</v>
      </c>
      <c r="BA35" s="154" t="s">
        <v>1</v>
      </c>
      <c r="BB35" s="154" t="s">
        <v>1</v>
      </c>
      <c r="BC35" s="154" t="s">
        <v>289</v>
      </c>
      <c r="BD35" s="154" t="s">
        <v>89</v>
      </c>
    </row>
    <row r="36" spans="2:56" s="1" customFormat="1" ht="14.45" customHeight="1">
      <c r="B36" s="32"/>
      <c r="E36" s="27" t="s">
        <v>47</v>
      </c>
      <c r="F36" s="86">
        <f>ROUND((SUM(BF131:BF997)),  2)</f>
        <v>0</v>
      </c>
      <c r="I36" s="96">
        <v>0.12</v>
      </c>
      <c r="J36" s="86">
        <f>ROUND(((SUM(BF131:BF997))*I36),  2)</f>
        <v>0</v>
      </c>
      <c r="L36" s="32"/>
      <c r="AZ36" s="154" t="s">
        <v>290</v>
      </c>
      <c r="BA36" s="154" t="s">
        <v>1</v>
      </c>
      <c r="BB36" s="154" t="s">
        <v>1</v>
      </c>
      <c r="BC36" s="154" t="s">
        <v>291</v>
      </c>
      <c r="BD36" s="154" t="s">
        <v>89</v>
      </c>
    </row>
    <row r="37" spans="2:56" s="1" customFormat="1" ht="14.45" hidden="1" customHeight="1">
      <c r="B37" s="32"/>
      <c r="E37" s="27" t="s">
        <v>48</v>
      </c>
      <c r="F37" s="86">
        <f>ROUND((SUM(BG131:BG997)),  2)</f>
        <v>0</v>
      </c>
      <c r="I37" s="96">
        <v>0.21</v>
      </c>
      <c r="J37" s="86">
        <f>0</f>
        <v>0</v>
      </c>
      <c r="L37" s="32"/>
      <c r="AZ37" s="154" t="s">
        <v>292</v>
      </c>
      <c r="BA37" s="154" t="s">
        <v>1</v>
      </c>
      <c r="BB37" s="154" t="s">
        <v>1</v>
      </c>
      <c r="BC37" s="154" t="s">
        <v>293</v>
      </c>
      <c r="BD37" s="154" t="s">
        <v>89</v>
      </c>
    </row>
    <row r="38" spans="2:56" s="1" customFormat="1" ht="14.45" hidden="1" customHeight="1">
      <c r="B38" s="32"/>
      <c r="E38" s="27" t="s">
        <v>49</v>
      </c>
      <c r="F38" s="86">
        <f>ROUND((SUM(BH131:BH997)),  2)</f>
        <v>0</v>
      </c>
      <c r="I38" s="96">
        <v>0.12</v>
      </c>
      <c r="J38" s="86">
        <f>0</f>
        <v>0</v>
      </c>
      <c r="L38" s="32"/>
      <c r="AZ38" s="154" t="s">
        <v>294</v>
      </c>
      <c r="BA38" s="154" t="s">
        <v>1</v>
      </c>
      <c r="BB38" s="154" t="s">
        <v>1</v>
      </c>
      <c r="BC38" s="154" t="s">
        <v>295</v>
      </c>
      <c r="BD38" s="154" t="s">
        <v>89</v>
      </c>
    </row>
    <row r="39" spans="2:56" s="1" customFormat="1" ht="14.45" hidden="1" customHeight="1">
      <c r="B39" s="32"/>
      <c r="E39" s="27" t="s">
        <v>50</v>
      </c>
      <c r="F39" s="86">
        <f>ROUND((SUM(BI131:BI997)),  2)</f>
        <v>0</v>
      </c>
      <c r="I39" s="96">
        <v>0</v>
      </c>
      <c r="J39" s="86">
        <f>0</f>
        <v>0</v>
      </c>
      <c r="L39" s="32"/>
      <c r="AZ39" s="154" t="s">
        <v>296</v>
      </c>
      <c r="BA39" s="154" t="s">
        <v>1</v>
      </c>
      <c r="BB39" s="154" t="s">
        <v>1</v>
      </c>
      <c r="BC39" s="154" t="s">
        <v>297</v>
      </c>
      <c r="BD39" s="154" t="s">
        <v>89</v>
      </c>
    </row>
    <row r="40" spans="2:56" s="1" customFormat="1" ht="6.95" customHeight="1">
      <c r="B40" s="32"/>
      <c r="L40" s="32"/>
      <c r="AZ40" s="154" t="s">
        <v>298</v>
      </c>
      <c r="BA40" s="154" t="s">
        <v>1</v>
      </c>
      <c r="BB40" s="154" t="s">
        <v>1</v>
      </c>
      <c r="BC40" s="154" t="s">
        <v>299</v>
      </c>
      <c r="BD40" s="154" t="s">
        <v>89</v>
      </c>
    </row>
    <row r="41" spans="2:56" s="1" customFormat="1" ht="25.35" customHeight="1">
      <c r="B41" s="32"/>
      <c r="C41" s="97"/>
      <c r="D41" s="98" t="s">
        <v>51</v>
      </c>
      <c r="E41" s="57"/>
      <c r="F41" s="57"/>
      <c r="G41" s="99" t="s">
        <v>52</v>
      </c>
      <c r="H41" s="100" t="s">
        <v>53</v>
      </c>
      <c r="I41" s="57"/>
      <c r="J41" s="101">
        <f>SUM(J32:J39)</f>
        <v>0</v>
      </c>
      <c r="K41" s="102"/>
      <c r="L41" s="32"/>
      <c r="AZ41" s="154" t="s">
        <v>300</v>
      </c>
      <c r="BA41" s="154" t="s">
        <v>1</v>
      </c>
      <c r="BB41" s="154" t="s">
        <v>1</v>
      </c>
      <c r="BC41" s="154" t="s">
        <v>247</v>
      </c>
      <c r="BD41" s="154" t="s">
        <v>89</v>
      </c>
    </row>
    <row r="42" spans="2:56" s="1" customFormat="1" ht="14.45" customHeight="1">
      <c r="B42" s="32"/>
      <c r="L42" s="32"/>
      <c r="AZ42" s="154" t="s">
        <v>301</v>
      </c>
      <c r="BA42" s="154" t="s">
        <v>1</v>
      </c>
      <c r="BB42" s="154" t="s">
        <v>1</v>
      </c>
      <c r="BC42" s="154" t="s">
        <v>302</v>
      </c>
      <c r="BD42" s="154" t="s">
        <v>89</v>
      </c>
    </row>
    <row r="43" spans="2:56" ht="14.45" customHeight="1">
      <c r="B43" s="20"/>
      <c r="L43" s="20"/>
      <c r="AZ43" s="154" t="s">
        <v>303</v>
      </c>
      <c r="BA43" s="154" t="s">
        <v>1</v>
      </c>
      <c r="BB43" s="154" t="s">
        <v>1</v>
      </c>
      <c r="BC43" s="154" t="s">
        <v>304</v>
      </c>
      <c r="BD43" s="154" t="s">
        <v>89</v>
      </c>
    </row>
    <row r="44" spans="2:56" ht="14.45" customHeight="1">
      <c r="B44" s="20"/>
      <c r="L44" s="20"/>
      <c r="AZ44" s="154" t="s">
        <v>305</v>
      </c>
      <c r="BA44" s="154" t="s">
        <v>1</v>
      </c>
      <c r="BB44" s="154" t="s">
        <v>1</v>
      </c>
      <c r="BC44" s="154" t="s">
        <v>306</v>
      </c>
      <c r="BD44" s="154" t="s">
        <v>89</v>
      </c>
    </row>
    <row r="45" spans="2:56" ht="14.45" customHeight="1">
      <c r="B45" s="20"/>
      <c r="L45" s="20"/>
      <c r="AZ45" s="154" t="s">
        <v>307</v>
      </c>
      <c r="BA45" s="154" t="s">
        <v>1</v>
      </c>
      <c r="BB45" s="154" t="s">
        <v>1</v>
      </c>
      <c r="BC45" s="154" t="s">
        <v>308</v>
      </c>
      <c r="BD45" s="154" t="s">
        <v>89</v>
      </c>
    </row>
    <row r="46" spans="2:56" ht="14.45" customHeight="1">
      <c r="B46" s="20"/>
      <c r="L46" s="20"/>
      <c r="AZ46" s="154" t="s">
        <v>309</v>
      </c>
      <c r="BA46" s="154" t="s">
        <v>1</v>
      </c>
      <c r="BB46" s="154" t="s">
        <v>1</v>
      </c>
      <c r="BC46" s="154" t="s">
        <v>310</v>
      </c>
      <c r="BD46" s="154" t="s">
        <v>89</v>
      </c>
    </row>
    <row r="47" spans="2:56" ht="14.45" customHeight="1">
      <c r="B47" s="20"/>
      <c r="L47" s="20"/>
      <c r="AZ47" s="154" t="s">
        <v>311</v>
      </c>
      <c r="BA47" s="154" t="s">
        <v>1</v>
      </c>
      <c r="BB47" s="154" t="s">
        <v>1</v>
      </c>
      <c r="BC47" s="154" t="s">
        <v>312</v>
      </c>
      <c r="BD47" s="154" t="s">
        <v>89</v>
      </c>
    </row>
    <row r="48" spans="2:56" ht="14.45" customHeight="1">
      <c r="B48" s="20"/>
      <c r="L48" s="20"/>
      <c r="AZ48" s="154" t="s">
        <v>313</v>
      </c>
      <c r="BA48" s="154" t="s">
        <v>1</v>
      </c>
      <c r="BB48" s="154" t="s">
        <v>1</v>
      </c>
      <c r="BC48" s="154" t="s">
        <v>314</v>
      </c>
      <c r="BD48" s="154" t="s">
        <v>89</v>
      </c>
    </row>
    <row r="49" spans="2:56" ht="14.45" customHeight="1">
      <c r="B49" s="20"/>
      <c r="L49" s="20"/>
      <c r="AZ49" s="154" t="s">
        <v>315</v>
      </c>
      <c r="BA49" s="154" t="s">
        <v>1</v>
      </c>
      <c r="BB49" s="154" t="s">
        <v>1</v>
      </c>
      <c r="BC49" s="154" t="s">
        <v>316</v>
      </c>
      <c r="BD49" s="154" t="s">
        <v>89</v>
      </c>
    </row>
    <row r="50" spans="2:56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  <c r="AZ50" s="154" t="s">
        <v>317</v>
      </c>
      <c r="BA50" s="154" t="s">
        <v>268</v>
      </c>
      <c r="BB50" s="154" t="s">
        <v>1</v>
      </c>
      <c r="BC50" s="154" t="s">
        <v>318</v>
      </c>
      <c r="BD50" s="154" t="s">
        <v>89</v>
      </c>
    </row>
    <row r="51" spans="2:56" ht="11.25">
      <c r="B51" s="20"/>
      <c r="L51" s="20"/>
      <c r="AZ51" s="154" t="s">
        <v>319</v>
      </c>
      <c r="BA51" s="154" t="s">
        <v>1</v>
      </c>
      <c r="BB51" s="154" t="s">
        <v>1</v>
      </c>
      <c r="BC51" s="154" t="s">
        <v>320</v>
      </c>
      <c r="BD51" s="154" t="s">
        <v>89</v>
      </c>
    </row>
    <row r="52" spans="2:56" ht="11.25">
      <c r="B52" s="20"/>
      <c r="L52" s="20"/>
      <c r="AZ52" s="154" t="s">
        <v>321</v>
      </c>
      <c r="BA52" s="154" t="s">
        <v>1</v>
      </c>
      <c r="BB52" s="154" t="s">
        <v>1</v>
      </c>
      <c r="BC52" s="154" t="s">
        <v>322</v>
      </c>
      <c r="BD52" s="154" t="s">
        <v>89</v>
      </c>
    </row>
    <row r="53" spans="2:56" ht="11.25">
      <c r="B53" s="20"/>
      <c r="L53" s="20"/>
      <c r="AZ53" s="154" t="s">
        <v>323</v>
      </c>
      <c r="BA53" s="154" t="s">
        <v>1</v>
      </c>
      <c r="BB53" s="154" t="s">
        <v>1</v>
      </c>
      <c r="BC53" s="154" t="s">
        <v>324</v>
      </c>
      <c r="BD53" s="154" t="s">
        <v>89</v>
      </c>
    </row>
    <row r="54" spans="2:56" ht="11.25">
      <c r="B54" s="20"/>
      <c r="L54" s="20"/>
    </row>
    <row r="55" spans="2:56" ht="11.25">
      <c r="B55" s="20"/>
      <c r="L55" s="20"/>
    </row>
    <row r="56" spans="2:56" ht="11.25">
      <c r="B56" s="20"/>
      <c r="L56" s="20"/>
    </row>
    <row r="57" spans="2:56" ht="11.25">
      <c r="B57" s="20"/>
      <c r="L57" s="20"/>
    </row>
    <row r="58" spans="2:56" ht="11.25">
      <c r="B58" s="20"/>
      <c r="L58" s="20"/>
    </row>
    <row r="59" spans="2:56" ht="11.25">
      <c r="B59" s="20"/>
      <c r="L59" s="20"/>
    </row>
    <row r="60" spans="2:56" ht="11.25">
      <c r="B60" s="20"/>
      <c r="L60" s="20"/>
    </row>
    <row r="61" spans="2:56" s="1" customFormat="1" ht="12.75">
      <c r="B61" s="32"/>
      <c r="D61" s="43" t="s">
        <v>56</v>
      </c>
      <c r="E61" s="34"/>
      <c r="F61" s="103" t="s">
        <v>57</v>
      </c>
      <c r="G61" s="43" t="s">
        <v>56</v>
      </c>
      <c r="H61" s="34"/>
      <c r="I61" s="34"/>
      <c r="J61" s="104" t="s">
        <v>57</v>
      </c>
      <c r="K61" s="34"/>
      <c r="L61" s="32"/>
    </row>
    <row r="62" spans="2:56" ht="11.25">
      <c r="B62" s="20"/>
      <c r="L62" s="20"/>
    </row>
    <row r="63" spans="2:56" ht="11.25">
      <c r="B63" s="20"/>
      <c r="L63" s="20"/>
    </row>
    <row r="64" spans="2:56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3" t="s">
        <v>57</v>
      </c>
      <c r="G76" s="43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BRNO, KŘENOVÁ – VIADUKT – REKONSTRUKCE KANALIZACE</v>
      </c>
      <c r="F85" s="240"/>
      <c r="G85" s="240"/>
      <c r="H85" s="240"/>
      <c r="L85" s="32"/>
    </row>
    <row r="86" spans="2:12" ht="12" customHeight="1">
      <c r="B86" s="20"/>
      <c r="C86" s="27" t="s">
        <v>113</v>
      </c>
      <c r="L86" s="20"/>
    </row>
    <row r="87" spans="2:12" s="1" customFormat="1" ht="16.5" customHeight="1">
      <c r="B87" s="32"/>
      <c r="E87" s="239" t="s">
        <v>239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115</v>
      </c>
      <c r="L88" s="32"/>
    </row>
    <row r="89" spans="2:12" s="1" customFormat="1" ht="16.5" customHeight="1">
      <c r="B89" s="32"/>
      <c r="E89" s="197" t="str">
        <f>E11</f>
        <v>SO 310 - KANALIZACE</v>
      </c>
      <c r="F89" s="241"/>
      <c r="G89" s="241"/>
      <c r="H89" s="24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7. 8. 2024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PROKAN smart s.r.o. 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118</v>
      </c>
      <c r="D96" s="97"/>
      <c r="E96" s="97"/>
      <c r="F96" s="97"/>
      <c r="G96" s="97"/>
      <c r="H96" s="97"/>
      <c r="I96" s="97"/>
      <c r="J96" s="106" t="s">
        <v>119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120</v>
      </c>
      <c r="J98" s="66">
        <f>J131</f>
        <v>0</v>
      </c>
      <c r="L98" s="32"/>
      <c r="AU98" s="17" t="s">
        <v>121</v>
      </c>
    </row>
    <row r="99" spans="2:47" s="8" customFormat="1" ht="24.95" customHeight="1">
      <c r="B99" s="108"/>
      <c r="D99" s="109" t="s">
        <v>325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326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327</v>
      </c>
      <c r="E101" s="114"/>
      <c r="F101" s="114"/>
      <c r="G101" s="114"/>
      <c r="H101" s="114"/>
      <c r="I101" s="114"/>
      <c r="J101" s="115">
        <f>J309</f>
        <v>0</v>
      </c>
      <c r="L101" s="112"/>
    </row>
    <row r="102" spans="2:47" s="9" customFormat="1" ht="19.899999999999999" customHeight="1">
      <c r="B102" s="112"/>
      <c r="D102" s="113" t="s">
        <v>328</v>
      </c>
      <c r="E102" s="114"/>
      <c r="F102" s="114"/>
      <c r="G102" s="114"/>
      <c r="H102" s="114"/>
      <c r="I102" s="114"/>
      <c r="J102" s="115">
        <f>J552</f>
        <v>0</v>
      </c>
      <c r="L102" s="112"/>
    </row>
    <row r="103" spans="2:47" s="9" customFormat="1" ht="19.899999999999999" customHeight="1">
      <c r="B103" s="112"/>
      <c r="D103" s="113" t="s">
        <v>329</v>
      </c>
      <c r="E103" s="114"/>
      <c r="F103" s="114"/>
      <c r="G103" s="114"/>
      <c r="H103" s="114"/>
      <c r="I103" s="114"/>
      <c r="J103" s="115">
        <f>J603</f>
        <v>0</v>
      </c>
      <c r="L103" s="112"/>
    </row>
    <row r="104" spans="2:47" s="9" customFormat="1" ht="19.899999999999999" customHeight="1">
      <c r="B104" s="112"/>
      <c r="D104" s="113" t="s">
        <v>330</v>
      </c>
      <c r="E104" s="114"/>
      <c r="F104" s="114"/>
      <c r="G104" s="114"/>
      <c r="H104" s="114"/>
      <c r="I104" s="114"/>
      <c r="J104" s="115">
        <f>J755</f>
        <v>0</v>
      </c>
      <c r="L104" s="112"/>
    </row>
    <row r="105" spans="2:47" s="9" customFormat="1" ht="19.899999999999999" customHeight="1">
      <c r="B105" s="112"/>
      <c r="D105" s="113" t="s">
        <v>331</v>
      </c>
      <c r="E105" s="114"/>
      <c r="F105" s="114"/>
      <c r="G105" s="114"/>
      <c r="H105" s="114"/>
      <c r="I105" s="114"/>
      <c r="J105" s="115">
        <f>J976</f>
        <v>0</v>
      </c>
      <c r="L105" s="112"/>
    </row>
    <row r="106" spans="2:47" s="8" customFormat="1" ht="24.95" customHeight="1">
      <c r="B106" s="108"/>
      <c r="D106" s="109" t="s">
        <v>332</v>
      </c>
      <c r="E106" s="110"/>
      <c r="F106" s="110"/>
      <c r="G106" s="110"/>
      <c r="H106" s="110"/>
      <c r="I106" s="110"/>
      <c r="J106" s="111">
        <f>J978</f>
        <v>0</v>
      </c>
      <c r="L106" s="108"/>
    </row>
    <row r="107" spans="2:47" s="9" customFormat="1" ht="19.899999999999999" customHeight="1">
      <c r="B107" s="112"/>
      <c r="D107" s="113" t="s">
        <v>333</v>
      </c>
      <c r="E107" s="114"/>
      <c r="F107" s="114"/>
      <c r="G107" s="114"/>
      <c r="H107" s="114"/>
      <c r="I107" s="114"/>
      <c r="J107" s="115">
        <f>J979</f>
        <v>0</v>
      </c>
      <c r="L107" s="112"/>
    </row>
    <row r="108" spans="2:47" s="8" customFormat="1" ht="24.95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J989</f>
        <v>0</v>
      </c>
      <c r="L108" s="108"/>
    </row>
    <row r="109" spans="2:47" s="9" customFormat="1" ht="19.899999999999999" customHeight="1">
      <c r="B109" s="112"/>
      <c r="D109" s="113" t="s">
        <v>334</v>
      </c>
      <c r="E109" s="114"/>
      <c r="F109" s="114"/>
      <c r="G109" s="114"/>
      <c r="H109" s="114"/>
      <c r="I109" s="114"/>
      <c r="J109" s="115">
        <f>J990</f>
        <v>0</v>
      </c>
      <c r="L109" s="112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124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39" t="str">
        <f>E7</f>
        <v>BRNO, KŘENOVÁ – VIADUKT – REKONSTRUKCE KANALIZACE</v>
      </c>
      <c r="F119" s="240"/>
      <c r="G119" s="240"/>
      <c r="H119" s="240"/>
      <c r="L119" s="32"/>
    </row>
    <row r="120" spans="2:12" ht="12" customHeight="1">
      <c r="B120" s="20"/>
      <c r="C120" s="27" t="s">
        <v>113</v>
      </c>
      <c r="L120" s="20"/>
    </row>
    <row r="121" spans="2:12" s="1" customFormat="1" ht="16.5" customHeight="1">
      <c r="B121" s="32"/>
      <c r="E121" s="239" t="s">
        <v>239</v>
      </c>
      <c r="F121" s="241"/>
      <c r="G121" s="241"/>
      <c r="H121" s="241"/>
      <c r="L121" s="32"/>
    </row>
    <row r="122" spans="2:12" s="1" customFormat="1" ht="12" customHeight="1">
      <c r="B122" s="32"/>
      <c r="C122" s="27" t="s">
        <v>115</v>
      </c>
      <c r="L122" s="32"/>
    </row>
    <row r="123" spans="2:12" s="1" customFormat="1" ht="16.5" customHeight="1">
      <c r="B123" s="32"/>
      <c r="E123" s="197" t="str">
        <f>E11</f>
        <v>SO 310 - KANALIZACE</v>
      </c>
      <c r="F123" s="241"/>
      <c r="G123" s="241"/>
      <c r="H123" s="241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22</v>
      </c>
      <c r="F125" s="25" t="str">
        <f>F14</f>
        <v>BRNO</v>
      </c>
      <c r="I125" s="27" t="s">
        <v>24</v>
      </c>
      <c r="J125" s="52" t="str">
        <f>IF(J14="","",J14)</f>
        <v>7. 8. 2024</v>
      </c>
      <c r="L125" s="32"/>
    </row>
    <row r="126" spans="2:12" s="1" customFormat="1" ht="6.95" customHeight="1">
      <c r="B126" s="32"/>
      <c r="L126" s="32"/>
    </row>
    <row r="127" spans="2:12" s="1" customFormat="1" ht="25.7" customHeight="1">
      <c r="B127" s="32"/>
      <c r="C127" s="27" t="s">
        <v>28</v>
      </c>
      <c r="F127" s="25" t="str">
        <f>E17</f>
        <v>Statutární město Brno</v>
      </c>
      <c r="I127" s="27" t="s">
        <v>34</v>
      </c>
      <c r="J127" s="30" t="str">
        <f>E23</f>
        <v>PROKAN smart s.r.o.  Brno</v>
      </c>
      <c r="L127" s="32"/>
    </row>
    <row r="128" spans="2:12" s="1" customFormat="1" ht="15.2" customHeight="1">
      <c r="B128" s="32"/>
      <c r="C128" s="27" t="s">
        <v>32</v>
      </c>
      <c r="F128" s="25" t="str">
        <f>IF(E20="","",E20)</f>
        <v>Vyplň údaj</v>
      </c>
      <c r="I128" s="27" t="s">
        <v>37</v>
      </c>
      <c r="J128" s="30" t="str">
        <f>E26</f>
        <v>Obrtel M.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125</v>
      </c>
      <c r="D130" s="118" t="s">
        <v>66</v>
      </c>
      <c r="E130" s="118" t="s">
        <v>62</v>
      </c>
      <c r="F130" s="118" t="s">
        <v>63</v>
      </c>
      <c r="G130" s="118" t="s">
        <v>126</v>
      </c>
      <c r="H130" s="118" t="s">
        <v>127</v>
      </c>
      <c r="I130" s="118" t="s">
        <v>128</v>
      </c>
      <c r="J130" s="118" t="s">
        <v>119</v>
      </c>
      <c r="K130" s="119" t="s">
        <v>129</v>
      </c>
      <c r="L130" s="116"/>
      <c r="M130" s="59" t="s">
        <v>1</v>
      </c>
      <c r="N130" s="60" t="s">
        <v>45</v>
      </c>
      <c r="O130" s="60" t="s">
        <v>130</v>
      </c>
      <c r="P130" s="60" t="s">
        <v>131</v>
      </c>
      <c r="Q130" s="60" t="s">
        <v>132</v>
      </c>
      <c r="R130" s="60" t="s">
        <v>133</v>
      </c>
      <c r="S130" s="60" t="s">
        <v>134</v>
      </c>
      <c r="T130" s="61" t="s">
        <v>135</v>
      </c>
    </row>
    <row r="131" spans="2:65" s="1" customFormat="1" ht="22.9" customHeight="1">
      <c r="B131" s="32"/>
      <c r="C131" s="64" t="s">
        <v>136</v>
      </c>
      <c r="J131" s="120">
        <f>BK131</f>
        <v>0</v>
      </c>
      <c r="L131" s="32"/>
      <c r="M131" s="62"/>
      <c r="N131" s="53"/>
      <c r="O131" s="53"/>
      <c r="P131" s="121">
        <f>P132+P978+P989</f>
        <v>0</v>
      </c>
      <c r="Q131" s="53"/>
      <c r="R131" s="121">
        <f>R132+R978+R989</f>
        <v>302.74469469000002</v>
      </c>
      <c r="S131" s="53"/>
      <c r="T131" s="122">
        <f>T132+T978+T989</f>
        <v>450.54200700000001</v>
      </c>
      <c r="AT131" s="17" t="s">
        <v>80</v>
      </c>
      <c r="AU131" s="17" t="s">
        <v>121</v>
      </c>
      <c r="BK131" s="123">
        <f>BK132+BK978+BK989</f>
        <v>0</v>
      </c>
    </row>
    <row r="132" spans="2:65" s="11" customFormat="1" ht="25.9" customHeight="1">
      <c r="B132" s="124"/>
      <c r="D132" s="125" t="s">
        <v>80</v>
      </c>
      <c r="E132" s="126" t="s">
        <v>335</v>
      </c>
      <c r="F132" s="126" t="s">
        <v>336</v>
      </c>
      <c r="I132" s="127"/>
      <c r="J132" s="128">
        <f>BK132</f>
        <v>0</v>
      </c>
      <c r="L132" s="124"/>
      <c r="M132" s="129"/>
      <c r="P132" s="130">
        <f>P133+P309+P552+P603+P755+P976</f>
        <v>0</v>
      </c>
      <c r="R132" s="130">
        <f>R133+R309+R552+R603+R755+R976</f>
        <v>301.00506189000004</v>
      </c>
      <c r="T132" s="131">
        <f>T133+T309+T552+T603+T755+T976</f>
        <v>450.54200700000001</v>
      </c>
      <c r="AR132" s="125" t="s">
        <v>21</v>
      </c>
      <c r="AT132" s="132" t="s">
        <v>80</v>
      </c>
      <c r="AU132" s="132" t="s">
        <v>81</v>
      </c>
      <c r="AY132" s="125" t="s">
        <v>140</v>
      </c>
      <c r="BK132" s="133">
        <f>BK133+BK309+BK552+BK603+BK755+BK976</f>
        <v>0</v>
      </c>
    </row>
    <row r="133" spans="2:65" s="11" customFormat="1" ht="22.9" customHeight="1">
      <c r="B133" s="124"/>
      <c r="D133" s="125" t="s">
        <v>80</v>
      </c>
      <c r="E133" s="134" t="s">
        <v>21</v>
      </c>
      <c r="F133" s="134" t="s">
        <v>337</v>
      </c>
      <c r="I133" s="127"/>
      <c r="J133" s="135">
        <f>BK133</f>
        <v>0</v>
      </c>
      <c r="L133" s="124"/>
      <c r="M133" s="129"/>
      <c r="P133" s="130">
        <f>SUM(P134:P308)</f>
        <v>0</v>
      </c>
      <c r="R133" s="130">
        <f>SUM(R134:R308)</f>
        <v>3.7577300199999999</v>
      </c>
      <c r="T133" s="131">
        <f>SUM(T134:T308)</f>
        <v>96.295969999999997</v>
      </c>
      <c r="AR133" s="125" t="s">
        <v>21</v>
      </c>
      <c r="AT133" s="132" t="s">
        <v>80</v>
      </c>
      <c r="AU133" s="132" t="s">
        <v>21</v>
      </c>
      <c r="AY133" s="125" t="s">
        <v>140</v>
      </c>
      <c r="BK133" s="133">
        <f>SUM(BK134:BK308)</f>
        <v>0</v>
      </c>
    </row>
    <row r="134" spans="2:65" s="1" customFormat="1" ht="37.9" customHeight="1">
      <c r="B134" s="32"/>
      <c r="C134" s="136" t="s">
        <v>21</v>
      </c>
      <c r="D134" s="136" t="s">
        <v>143</v>
      </c>
      <c r="E134" s="137" t="s">
        <v>338</v>
      </c>
      <c r="F134" s="138" t="s">
        <v>339</v>
      </c>
      <c r="G134" s="139" t="s">
        <v>146</v>
      </c>
      <c r="H134" s="140">
        <v>4</v>
      </c>
      <c r="I134" s="141"/>
      <c r="J134" s="142">
        <f>ROUND(I134*H134,2)</f>
        <v>0</v>
      </c>
      <c r="K134" s="138" t="s">
        <v>147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0.08</v>
      </c>
      <c r="T134" s="146">
        <f>S134*H134</f>
        <v>0.32</v>
      </c>
      <c r="AR134" s="147" t="s">
        <v>152</v>
      </c>
      <c r="AT134" s="147" t="s">
        <v>143</v>
      </c>
      <c r="AU134" s="147" t="s">
        <v>89</v>
      </c>
      <c r="AY134" s="17" t="s">
        <v>140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21</v>
      </c>
      <c r="BK134" s="148">
        <f>ROUND(I134*H134,2)</f>
        <v>0</v>
      </c>
      <c r="BL134" s="17" t="s">
        <v>152</v>
      </c>
      <c r="BM134" s="147" t="s">
        <v>340</v>
      </c>
    </row>
    <row r="135" spans="2:65" s="12" customFormat="1" ht="11.25">
      <c r="B135" s="156"/>
      <c r="D135" s="157" t="s">
        <v>341</v>
      </c>
      <c r="E135" s="158" t="s">
        <v>1</v>
      </c>
      <c r="F135" s="159" t="s">
        <v>342</v>
      </c>
      <c r="H135" s="160">
        <v>4</v>
      </c>
      <c r="I135" s="161"/>
      <c r="L135" s="156"/>
      <c r="M135" s="162"/>
      <c r="T135" s="163"/>
      <c r="AT135" s="158" t="s">
        <v>341</v>
      </c>
      <c r="AU135" s="158" t="s">
        <v>89</v>
      </c>
      <c r="AV135" s="12" t="s">
        <v>89</v>
      </c>
      <c r="AW135" s="12" t="s">
        <v>36</v>
      </c>
      <c r="AX135" s="12" t="s">
        <v>81</v>
      </c>
      <c r="AY135" s="158" t="s">
        <v>140</v>
      </c>
    </row>
    <row r="136" spans="2:65" s="13" customFormat="1" ht="11.25">
      <c r="B136" s="164"/>
      <c r="D136" s="157" t="s">
        <v>341</v>
      </c>
      <c r="E136" s="165" t="s">
        <v>275</v>
      </c>
      <c r="F136" s="166" t="s">
        <v>343</v>
      </c>
      <c r="H136" s="167">
        <v>4</v>
      </c>
      <c r="I136" s="168"/>
      <c r="L136" s="164"/>
      <c r="M136" s="169"/>
      <c r="T136" s="170"/>
      <c r="AT136" s="165" t="s">
        <v>341</v>
      </c>
      <c r="AU136" s="165" t="s">
        <v>89</v>
      </c>
      <c r="AV136" s="13" t="s">
        <v>152</v>
      </c>
      <c r="AW136" s="13" t="s">
        <v>36</v>
      </c>
      <c r="AX136" s="13" t="s">
        <v>21</v>
      </c>
      <c r="AY136" s="165" t="s">
        <v>140</v>
      </c>
    </row>
    <row r="137" spans="2:65" s="1" customFormat="1" ht="21.75" customHeight="1">
      <c r="B137" s="32"/>
      <c r="C137" s="136" t="s">
        <v>89</v>
      </c>
      <c r="D137" s="136" t="s">
        <v>143</v>
      </c>
      <c r="E137" s="137" t="s">
        <v>344</v>
      </c>
      <c r="F137" s="138" t="s">
        <v>345</v>
      </c>
      <c r="G137" s="139" t="s">
        <v>146</v>
      </c>
      <c r="H137" s="140">
        <v>4</v>
      </c>
      <c r="I137" s="141"/>
      <c r="J137" s="142">
        <f>ROUND(I137*H137,2)</f>
        <v>0</v>
      </c>
      <c r="K137" s="138" t="s">
        <v>346</v>
      </c>
      <c r="L137" s="32"/>
      <c r="M137" s="143" t="s">
        <v>1</v>
      </c>
      <c r="N137" s="144" t="s">
        <v>46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152</v>
      </c>
      <c r="AT137" s="147" t="s">
        <v>143</v>
      </c>
      <c r="AU137" s="147" t="s">
        <v>89</v>
      </c>
      <c r="AY137" s="17" t="s">
        <v>140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21</v>
      </c>
      <c r="BK137" s="148">
        <f>ROUND(I137*H137,2)</f>
        <v>0</v>
      </c>
      <c r="BL137" s="17" t="s">
        <v>152</v>
      </c>
      <c r="BM137" s="147" t="s">
        <v>347</v>
      </c>
    </row>
    <row r="138" spans="2:65" s="12" customFormat="1" ht="11.25">
      <c r="B138" s="156"/>
      <c r="D138" s="157" t="s">
        <v>341</v>
      </c>
      <c r="E138" s="158" t="s">
        <v>1</v>
      </c>
      <c r="F138" s="159" t="s">
        <v>275</v>
      </c>
      <c r="H138" s="160">
        <v>4</v>
      </c>
      <c r="I138" s="161"/>
      <c r="L138" s="156"/>
      <c r="M138" s="162"/>
      <c r="T138" s="163"/>
      <c r="AT138" s="158" t="s">
        <v>341</v>
      </c>
      <c r="AU138" s="158" t="s">
        <v>89</v>
      </c>
      <c r="AV138" s="12" t="s">
        <v>89</v>
      </c>
      <c r="AW138" s="12" t="s">
        <v>36</v>
      </c>
      <c r="AX138" s="12" t="s">
        <v>21</v>
      </c>
      <c r="AY138" s="158" t="s">
        <v>140</v>
      </c>
    </row>
    <row r="139" spans="2:65" s="1" customFormat="1" ht="33" customHeight="1">
      <c r="B139" s="32"/>
      <c r="C139" s="136" t="s">
        <v>139</v>
      </c>
      <c r="D139" s="136" t="s">
        <v>143</v>
      </c>
      <c r="E139" s="137" t="s">
        <v>348</v>
      </c>
      <c r="F139" s="138" t="s">
        <v>349</v>
      </c>
      <c r="G139" s="139" t="s">
        <v>350</v>
      </c>
      <c r="H139" s="140">
        <v>10.23</v>
      </c>
      <c r="I139" s="141"/>
      <c r="J139" s="142">
        <f>ROUND(I139*H139,2)</f>
        <v>0</v>
      </c>
      <c r="K139" s="138" t="s">
        <v>346</v>
      </c>
      <c r="L139" s="32"/>
      <c r="M139" s="143" t="s">
        <v>1</v>
      </c>
      <c r="N139" s="144" t="s">
        <v>46</v>
      </c>
      <c r="P139" s="145">
        <f>O139*H139</f>
        <v>0</v>
      </c>
      <c r="Q139" s="145">
        <v>0</v>
      </c>
      <c r="R139" s="145">
        <f>Q139*H139</f>
        <v>0</v>
      </c>
      <c r="S139" s="145">
        <v>0.625</v>
      </c>
      <c r="T139" s="146">
        <f>S139*H139</f>
        <v>6.3937500000000007</v>
      </c>
      <c r="AR139" s="147" t="s">
        <v>152</v>
      </c>
      <c r="AT139" s="147" t="s">
        <v>143</v>
      </c>
      <c r="AU139" s="147" t="s">
        <v>89</v>
      </c>
      <c r="AY139" s="17" t="s">
        <v>140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152</v>
      </c>
      <c r="BM139" s="147" t="s">
        <v>351</v>
      </c>
    </row>
    <row r="140" spans="2:65" s="12" customFormat="1" ht="22.5">
      <c r="B140" s="156"/>
      <c r="D140" s="157" t="s">
        <v>341</v>
      </c>
      <c r="E140" s="158" t="s">
        <v>1</v>
      </c>
      <c r="F140" s="159" t="s">
        <v>352</v>
      </c>
      <c r="H140" s="160">
        <v>10.23</v>
      </c>
      <c r="I140" s="161"/>
      <c r="L140" s="156"/>
      <c r="M140" s="162"/>
      <c r="T140" s="163"/>
      <c r="AT140" s="158" t="s">
        <v>341</v>
      </c>
      <c r="AU140" s="158" t="s">
        <v>89</v>
      </c>
      <c r="AV140" s="12" t="s">
        <v>89</v>
      </c>
      <c r="AW140" s="12" t="s">
        <v>36</v>
      </c>
      <c r="AX140" s="12" t="s">
        <v>21</v>
      </c>
      <c r="AY140" s="158" t="s">
        <v>140</v>
      </c>
    </row>
    <row r="141" spans="2:65" s="1" customFormat="1" ht="33" customHeight="1">
      <c r="B141" s="32"/>
      <c r="C141" s="136" t="s">
        <v>152</v>
      </c>
      <c r="D141" s="136" t="s">
        <v>143</v>
      </c>
      <c r="E141" s="137" t="s">
        <v>353</v>
      </c>
      <c r="F141" s="138" t="s">
        <v>354</v>
      </c>
      <c r="G141" s="139" t="s">
        <v>350</v>
      </c>
      <c r="H141" s="140">
        <v>55.936</v>
      </c>
      <c r="I141" s="141"/>
      <c r="J141" s="142">
        <f>ROUND(I141*H141,2)</f>
        <v>0</v>
      </c>
      <c r="K141" s="138" t="s">
        <v>346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0.625</v>
      </c>
      <c r="T141" s="146">
        <f>S141*H141</f>
        <v>34.96</v>
      </c>
      <c r="AR141" s="147" t="s">
        <v>152</v>
      </c>
      <c r="AT141" s="147" t="s">
        <v>143</v>
      </c>
      <c r="AU141" s="147" t="s">
        <v>89</v>
      </c>
      <c r="AY141" s="17" t="s">
        <v>140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152</v>
      </c>
      <c r="BM141" s="147" t="s">
        <v>355</v>
      </c>
    </row>
    <row r="142" spans="2:65" s="14" customFormat="1" ht="11.25">
      <c r="B142" s="171"/>
      <c r="D142" s="157" t="s">
        <v>341</v>
      </c>
      <c r="E142" s="172" t="s">
        <v>1</v>
      </c>
      <c r="F142" s="173" t="s">
        <v>356</v>
      </c>
      <c r="H142" s="172" t="s">
        <v>1</v>
      </c>
      <c r="I142" s="174"/>
      <c r="L142" s="171"/>
      <c r="M142" s="175"/>
      <c r="T142" s="176"/>
      <c r="AT142" s="172" t="s">
        <v>341</v>
      </c>
      <c r="AU142" s="172" t="s">
        <v>89</v>
      </c>
      <c r="AV142" s="14" t="s">
        <v>21</v>
      </c>
      <c r="AW142" s="14" t="s">
        <v>36</v>
      </c>
      <c r="AX142" s="14" t="s">
        <v>81</v>
      </c>
      <c r="AY142" s="172" t="s">
        <v>140</v>
      </c>
    </row>
    <row r="143" spans="2:65" s="12" customFormat="1" ht="11.25">
      <c r="B143" s="156"/>
      <c r="D143" s="157" t="s">
        <v>341</v>
      </c>
      <c r="E143" s="158" t="s">
        <v>1</v>
      </c>
      <c r="F143" s="159" t="s">
        <v>357</v>
      </c>
      <c r="H143" s="160">
        <v>54.735999999999997</v>
      </c>
      <c r="I143" s="161"/>
      <c r="L143" s="156"/>
      <c r="M143" s="162"/>
      <c r="T143" s="163"/>
      <c r="AT143" s="158" t="s">
        <v>341</v>
      </c>
      <c r="AU143" s="158" t="s">
        <v>89</v>
      </c>
      <c r="AV143" s="12" t="s">
        <v>89</v>
      </c>
      <c r="AW143" s="12" t="s">
        <v>36</v>
      </c>
      <c r="AX143" s="12" t="s">
        <v>81</v>
      </c>
      <c r="AY143" s="158" t="s">
        <v>140</v>
      </c>
    </row>
    <row r="144" spans="2:65" s="12" customFormat="1" ht="11.25">
      <c r="B144" s="156"/>
      <c r="D144" s="157" t="s">
        <v>341</v>
      </c>
      <c r="E144" s="158" t="s">
        <v>1</v>
      </c>
      <c r="F144" s="159" t="s">
        <v>358</v>
      </c>
      <c r="H144" s="160">
        <v>1.2</v>
      </c>
      <c r="I144" s="161"/>
      <c r="L144" s="156"/>
      <c r="M144" s="162"/>
      <c r="T144" s="163"/>
      <c r="AT144" s="158" t="s">
        <v>341</v>
      </c>
      <c r="AU144" s="158" t="s">
        <v>89</v>
      </c>
      <c r="AV144" s="12" t="s">
        <v>89</v>
      </c>
      <c r="AW144" s="12" t="s">
        <v>36</v>
      </c>
      <c r="AX144" s="12" t="s">
        <v>81</v>
      </c>
      <c r="AY144" s="158" t="s">
        <v>140</v>
      </c>
    </row>
    <row r="145" spans="2:65" s="13" customFormat="1" ht="11.25">
      <c r="B145" s="164"/>
      <c r="D145" s="157" t="s">
        <v>341</v>
      </c>
      <c r="E145" s="165" t="s">
        <v>1</v>
      </c>
      <c r="F145" s="166" t="s">
        <v>343</v>
      </c>
      <c r="H145" s="167">
        <v>55.936</v>
      </c>
      <c r="I145" s="168"/>
      <c r="L145" s="164"/>
      <c r="M145" s="169"/>
      <c r="T145" s="170"/>
      <c r="AT145" s="165" t="s">
        <v>341</v>
      </c>
      <c r="AU145" s="165" t="s">
        <v>89</v>
      </c>
      <c r="AV145" s="13" t="s">
        <v>152</v>
      </c>
      <c r="AW145" s="13" t="s">
        <v>36</v>
      </c>
      <c r="AX145" s="13" t="s">
        <v>21</v>
      </c>
      <c r="AY145" s="165" t="s">
        <v>140</v>
      </c>
    </row>
    <row r="146" spans="2:65" s="1" customFormat="1" ht="24.2" customHeight="1">
      <c r="B146" s="32"/>
      <c r="C146" s="136" t="s">
        <v>159</v>
      </c>
      <c r="D146" s="136" t="s">
        <v>143</v>
      </c>
      <c r="E146" s="137" t="s">
        <v>359</v>
      </c>
      <c r="F146" s="138" t="s">
        <v>360</v>
      </c>
      <c r="G146" s="139" t="s">
        <v>146</v>
      </c>
      <c r="H146" s="140">
        <v>80.22</v>
      </c>
      <c r="I146" s="141"/>
      <c r="J146" s="142">
        <f>ROUND(I146*H146,2)</f>
        <v>0</v>
      </c>
      <c r="K146" s="138" t="s">
        <v>346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1.1E-4</v>
      </c>
      <c r="R146" s="145">
        <f>Q146*H146</f>
        <v>8.8242000000000008E-3</v>
      </c>
      <c r="S146" s="145">
        <v>0</v>
      </c>
      <c r="T146" s="146">
        <f>S146*H146</f>
        <v>0</v>
      </c>
      <c r="AR146" s="147" t="s">
        <v>152</v>
      </c>
      <c r="AT146" s="147" t="s">
        <v>143</v>
      </c>
      <c r="AU146" s="147" t="s">
        <v>89</v>
      </c>
      <c r="AY146" s="17" t="s">
        <v>140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21</v>
      </c>
      <c r="BK146" s="148">
        <f>ROUND(I146*H146,2)</f>
        <v>0</v>
      </c>
      <c r="BL146" s="17" t="s">
        <v>152</v>
      </c>
      <c r="BM146" s="147" t="s">
        <v>361</v>
      </c>
    </row>
    <row r="147" spans="2:65" s="12" customFormat="1" ht="11.25">
      <c r="B147" s="156"/>
      <c r="D147" s="157" t="s">
        <v>341</v>
      </c>
      <c r="E147" s="158" t="s">
        <v>1</v>
      </c>
      <c r="F147" s="159" t="s">
        <v>292</v>
      </c>
      <c r="H147" s="160">
        <v>80.22</v>
      </c>
      <c r="I147" s="161"/>
      <c r="L147" s="156"/>
      <c r="M147" s="162"/>
      <c r="T147" s="163"/>
      <c r="AT147" s="158" t="s">
        <v>341</v>
      </c>
      <c r="AU147" s="158" t="s">
        <v>89</v>
      </c>
      <c r="AV147" s="12" t="s">
        <v>89</v>
      </c>
      <c r="AW147" s="12" t="s">
        <v>36</v>
      </c>
      <c r="AX147" s="12" t="s">
        <v>21</v>
      </c>
      <c r="AY147" s="158" t="s">
        <v>140</v>
      </c>
    </row>
    <row r="148" spans="2:65" s="1" customFormat="1" ht="21.75" customHeight="1">
      <c r="B148" s="32"/>
      <c r="C148" s="136" t="s">
        <v>155</v>
      </c>
      <c r="D148" s="136" t="s">
        <v>143</v>
      </c>
      <c r="E148" s="137" t="s">
        <v>362</v>
      </c>
      <c r="F148" s="138" t="s">
        <v>363</v>
      </c>
      <c r="G148" s="139" t="s">
        <v>364</v>
      </c>
      <c r="H148" s="140">
        <v>41.673999999999999</v>
      </c>
      <c r="I148" s="141"/>
      <c r="J148" s="142">
        <f>ROUND(I148*H148,2)</f>
        <v>0</v>
      </c>
      <c r="K148" s="138" t="s">
        <v>346</v>
      </c>
      <c r="L148" s="32"/>
      <c r="M148" s="143" t="s">
        <v>1</v>
      </c>
      <c r="N148" s="144" t="s">
        <v>46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152</v>
      </c>
      <c r="AT148" s="147" t="s">
        <v>143</v>
      </c>
      <c r="AU148" s="147" t="s">
        <v>89</v>
      </c>
      <c r="AY148" s="17" t="s">
        <v>140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21</v>
      </c>
      <c r="BK148" s="148">
        <f>ROUND(I148*H148,2)</f>
        <v>0</v>
      </c>
      <c r="BL148" s="17" t="s">
        <v>152</v>
      </c>
      <c r="BM148" s="147" t="s">
        <v>365</v>
      </c>
    </row>
    <row r="149" spans="2:65" s="1" customFormat="1" ht="24.2" customHeight="1">
      <c r="B149" s="32"/>
      <c r="C149" s="136" t="s">
        <v>164</v>
      </c>
      <c r="D149" s="136" t="s">
        <v>143</v>
      </c>
      <c r="E149" s="137" t="s">
        <v>366</v>
      </c>
      <c r="F149" s="138" t="s">
        <v>367</v>
      </c>
      <c r="G149" s="139" t="s">
        <v>364</v>
      </c>
      <c r="H149" s="140">
        <v>375.06599999999997</v>
      </c>
      <c r="I149" s="141"/>
      <c r="J149" s="142">
        <f>ROUND(I149*H149,2)</f>
        <v>0</v>
      </c>
      <c r="K149" s="138" t="s">
        <v>346</v>
      </c>
      <c r="L149" s="32"/>
      <c r="M149" s="143" t="s">
        <v>1</v>
      </c>
      <c r="N149" s="144" t="s">
        <v>46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152</v>
      </c>
      <c r="AT149" s="147" t="s">
        <v>143</v>
      </c>
      <c r="AU149" s="147" t="s">
        <v>89</v>
      </c>
      <c r="AY149" s="17" t="s">
        <v>140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152</v>
      </c>
      <c r="BM149" s="147" t="s">
        <v>368</v>
      </c>
    </row>
    <row r="150" spans="2:65" s="12" customFormat="1" ht="11.25">
      <c r="B150" s="156"/>
      <c r="D150" s="157" t="s">
        <v>341</v>
      </c>
      <c r="F150" s="159" t="s">
        <v>369</v>
      </c>
      <c r="H150" s="160">
        <v>375.06599999999997</v>
      </c>
      <c r="I150" s="161"/>
      <c r="L150" s="156"/>
      <c r="M150" s="162"/>
      <c r="T150" s="163"/>
      <c r="AT150" s="158" t="s">
        <v>341</v>
      </c>
      <c r="AU150" s="158" t="s">
        <v>89</v>
      </c>
      <c r="AV150" s="12" t="s">
        <v>89</v>
      </c>
      <c r="AW150" s="12" t="s">
        <v>4</v>
      </c>
      <c r="AX150" s="12" t="s">
        <v>21</v>
      </c>
      <c r="AY150" s="158" t="s">
        <v>140</v>
      </c>
    </row>
    <row r="151" spans="2:65" s="1" customFormat="1" ht="37.9" customHeight="1">
      <c r="B151" s="32"/>
      <c r="C151" s="136" t="s">
        <v>158</v>
      </c>
      <c r="D151" s="136" t="s">
        <v>143</v>
      </c>
      <c r="E151" s="137" t="s">
        <v>370</v>
      </c>
      <c r="F151" s="138" t="s">
        <v>371</v>
      </c>
      <c r="G151" s="139" t="s">
        <v>364</v>
      </c>
      <c r="H151" s="140">
        <v>41.673999999999999</v>
      </c>
      <c r="I151" s="141"/>
      <c r="J151" s="142">
        <f>ROUND(I151*H151,2)</f>
        <v>0</v>
      </c>
      <c r="K151" s="138" t="s">
        <v>147</v>
      </c>
      <c r="L151" s="32"/>
      <c r="M151" s="143" t="s">
        <v>1</v>
      </c>
      <c r="N151" s="144" t="s">
        <v>46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152</v>
      </c>
      <c r="AT151" s="147" t="s">
        <v>143</v>
      </c>
      <c r="AU151" s="147" t="s">
        <v>89</v>
      </c>
      <c r="AY151" s="17" t="s">
        <v>140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21</v>
      </c>
      <c r="BK151" s="148">
        <f>ROUND(I151*H151,2)</f>
        <v>0</v>
      </c>
      <c r="BL151" s="17" t="s">
        <v>152</v>
      </c>
      <c r="BM151" s="147" t="s">
        <v>372</v>
      </c>
    </row>
    <row r="152" spans="2:65" s="1" customFormat="1" ht="33" customHeight="1">
      <c r="B152" s="32"/>
      <c r="C152" s="136" t="s">
        <v>171</v>
      </c>
      <c r="D152" s="136" t="s">
        <v>143</v>
      </c>
      <c r="E152" s="137" t="s">
        <v>373</v>
      </c>
      <c r="F152" s="138" t="s">
        <v>374</v>
      </c>
      <c r="G152" s="139" t="s">
        <v>350</v>
      </c>
      <c r="H152" s="140">
        <v>20.46</v>
      </c>
      <c r="I152" s="141"/>
      <c r="J152" s="142">
        <f>ROUND(I152*H152,2)</f>
        <v>0</v>
      </c>
      <c r="K152" s="138" t="s">
        <v>346</v>
      </c>
      <c r="L152" s="32"/>
      <c r="M152" s="143" t="s">
        <v>1</v>
      </c>
      <c r="N152" s="144" t="s">
        <v>46</v>
      </c>
      <c r="P152" s="145">
        <f>O152*H152</f>
        <v>0</v>
      </c>
      <c r="Q152" s="145">
        <v>0</v>
      </c>
      <c r="R152" s="145">
        <f>Q152*H152</f>
        <v>0</v>
      </c>
      <c r="S152" s="145">
        <v>0.28999999999999998</v>
      </c>
      <c r="T152" s="146">
        <f>S152*H152</f>
        <v>5.9333999999999998</v>
      </c>
      <c r="AR152" s="147" t="s">
        <v>152</v>
      </c>
      <c r="AT152" s="147" t="s">
        <v>143</v>
      </c>
      <c r="AU152" s="147" t="s">
        <v>89</v>
      </c>
      <c r="AY152" s="17" t="s">
        <v>140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21</v>
      </c>
      <c r="BK152" s="148">
        <f>ROUND(I152*H152,2)</f>
        <v>0</v>
      </c>
      <c r="BL152" s="17" t="s">
        <v>152</v>
      </c>
      <c r="BM152" s="147" t="s">
        <v>375</v>
      </c>
    </row>
    <row r="153" spans="2:65" s="12" customFormat="1" ht="22.5">
      <c r="B153" s="156"/>
      <c r="D153" s="157" t="s">
        <v>341</v>
      </c>
      <c r="E153" s="158" t="s">
        <v>1</v>
      </c>
      <c r="F153" s="159" t="s">
        <v>376</v>
      </c>
      <c r="H153" s="160">
        <v>10.23</v>
      </c>
      <c r="I153" s="161"/>
      <c r="L153" s="156"/>
      <c r="M153" s="162"/>
      <c r="T153" s="163"/>
      <c r="AT153" s="158" t="s">
        <v>341</v>
      </c>
      <c r="AU153" s="158" t="s">
        <v>89</v>
      </c>
      <c r="AV153" s="12" t="s">
        <v>89</v>
      </c>
      <c r="AW153" s="12" t="s">
        <v>36</v>
      </c>
      <c r="AX153" s="12" t="s">
        <v>81</v>
      </c>
      <c r="AY153" s="158" t="s">
        <v>140</v>
      </c>
    </row>
    <row r="154" spans="2:65" s="12" customFormat="1" ht="11.25">
      <c r="B154" s="156"/>
      <c r="D154" s="157" t="s">
        <v>341</v>
      </c>
      <c r="E154" s="158" t="s">
        <v>1</v>
      </c>
      <c r="F154" s="159" t="s">
        <v>377</v>
      </c>
      <c r="H154" s="160">
        <v>10.23</v>
      </c>
      <c r="I154" s="161"/>
      <c r="L154" s="156"/>
      <c r="M154" s="162"/>
      <c r="T154" s="163"/>
      <c r="AT154" s="158" t="s">
        <v>341</v>
      </c>
      <c r="AU154" s="158" t="s">
        <v>89</v>
      </c>
      <c r="AV154" s="12" t="s">
        <v>89</v>
      </c>
      <c r="AW154" s="12" t="s">
        <v>36</v>
      </c>
      <c r="AX154" s="12" t="s">
        <v>81</v>
      </c>
      <c r="AY154" s="158" t="s">
        <v>140</v>
      </c>
    </row>
    <row r="155" spans="2:65" s="13" customFormat="1" ht="11.25">
      <c r="B155" s="164"/>
      <c r="D155" s="157" t="s">
        <v>341</v>
      </c>
      <c r="E155" s="165" t="s">
        <v>1</v>
      </c>
      <c r="F155" s="166" t="s">
        <v>343</v>
      </c>
      <c r="H155" s="167">
        <v>20.46</v>
      </c>
      <c r="I155" s="168"/>
      <c r="L155" s="164"/>
      <c r="M155" s="169"/>
      <c r="T155" s="170"/>
      <c r="AT155" s="165" t="s">
        <v>341</v>
      </c>
      <c r="AU155" s="165" t="s">
        <v>89</v>
      </c>
      <c r="AV155" s="13" t="s">
        <v>152</v>
      </c>
      <c r="AW155" s="13" t="s">
        <v>36</v>
      </c>
      <c r="AX155" s="13" t="s">
        <v>21</v>
      </c>
      <c r="AY155" s="165" t="s">
        <v>140</v>
      </c>
    </row>
    <row r="156" spans="2:65" s="1" customFormat="1" ht="33" customHeight="1">
      <c r="B156" s="32"/>
      <c r="C156" s="136" t="s">
        <v>26</v>
      </c>
      <c r="D156" s="136" t="s">
        <v>143</v>
      </c>
      <c r="E156" s="137" t="s">
        <v>378</v>
      </c>
      <c r="F156" s="138" t="s">
        <v>379</v>
      </c>
      <c r="G156" s="139" t="s">
        <v>350</v>
      </c>
      <c r="H156" s="140">
        <v>55.936</v>
      </c>
      <c r="I156" s="141"/>
      <c r="J156" s="142">
        <f>ROUND(I156*H156,2)</f>
        <v>0</v>
      </c>
      <c r="K156" s="138" t="s">
        <v>346</v>
      </c>
      <c r="L156" s="32"/>
      <c r="M156" s="143" t="s">
        <v>1</v>
      </c>
      <c r="N156" s="144" t="s">
        <v>46</v>
      </c>
      <c r="P156" s="145">
        <f>O156*H156</f>
        <v>0</v>
      </c>
      <c r="Q156" s="145">
        <v>0</v>
      </c>
      <c r="R156" s="145">
        <f>Q156*H156</f>
        <v>0</v>
      </c>
      <c r="S156" s="145">
        <v>0.28999999999999998</v>
      </c>
      <c r="T156" s="146">
        <f>S156*H156</f>
        <v>16.221439999999998</v>
      </c>
      <c r="AR156" s="147" t="s">
        <v>152</v>
      </c>
      <c r="AT156" s="147" t="s">
        <v>143</v>
      </c>
      <c r="AU156" s="147" t="s">
        <v>89</v>
      </c>
      <c r="AY156" s="17" t="s">
        <v>140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21</v>
      </c>
      <c r="BK156" s="148">
        <f>ROUND(I156*H156,2)</f>
        <v>0</v>
      </c>
      <c r="BL156" s="17" t="s">
        <v>152</v>
      </c>
      <c r="BM156" s="147" t="s">
        <v>380</v>
      </c>
    </row>
    <row r="157" spans="2:65" s="14" customFormat="1" ht="11.25">
      <c r="B157" s="171"/>
      <c r="D157" s="157" t="s">
        <v>341</v>
      </c>
      <c r="E157" s="172" t="s">
        <v>1</v>
      </c>
      <c r="F157" s="173" t="s">
        <v>381</v>
      </c>
      <c r="H157" s="172" t="s">
        <v>1</v>
      </c>
      <c r="I157" s="174"/>
      <c r="L157" s="171"/>
      <c r="M157" s="175"/>
      <c r="T157" s="176"/>
      <c r="AT157" s="172" t="s">
        <v>341</v>
      </c>
      <c r="AU157" s="172" t="s">
        <v>89</v>
      </c>
      <c r="AV157" s="14" t="s">
        <v>21</v>
      </c>
      <c r="AW157" s="14" t="s">
        <v>36</v>
      </c>
      <c r="AX157" s="14" t="s">
        <v>81</v>
      </c>
      <c r="AY157" s="172" t="s">
        <v>140</v>
      </c>
    </row>
    <row r="158" spans="2:65" s="12" customFormat="1" ht="11.25">
      <c r="B158" s="156"/>
      <c r="D158" s="157" t="s">
        <v>341</v>
      </c>
      <c r="E158" s="158" t="s">
        <v>1</v>
      </c>
      <c r="F158" s="159" t="s">
        <v>357</v>
      </c>
      <c r="H158" s="160">
        <v>54.735999999999997</v>
      </c>
      <c r="I158" s="161"/>
      <c r="L158" s="156"/>
      <c r="M158" s="162"/>
      <c r="T158" s="163"/>
      <c r="AT158" s="158" t="s">
        <v>341</v>
      </c>
      <c r="AU158" s="158" t="s">
        <v>89</v>
      </c>
      <c r="AV158" s="12" t="s">
        <v>89</v>
      </c>
      <c r="AW158" s="12" t="s">
        <v>36</v>
      </c>
      <c r="AX158" s="12" t="s">
        <v>81</v>
      </c>
      <c r="AY158" s="158" t="s">
        <v>140</v>
      </c>
    </row>
    <row r="159" spans="2:65" s="12" customFormat="1" ht="11.25">
      <c r="B159" s="156"/>
      <c r="D159" s="157" t="s">
        <v>341</v>
      </c>
      <c r="E159" s="158" t="s">
        <v>1</v>
      </c>
      <c r="F159" s="159" t="s">
        <v>358</v>
      </c>
      <c r="H159" s="160">
        <v>1.2</v>
      </c>
      <c r="I159" s="161"/>
      <c r="L159" s="156"/>
      <c r="M159" s="162"/>
      <c r="T159" s="163"/>
      <c r="AT159" s="158" t="s">
        <v>341</v>
      </c>
      <c r="AU159" s="158" t="s">
        <v>89</v>
      </c>
      <c r="AV159" s="12" t="s">
        <v>89</v>
      </c>
      <c r="AW159" s="12" t="s">
        <v>36</v>
      </c>
      <c r="AX159" s="12" t="s">
        <v>81</v>
      </c>
      <c r="AY159" s="158" t="s">
        <v>140</v>
      </c>
    </row>
    <row r="160" spans="2:65" s="13" customFormat="1" ht="11.25">
      <c r="B160" s="164"/>
      <c r="D160" s="157" t="s">
        <v>341</v>
      </c>
      <c r="E160" s="165" t="s">
        <v>1</v>
      </c>
      <c r="F160" s="166" t="s">
        <v>343</v>
      </c>
      <c r="H160" s="167">
        <v>55.936</v>
      </c>
      <c r="I160" s="168"/>
      <c r="L160" s="164"/>
      <c r="M160" s="169"/>
      <c r="T160" s="170"/>
      <c r="AT160" s="165" t="s">
        <v>341</v>
      </c>
      <c r="AU160" s="165" t="s">
        <v>89</v>
      </c>
      <c r="AV160" s="13" t="s">
        <v>152</v>
      </c>
      <c r="AW160" s="13" t="s">
        <v>36</v>
      </c>
      <c r="AX160" s="13" t="s">
        <v>21</v>
      </c>
      <c r="AY160" s="165" t="s">
        <v>140</v>
      </c>
    </row>
    <row r="161" spans="2:65" s="1" customFormat="1" ht="21.75" customHeight="1">
      <c r="B161" s="32"/>
      <c r="C161" s="136" t="s">
        <v>178</v>
      </c>
      <c r="D161" s="136" t="s">
        <v>143</v>
      </c>
      <c r="E161" s="137" t="s">
        <v>382</v>
      </c>
      <c r="F161" s="138" t="s">
        <v>383</v>
      </c>
      <c r="G161" s="139" t="s">
        <v>364</v>
      </c>
      <c r="H161" s="140">
        <v>22.155000000000001</v>
      </c>
      <c r="I161" s="141"/>
      <c r="J161" s="142">
        <f>ROUND(I161*H161,2)</f>
        <v>0</v>
      </c>
      <c r="K161" s="138" t="s">
        <v>346</v>
      </c>
      <c r="L161" s="32"/>
      <c r="M161" s="143" t="s">
        <v>1</v>
      </c>
      <c r="N161" s="144" t="s">
        <v>46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152</v>
      </c>
      <c r="AT161" s="147" t="s">
        <v>143</v>
      </c>
      <c r="AU161" s="147" t="s">
        <v>89</v>
      </c>
      <c r="AY161" s="17" t="s">
        <v>140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152</v>
      </c>
      <c r="BM161" s="147" t="s">
        <v>384</v>
      </c>
    </row>
    <row r="162" spans="2:65" s="1" customFormat="1" ht="24.2" customHeight="1">
      <c r="B162" s="32"/>
      <c r="C162" s="136" t="s">
        <v>8</v>
      </c>
      <c r="D162" s="136" t="s">
        <v>143</v>
      </c>
      <c r="E162" s="137" t="s">
        <v>385</v>
      </c>
      <c r="F162" s="138" t="s">
        <v>386</v>
      </c>
      <c r="G162" s="139" t="s">
        <v>364</v>
      </c>
      <c r="H162" s="140">
        <v>199.39500000000001</v>
      </c>
      <c r="I162" s="141"/>
      <c r="J162" s="142">
        <f>ROUND(I162*H162,2)</f>
        <v>0</v>
      </c>
      <c r="K162" s="138" t="s">
        <v>346</v>
      </c>
      <c r="L162" s="32"/>
      <c r="M162" s="143" t="s">
        <v>1</v>
      </c>
      <c r="N162" s="144" t="s">
        <v>46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152</v>
      </c>
      <c r="AT162" s="147" t="s">
        <v>143</v>
      </c>
      <c r="AU162" s="147" t="s">
        <v>89</v>
      </c>
      <c r="AY162" s="17" t="s">
        <v>140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21</v>
      </c>
      <c r="BK162" s="148">
        <f>ROUND(I162*H162,2)</f>
        <v>0</v>
      </c>
      <c r="BL162" s="17" t="s">
        <v>152</v>
      </c>
      <c r="BM162" s="147" t="s">
        <v>387</v>
      </c>
    </row>
    <row r="163" spans="2:65" s="12" customFormat="1" ht="11.25">
      <c r="B163" s="156"/>
      <c r="D163" s="157" t="s">
        <v>341</v>
      </c>
      <c r="F163" s="159" t="s">
        <v>388</v>
      </c>
      <c r="H163" s="160">
        <v>199.39500000000001</v>
      </c>
      <c r="I163" s="161"/>
      <c r="L163" s="156"/>
      <c r="M163" s="162"/>
      <c r="T163" s="163"/>
      <c r="AT163" s="158" t="s">
        <v>341</v>
      </c>
      <c r="AU163" s="158" t="s">
        <v>89</v>
      </c>
      <c r="AV163" s="12" t="s">
        <v>89</v>
      </c>
      <c r="AW163" s="12" t="s">
        <v>4</v>
      </c>
      <c r="AX163" s="12" t="s">
        <v>21</v>
      </c>
      <c r="AY163" s="158" t="s">
        <v>140</v>
      </c>
    </row>
    <row r="164" spans="2:65" s="1" customFormat="1" ht="24.2" customHeight="1">
      <c r="B164" s="32"/>
      <c r="C164" s="136" t="s">
        <v>185</v>
      </c>
      <c r="D164" s="136" t="s">
        <v>143</v>
      </c>
      <c r="E164" s="137" t="s">
        <v>389</v>
      </c>
      <c r="F164" s="138" t="s">
        <v>390</v>
      </c>
      <c r="G164" s="139" t="s">
        <v>364</v>
      </c>
      <c r="H164" s="140">
        <v>22.155000000000001</v>
      </c>
      <c r="I164" s="141"/>
      <c r="J164" s="142">
        <f>ROUND(I164*H164,2)</f>
        <v>0</v>
      </c>
      <c r="K164" s="138" t="s">
        <v>147</v>
      </c>
      <c r="L164" s="32"/>
      <c r="M164" s="143" t="s">
        <v>1</v>
      </c>
      <c r="N164" s="144" t="s">
        <v>46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152</v>
      </c>
      <c r="AT164" s="147" t="s">
        <v>143</v>
      </c>
      <c r="AU164" s="147" t="s">
        <v>89</v>
      </c>
      <c r="AY164" s="17" t="s">
        <v>140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21</v>
      </c>
      <c r="BK164" s="148">
        <f>ROUND(I164*H164,2)</f>
        <v>0</v>
      </c>
      <c r="BL164" s="17" t="s">
        <v>152</v>
      </c>
      <c r="BM164" s="147" t="s">
        <v>391</v>
      </c>
    </row>
    <row r="165" spans="2:65" s="1" customFormat="1" ht="24.2" customHeight="1">
      <c r="B165" s="32"/>
      <c r="C165" s="136" t="s">
        <v>167</v>
      </c>
      <c r="D165" s="136" t="s">
        <v>143</v>
      </c>
      <c r="E165" s="137" t="s">
        <v>392</v>
      </c>
      <c r="F165" s="138" t="s">
        <v>393</v>
      </c>
      <c r="G165" s="139" t="s">
        <v>350</v>
      </c>
      <c r="H165" s="140">
        <v>10.23</v>
      </c>
      <c r="I165" s="141"/>
      <c r="J165" s="142">
        <f>ROUND(I165*H165,2)</f>
        <v>0</v>
      </c>
      <c r="K165" s="138" t="s">
        <v>346</v>
      </c>
      <c r="L165" s="32"/>
      <c r="M165" s="143" t="s">
        <v>1</v>
      </c>
      <c r="N165" s="144" t="s">
        <v>46</v>
      </c>
      <c r="P165" s="145">
        <f>O165*H165</f>
        <v>0</v>
      </c>
      <c r="Q165" s="145">
        <v>0</v>
      </c>
      <c r="R165" s="145">
        <f>Q165*H165</f>
        <v>0</v>
      </c>
      <c r="S165" s="145">
        <v>0.45</v>
      </c>
      <c r="T165" s="146">
        <f>S165*H165</f>
        <v>4.6035000000000004</v>
      </c>
      <c r="AR165" s="147" t="s">
        <v>152</v>
      </c>
      <c r="AT165" s="147" t="s">
        <v>143</v>
      </c>
      <c r="AU165" s="147" t="s">
        <v>89</v>
      </c>
      <c r="AY165" s="17" t="s">
        <v>140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21</v>
      </c>
      <c r="BK165" s="148">
        <f>ROUND(I165*H165,2)</f>
        <v>0</v>
      </c>
      <c r="BL165" s="17" t="s">
        <v>152</v>
      </c>
      <c r="BM165" s="147" t="s">
        <v>394</v>
      </c>
    </row>
    <row r="166" spans="2:65" s="14" customFormat="1" ht="11.25">
      <c r="B166" s="171"/>
      <c r="D166" s="157" t="s">
        <v>341</v>
      </c>
      <c r="E166" s="172" t="s">
        <v>1</v>
      </c>
      <c r="F166" s="173" t="s">
        <v>395</v>
      </c>
      <c r="H166" s="172" t="s">
        <v>1</v>
      </c>
      <c r="I166" s="174"/>
      <c r="L166" s="171"/>
      <c r="M166" s="175"/>
      <c r="T166" s="176"/>
      <c r="AT166" s="172" t="s">
        <v>341</v>
      </c>
      <c r="AU166" s="172" t="s">
        <v>89</v>
      </c>
      <c r="AV166" s="14" t="s">
        <v>21</v>
      </c>
      <c r="AW166" s="14" t="s">
        <v>36</v>
      </c>
      <c r="AX166" s="14" t="s">
        <v>81</v>
      </c>
      <c r="AY166" s="172" t="s">
        <v>140</v>
      </c>
    </row>
    <row r="167" spans="2:65" s="12" customFormat="1" ht="11.25">
      <c r="B167" s="156"/>
      <c r="D167" s="157" t="s">
        <v>341</v>
      </c>
      <c r="E167" s="158" t="s">
        <v>1</v>
      </c>
      <c r="F167" s="159" t="s">
        <v>396</v>
      </c>
      <c r="H167" s="160">
        <v>10.23</v>
      </c>
      <c r="I167" s="161"/>
      <c r="L167" s="156"/>
      <c r="M167" s="162"/>
      <c r="T167" s="163"/>
      <c r="AT167" s="158" t="s">
        <v>341</v>
      </c>
      <c r="AU167" s="158" t="s">
        <v>89</v>
      </c>
      <c r="AV167" s="12" t="s">
        <v>89</v>
      </c>
      <c r="AW167" s="12" t="s">
        <v>36</v>
      </c>
      <c r="AX167" s="12" t="s">
        <v>81</v>
      </c>
      <c r="AY167" s="158" t="s">
        <v>140</v>
      </c>
    </row>
    <row r="168" spans="2:65" s="13" customFormat="1" ht="11.25">
      <c r="B168" s="164"/>
      <c r="D168" s="157" t="s">
        <v>341</v>
      </c>
      <c r="E168" s="165" t="s">
        <v>233</v>
      </c>
      <c r="F168" s="166" t="s">
        <v>343</v>
      </c>
      <c r="H168" s="167">
        <v>10.23</v>
      </c>
      <c r="I168" s="168"/>
      <c r="L168" s="164"/>
      <c r="M168" s="169"/>
      <c r="T168" s="170"/>
      <c r="AT168" s="165" t="s">
        <v>341</v>
      </c>
      <c r="AU168" s="165" t="s">
        <v>89</v>
      </c>
      <c r="AV168" s="13" t="s">
        <v>152</v>
      </c>
      <c r="AW168" s="13" t="s">
        <v>36</v>
      </c>
      <c r="AX168" s="13" t="s">
        <v>21</v>
      </c>
      <c r="AY168" s="165" t="s">
        <v>140</v>
      </c>
    </row>
    <row r="169" spans="2:65" s="1" customFormat="1" ht="24.2" customHeight="1">
      <c r="B169" s="32"/>
      <c r="C169" s="136" t="s">
        <v>192</v>
      </c>
      <c r="D169" s="136" t="s">
        <v>143</v>
      </c>
      <c r="E169" s="137" t="s">
        <v>397</v>
      </c>
      <c r="F169" s="138" t="s">
        <v>398</v>
      </c>
      <c r="G169" s="139" t="s">
        <v>350</v>
      </c>
      <c r="H169" s="140">
        <v>54.735999999999997</v>
      </c>
      <c r="I169" s="141"/>
      <c r="J169" s="142">
        <f>ROUND(I169*H169,2)</f>
        <v>0</v>
      </c>
      <c r="K169" s="138" t="s">
        <v>346</v>
      </c>
      <c r="L169" s="32"/>
      <c r="M169" s="143" t="s">
        <v>1</v>
      </c>
      <c r="N169" s="144" t="s">
        <v>46</v>
      </c>
      <c r="P169" s="145">
        <f>O169*H169</f>
        <v>0</v>
      </c>
      <c r="Q169" s="145">
        <v>0</v>
      </c>
      <c r="R169" s="145">
        <f>Q169*H169</f>
        <v>0</v>
      </c>
      <c r="S169" s="145">
        <v>0.45</v>
      </c>
      <c r="T169" s="146">
        <f>S169*H169</f>
        <v>24.6312</v>
      </c>
      <c r="AR169" s="147" t="s">
        <v>152</v>
      </c>
      <c r="AT169" s="147" t="s">
        <v>143</v>
      </c>
      <c r="AU169" s="147" t="s">
        <v>89</v>
      </c>
      <c r="AY169" s="17" t="s">
        <v>140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152</v>
      </c>
      <c r="BM169" s="147" t="s">
        <v>399</v>
      </c>
    </row>
    <row r="170" spans="2:65" s="14" customFormat="1" ht="11.25">
      <c r="B170" s="171"/>
      <c r="D170" s="157" t="s">
        <v>341</v>
      </c>
      <c r="E170" s="172" t="s">
        <v>1</v>
      </c>
      <c r="F170" s="173" t="s">
        <v>395</v>
      </c>
      <c r="H170" s="172" t="s">
        <v>1</v>
      </c>
      <c r="I170" s="174"/>
      <c r="L170" s="171"/>
      <c r="M170" s="175"/>
      <c r="T170" s="176"/>
      <c r="AT170" s="172" t="s">
        <v>341</v>
      </c>
      <c r="AU170" s="172" t="s">
        <v>89</v>
      </c>
      <c r="AV170" s="14" t="s">
        <v>21</v>
      </c>
      <c r="AW170" s="14" t="s">
        <v>36</v>
      </c>
      <c r="AX170" s="14" t="s">
        <v>81</v>
      </c>
      <c r="AY170" s="172" t="s">
        <v>140</v>
      </c>
    </row>
    <row r="171" spans="2:65" s="12" customFormat="1" ht="11.25">
      <c r="B171" s="156"/>
      <c r="D171" s="157" t="s">
        <v>341</v>
      </c>
      <c r="E171" s="158" t="s">
        <v>1</v>
      </c>
      <c r="F171" s="159" t="s">
        <v>400</v>
      </c>
      <c r="H171" s="160">
        <v>45.746000000000002</v>
      </c>
      <c r="I171" s="161"/>
      <c r="L171" s="156"/>
      <c r="M171" s="162"/>
      <c r="T171" s="163"/>
      <c r="AT171" s="158" t="s">
        <v>341</v>
      </c>
      <c r="AU171" s="158" t="s">
        <v>89</v>
      </c>
      <c r="AV171" s="12" t="s">
        <v>89</v>
      </c>
      <c r="AW171" s="12" t="s">
        <v>36</v>
      </c>
      <c r="AX171" s="12" t="s">
        <v>81</v>
      </c>
      <c r="AY171" s="158" t="s">
        <v>140</v>
      </c>
    </row>
    <row r="172" spans="2:65" s="12" customFormat="1" ht="11.25">
      <c r="B172" s="156"/>
      <c r="D172" s="157" t="s">
        <v>341</v>
      </c>
      <c r="E172" s="158" t="s">
        <v>1</v>
      </c>
      <c r="F172" s="159" t="s">
        <v>401</v>
      </c>
      <c r="H172" s="160">
        <v>8.99</v>
      </c>
      <c r="I172" s="161"/>
      <c r="L172" s="156"/>
      <c r="M172" s="162"/>
      <c r="T172" s="163"/>
      <c r="AT172" s="158" t="s">
        <v>341</v>
      </c>
      <c r="AU172" s="158" t="s">
        <v>89</v>
      </c>
      <c r="AV172" s="12" t="s">
        <v>89</v>
      </c>
      <c r="AW172" s="12" t="s">
        <v>36</v>
      </c>
      <c r="AX172" s="12" t="s">
        <v>81</v>
      </c>
      <c r="AY172" s="158" t="s">
        <v>140</v>
      </c>
    </row>
    <row r="173" spans="2:65" s="13" customFormat="1" ht="11.25">
      <c r="B173" s="164"/>
      <c r="D173" s="157" t="s">
        <v>341</v>
      </c>
      <c r="E173" s="165" t="s">
        <v>235</v>
      </c>
      <c r="F173" s="166" t="s">
        <v>343</v>
      </c>
      <c r="H173" s="167">
        <v>54.735999999999997</v>
      </c>
      <c r="I173" s="168"/>
      <c r="L173" s="164"/>
      <c r="M173" s="169"/>
      <c r="T173" s="170"/>
      <c r="AT173" s="165" t="s">
        <v>341</v>
      </c>
      <c r="AU173" s="165" t="s">
        <v>89</v>
      </c>
      <c r="AV173" s="13" t="s">
        <v>152</v>
      </c>
      <c r="AW173" s="13" t="s">
        <v>36</v>
      </c>
      <c r="AX173" s="13" t="s">
        <v>21</v>
      </c>
      <c r="AY173" s="165" t="s">
        <v>140</v>
      </c>
    </row>
    <row r="174" spans="2:65" s="1" customFormat="1" ht="24.2" customHeight="1">
      <c r="B174" s="32"/>
      <c r="C174" s="136" t="s">
        <v>170</v>
      </c>
      <c r="D174" s="136" t="s">
        <v>143</v>
      </c>
      <c r="E174" s="137" t="s">
        <v>402</v>
      </c>
      <c r="F174" s="138" t="s">
        <v>403</v>
      </c>
      <c r="G174" s="139" t="s">
        <v>146</v>
      </c>
      <c r="H174" s="140">
        <v>80.22</v>
      </c>
      <c r="I174" s="141"/>
      <c r="J174" s="142">
        <f>ROUND(I174*H174,2)</f>
        <v>0</v>
      </c>
      <c r="K174" s="138" t="s">
        <v>346</v>
      </c>
      <c r="L174" s="32"/>
      <c r="M174" s="143" t="s">
        <v>1</v>
      </c>
      <c r="N174" s="144" t="s">
        <v>46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152</v>
      </c>
      <c r="AT174" s="147" t="s">
        <v>143</v>
      </c>
      <c r="AU174" s="147" t="s">
        <v>89</v>
      </c>
      <c r="AY174" s="17" t="s">
        <v>140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21</v>
      </c>
      <c r="BK174" s="148">
        <f>ROUND(I174*H174,2)</f>
        <v>0</v>
      </c>
      <c r="BL174" s="17" t="s">
        <v>152</v>
      </c>
      <c r="BM174" s="147" t="s">
        <v>404</v>
      </c>
    </row>
    <row r="175" spans="2:65" s="14" customFormat="1" ht="11.25">
      <c r="B175" s="171"/>
      <c r="D175" s="157" t="s">
        <v>341</v>
      </c>
      <c r="E175" s="172" t="s">
        <v>1</v>
      </c>
      <c r="F175" s="173" t="s">
        <v>395</v>
      </c>
      <c r="H175" s="172" t="s">
        <v>1</v>
      </c>
      <c r="I175" s="174"/>
      <c r="L175" s="171"/>
      <c r="M175" s="175"/>
      <c r="T175" s="176"/>
      <c r="AT175" s="172" t="s">
        <v>341</v>
      </c>
      <c r="AU175" s="172" t="s">
        <v>89</v>
      </c>
      <c r="AV175" s="14" t="s">
        <v>21</v>
      </c>
      <c r="AW175" s="14" t="s">
        <v>36</v>
      </c>
      <c r="AX175" s="14" t="s">
        <v>81</v>
      </c>
      <c r="AY175" s="172" t="s">
        <v>140</v>
      </c>
    </row>
    <row r="176" spans="2:65" s="12" customFormat="1" ht="11.25">
      <c r="B176" s="156"/>
      <c r="D176" s="157" t="s">
        <v>341</v>
      </c>
      <c r="E176" s="158" t="s">
        <v>1</v>
      </c>
      <c r="F176" s="159" t="s">
        <v>405</v>
      </c>
      <c r="H176" s="160">
        <v>18.600000000000001</v>
      </c>
      <c r="I176" s="161"/>
      <c r="L176" s="156"/>
      <c r="M176" s="162"/>
      <c r="T176" s="163"/>
      <c r="AT176" s="158" t="s">
        <v>341</v>
      </c>
      <c r="AU176" s="158" t="s">
        <v>89</v>
      </c>
      <c r="AV176" s="12" t="s">
        <v>89</v>
      </c>
      <c r="AW176" s="12" t="s">
        <v>36</v>
      </c>
      <c r="AX176" s="12" t="s">
        <v>81</v>
      </c>
      <c r="AY176" s="158" t="s">
        <v>140</v>
      </c>
    </row>
    <row r="177" spans="2:65" s="12" customFormat="1" ht="11.25">
      <c r="B177" s="156"/>
      <c r="D177" s="157" t="s">
        <v>341</v>
      </c>
      <c r="E177" s="158" t="s">
        <v>1</v>
      </c>
      <c r="F177" s="159" t="s">
        <v>406</v>
      </c>
      <c r="H177" s="160">
        <v>51.4</v>
      </c>
      <c r="I177" s="161"/>
      <c r="L177" s="156"/>
      <c r="M177" s="162"/>
      <c r="T177" s="163"/>
      <c r="AT177" s="158" t="s">
        <v>341</v>
      </c>
      <c r="AU177" s="158" t="s">
        <v>89</v>
      </c>
      <c r="AV177" s="12" t="s">
        <v>89</v>
      </c>
      <c r="AW177" s="12" t="s">
        <v>36</v>
      </c>
      <c r="AX177" s="12" t="s">
        <v>81</v>
      </c>
      <c r="AY177" s="158" t="s">
        <v>140</v>
      </c>
    </row>
    <row r="178" spans="2:65" s="12" customFormat="1" ht="11.25">
      <c r="B178" s="156"/>
      <c r="D178" s="157" t="s">
        <v>341</v>
      </c>
      <c r="E178" s="158" t="s">
        <v>1</v>
      </c>
      <c r="F178" s="159" t="s">
        <v>407</v>
      </c>
      <c r="H178" s="160">
        <v>10.220000000000001</v>
      </c>
      <c r="I178" s="161"/>
      <c r="L178" s="156"/>
      <c r="M178" s="162"/>
      <c r="T178" s="163"/>
      <c r="AT178" s="158" t="s">
        <v>341</v>
      </c>
      <c r="AU178" s="158" t="s">
        <v>89</v>
      </c>
      <c r="AV178" s="12" t="s">
        <v>89</v>
      </c>
      <c r="AW178" s="12" t="s">
        <v>36</v>
      </c>
      <c r="AX178" s="12" t="s">
        <v>81</v>
      </c>
      <c r="AY178" s="158" t="s">
        <v>140</v>
      </c>
    </row>
    <row r="179" spans="2:65" s="13" customFormat="1" ht="11.25">
      <c r="B179" s="164"/>
      <c r="D179" s="157" t="s">
        <v>341</v>
      </c>
      <c r="E179" s="165" t="s">
        <v>292</v>
      </c>
      <c r="F179" s="166" t="s">
        <v>343</v>
      </c>
      <c r="H179" s="167">
        <v>80.22</v>
      </c>
      <c r="I179" s="168"/>
      <c r="L179" s="164"/>
      <c r="M179" s="169"/>
      <c r="T179" s="170"/>
      <c r="AT179" s="165" t="s">
        <v>341</v>
      </c>
      <c r="AU179" s="165" t="s">
        <v>89</v>
      </c>
      <c r="AV179" s="13" t="s">
        <v>152</v>
      </c>
      <c r="AW179" s="13" t="s">
        <v>36</v>
      </c>
      <c r="AX179" s="13" t="s">
        <v>21</v>
      </c>
      <c r="AY179" s="165" t="s">
        <v>140</v>
      </c>
    </row>
    <row r="180" spans="2:65" s="1" customFormat="1" ht="24.2" customHeight="1">
      <c r="B180" s="32"/>
      <c r="C180" s="136" t="s">
        <v>199</v>
      </c>
      <c r="D180" s="136" t="s">
        <v>143</v>
      </c>
      <c r="E180" s="137" t="s">
        <v>408</v>
      </c>
      <c r="F180" s="138" t="s">
        <v>409</v>
      </c>
      <c r="G180" s="139" t="s">
        <v>350</v>
      </c>
      <c r="H180" s="140">
        <v>10.23</v>
      </c>
      <c r="I180" s="141"/>
      <c r="J180" s="142">
        <f>ROUND(I180*H180,2)</f>
        <v>0</v>
      </c>
      <c r="K180" s="138" t="s">
        <v>346</v>
      </c>
      <c r="L180" s="32"/>
      <c r="M180" s="143" t="s">
        <v>1</v>
      </c>
      <c r="N180" s="144" t="s">
        <v>46</v>
      </c>
      <c r="P180" s="145">
        <f>O180*H180</f>
        <v>0</v>
      </c>
      <c r="Q180" s="145">
        <v>0</v>
      </c>
      <c r="R180" s="145">
        <f>Q180*H180</f>
        <v>0</v>
      </c>
      <c r="S180" s="145">
        <v>0.316</v>
      </c>
      <c r="T180" s="146">
        <f>S180*H180</f>
        <v>3.2326800000000002</v>
      </c>
      <c r="AR180" s="147" t="s">
        <v>152</v>
      </c>
      <c r="AT180" s="147" t="s">
        <v>143</v>
      </c>
      <c r="AU180" s="147" t="s">
        <v>89</v>
      </c>
      <c r="AY180" s="17" t="s">
        <v>140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21</v>
      </c>
      <c r="BK180" s="148">
        <f>ROUND(I180*H180,2)</f>
        <v>0</v>
      </c>
      <c r="BL180" s="17" t="s">
        <v>152</v>
      </c>
      <c r="BM180" s="147" t="s">
        <v>410</v>
      </c>
    </row>
    <row r="181" spans="2:65" s="14" customFormat="1" ht="11.25">
      <c r="B181" s="171"/>
      <c r="D181" s="157" t="s">
        <v>341</v>
      </c>
      <c r="E181" s="172" t="s">
        <v>1</v>
      </c>
      <c r="F181" s="173" t="s">
        <v>411</v>
      </c>
      <c r="H181" s="172" t="s">
        <v>1</v>
      </c>
      <c r="I181" s="174"/>
      <c r="L181" s="171"/>
      <c r="M181" s="175"/>
      <c r="T181" s="176"/>
      <c r="AT181" s="172" t="s">
        <v>341</v>
      </c>
      <c r="AU181" s="172" t="s">
        <v>89</v>
      </c>
      <c r="AV181" s="14" t="s">
        <v>21</v>
      </c>
      <c r="AW181" s="14" t="s">
        <v>36</v>
      </c>
      <c r="AX181" s="14" t="s">
        <v>81</v>
      </c>
      <c r="AY181" s="172" t="s">
        <v>140</v>
      </c>
    </row>
    <row r="182" spans="2:65" s="12" customFormat="1" ht="11.25">
      <c r="B182" s="156"/>
      <c r="D182" s="157" t="s">
        <v>341</v>
      </c>
      <c r="E182" s="158" t="s">
        <v>1</v>
      </c>
      <c r="F182" s="159" t="s">
        <v>396</v>
      </c>
      <c r="H182" s="160">
        <v>10.23</v>
      </c>
      <c r="I182" s="161"/>
      <c r="L182" s="156"/>
      <c r="M182" s="162"/>
      <c r="T182" s="163"/>
      <c r="AT182" s="158" t="s">
        <v>341</v>
      </c>
      <c r="AU182" s="158" t="s">
        <v>89</v>
      </c>
      <c r="AV182" s="12" t="s">
        <v>89</v>
      </c>
      <c r="AW182" s="12" t="s">
        <v>36</v>
      </c>
      <c r="AX182" s="12" t="s">
        <v>81</v>
      </c>
      <c r="AY182" s="158" t="s">
        <v>140</v>
      </c>
    </row>
    <row r="183" spans="2:65" s="13" customFormat="1" ht="11.25">
      <c r="B183" s="164"/>
      <c r="D183" s="157" t="s">
        <v>341</v>
      </c>
      <c r="E183" s="165" t="s">
        <v>266</v>
      </c>
      <c r="F183" s="166" t="s">
        <v>343</v>
      </c>
      <c r="H183" s="167">
        <v>10.23</v>
      </c>
      <c r="I183" s="168"/>
      <c r="L183" s="164"/>
      <c r="M183" s="169"/>
      <c r="T183" s="170"/>
      <c r="AT183" s="165" t="s">
        <v>341</v>
      </c>
      <c r="AU183" s="165" t="s">
        <v>89</v>
      </c>
      <c r="AV183" s="13" t="s">
        <v>152</v>
      </c>
      <c r="AW183" s="13" t="s">
        <v>36</v>
      </c>
      <c r="AX183" s="13" t="s">
        <v>21</v>
      </c>
      <c r="AY183" s="165" t="s">
        <v>140</v>
      </c>
    </row>
    <row r="184" spans="2:65" s="1" customFormat="1" ht="24.2" customHeight="1">
      <c r="B184" s="32"/>
      <c r="C184" s="136" t="s">
        <v>174</v>
      </c>
      <c r="D184" s="136" t="s">
        <v>143</v>
      </c>
      <c r="E184" s="137" t="s">
        <v>402</v>
      </c>
      <c r="F184" s="138" t="s">
        <v>403</v>
      </c>
      <c r="G184" s="139" t="s">
        <v>146</v>
      </c>
      <c r="H184" s="140">
        <v>18.600000000000001</v>
      </c>
      <c r="I184" s="141"/>
      <c r="J184" s="142">
        <f>ROUND(I184*H184,2)</f>
        <v>0</v>
      </c>
      <c r="K184" s="138" t="s">
        <v>346</v>
      </c>
      <c r="L184" s="32"/>
      <c r="M184" s="143" t="s">
        <v>1</v>
      </c>
      <c r="N184" s="144" t="s">
        <v>46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152</v>
      </c>
      <c r="AT184" s="147" t="s">
        <v>143</v>
      </c>
      <c r="AU184" s="147" t="s">
        <v>89</v>
      </c>
      <c r="AY184" s="17" t="s">
        <v>140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21</v>
      </c>
      <c r="BK184" s="148">
        <f>ROUND(I184*H184,2)</f>
        <v>0</v>
      </c>
      <c r="BL184" s="17" t="s">
        <v>152</v>
      </c>
      <c r="BM184" s="147" t="s">
        <v>412</v>
      </c>
    </row>
    <row r="185" spans="2:65" s="14" customFormat="1" ht="11.25">
      <c r="B185" s="171"/>
      <c r="D185" s="157" t="s">
        <v>341</v>
      </c>
      <c r="E185" s="172" t="s">
        <v>1</v>
      </c>
      <c r="F185" s="173" t="s">
        <v>411</v>
      </c>
      <c r="H185" s="172" t="s">
        <v>1</v>
      </c>
      <c r="I185" s="174"/>
      <c r="L185" s="171"/>
      <c r="M185" s="175"/>
      <c r="T185" s="176"/>
      <c r="AT185" s="172" t="s">
        <v>341</v>
      </c>
      <c r="AU185" s="172" t="s">
        <v>89</v>
      </c>
      <c r="AV185" s="14" t="s">
        <v>21</v>
      </c>
      <c r="AW185" s="14" t="s">
        <v>36</v>
      </c>
      <c r="AX185" s="14" t="s">
        <v>81</v>
      </c>
      <c r="AY185" s="172" t="s">
        <v>140</v>
      </c>
    </row>
    <row r="186" spans="2:65" s="12" customFormat="1" ht="11.25">
      <c r="B186" s="156"/>
      <c r="D186" s="157" t="s">
        <v>341</v>
      </c>
      <c r="E186" s="158" t="s">
        <v>1</v>
      </c>
      <c r="F186" s="159" t="s">
        <v>405</v>
      </c>
      <c r="H186" s="160">
        <v>18.600000000000001</v>
      </c>
      <c r="I186" s="161"/>
      <c r="L186" s="156"/>
      <c r="M186" s="162"/>
      <c r="T186" s="163"/>
      <c r="AT186" s="158" t="s">
        <v>341</v>
      </c>
      <c r="AU186" s="158" t="s">
        <v>89</v>
      </c>
      <c r="AV186" s="12" t="s">
        <v>89</v>
      </c>
      <c r="AW186" s="12" t="s">
        <v>36</v>
      </c>
      <c r="AX186" s="12" t="s">
        <v>21</v>
      </c>
      <c r="AY186" s="158" t="s">
        <v>140</v>
      </c>
    </row>
    <row r="187" spans="2:65" s="1" customFormat="1" ht="21.75" customHeight="1">
      <c r="B187" s="32"/>
      <c r="C187" s="136" t="s">
        <v>206</v>
      </c>
      <c r="D187" s="136" t="s">
        <v>143</v>
      </c>
      <c r="E187" s="137" t="s">
        <v>382</v>
      </c>
      <c r="F187" s="138" t="s">
        <v>383</v>
      </c>
      <c r="G187" s="139" t="s">
        <v>364</v>
      </c>
      <c r="H187" s="140">
        <v>32.466999999999999</v>
      </c>
      <c r="I187" s="141"/>
      <c r="J187" s="142">
        <f>ROUND(I187*H187,2)</f>
        <v>0</v>
      </c>
      <c r="K187" s="138" t="s">
        <v>346</v>
      </c>
      <c r="L187" s="32"/>
      <c r="M187" s="143" t="s">
        <v>1</v>
      </c>
      <c r="N187" s="144" t="s">
        <v>46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152</v>
      </c>
      <c r="AT187" s="147" t="s">
        <v>143</v>
      </c>
      <c r="AU187" s="147" t="s">
        <v>89</v>
      </c>
      <c r="AY187" s="17" t="s">
        <v>140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21</v>
      </c>
      <c r="BK187" s="148">
        <f>ROUND(I187*H187,2)</f>
        <v>0</v>
      </c>
      <c r="BL187" s="17" t="s">
        <v>152</v>
      </c>
      <c r="BM187" s="147" t="s">
        <v>413</v>
      </c>
    </row>
    <row r="188" spans="2:65" s="1" customFormat="1" ht="24.2" customHeight="1">
      <c r="B188" s="32"/>
      <c r="C188" s="136" t="s">
        <v>177</v>
      </c>
      <c r="D188" s="136" t="s">
        <v>143</v>
      </c>
      <c r="E188" s="137" t="s">
        <v>385</v>
      </c>
      <c r="F188" s="138" t="s">
        <v>386</v>
      </c>
      <c r="G188" s="139" t="s">
        <v>364</v>
      </c>
      <c r="H188" s="140">
        <v>292.20299999999997</v>
      </c>
      <c r="I188" s="141"/>
      <c r="J188" s="142">
        <f>ROUND(I188*H188,2)</f>
        <v>0</v>
      </c>
      <c r="K188" s="138" t="s">
        <v>346</v>
      </c>
      <c r="L188" s="32"/>
      <c r="M188" s="143" t="s">
        <v>1</v>
      </c>
      <c r="N188" s="144" t="s">
        <v>46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152</v>
      </c>
      <c r="AT188" s="147" t="s">
        <v>143</v>
      </c>
      <c r="AU188" s="147" t="s">
        <v>89</v>
      </c>
      <c r="AY188" s="17" t="s">
        <v>140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152</v>
      </c>
      <c r="BM188" s="147" t="s">
        <v>414</v>
      </c>
    </row>
    <row r="189" spans="2:65" s="12" customFormat="1" ht="11.25">
      <c r="B189" s="156"/>
      <c r="D189" s="157" t="s">
        <v>341</v>
      </c>
      <c r="F189" s="159" t="s">
        <v>415</v>
      </c>
      <c r="H189" s="160">
        <v>292.20299999999997</v>
      </c>
      <c r="I189" s="161"/>
      <c r="L189" s="156"/>
      <c r="M189" s="162"/>
      <c r="T189" s="163"/>
      <c r="AT189" s="158" t="s">
        <v>341</v>
      </c>
      <c r="AU189" s="158" t="s">
        <v>89</v>
      </c>
      <c r="AV189" s="12" t="s">
        <v>89</v>
      </c>
      <c r="AW189" s="12" t="s">
        <v>4</v>
      </c>
      <c r="AX189" s="12" t="s">
        <v>21</v>
      </c>
      <c r="AY189" s="158" t="s">
        <v>140</v>
      </c>
    </row>
    <row r="190" spans="2:65" s="1" customFormat="1" ht="21.75" customHeight="1">
      <c r="B190" s="32"/>
      <c r="C190" s="136" t="s">
        <v>7</v>
      </c>
      <c r="D190" s="136" t="s">
        <v>143</v>
      </c>
      <c r="E190" s="137" t="s">
        <v>416</v>
      </c>
      <c r="F190" s="138" t="s">
        <v>417</v>
      </c>
      <c r="G190" s="139" t="s">
        <v>364</v>
      </c>
      <c r="H190" s="140">
        <v>32.466999999999999</v>
      </c>
      <c r="I190" s="141"/>
      <c r="J190" s="142">
        <f>ROUND(I190*H190,2)</f>
        <v>0</v>
      </c>
      <c r="K190" s="138" t="s">
        <v>147</v>
      </c>
      <c r="L190" s="32"/>
      <c r="M190" s="143" t="s">
        <v>1</v>
      </c>
      <c r="N190" s="144" t="s">
        <v>46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152</v>
      </c>
      <c r="AT190" s="147" t="s">
        <v>143</v>
      </c>
      <c r="AU190" s="147" t="s">
        <v>89</v>
      </c>
      <c r="AY190" s="17" t="s">
        <v>140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21</v>
      </c>
      <c r="BK190" s="148">
        <f>ROUND(I190*H190,2)</f>
        <v>0</v>
      </c>
      <c r="BL190" s="17" t="s">
        <v>152</v>
      </c>
      <c r="BM190" s="147" t="s">
        <v>418</v>
      </c>
    </row>
    <row r="191" spans="2:65" s="1" customFormat="1" ht="24.2" customHeight="1">
      <c r="B191" s="32"/>
      <c r="C191" s="136" t="s">
        <v>181</v>
      </c>
      <c r="D191" s="136" t="s">
        <v>143</v>
      </c>
      <c r="E191" s="137" t="s">
        <v>419</v>
      </c>
      <c r="F191" s="138" t="s">
        <v>420</v>
      </c>
      <c r="G191" s="139" t="s">
        <v>421</v>
      </c>
      <c r="H191" s="140">
        <v>5712</v>
      </c>
      <c r="I191" s="141"/>
      <c r="J191" s="142">
        <f>ROUND(I191*H191,2)</f>
        <v>0</v>
      </c>
      <c r="K191" s="138" t="s">
        <v>346</v>
      </c>
      <c r="L191" s="32"/>
      <c r="M191" s="143" t="s">
        <v>1</v>
      </c>
      <c r="N191" s="144" t="s">
        <v>46</v>
      </c>
      <c r="P191" s="145">
        <f>O191*H191</f>
        <v>0</v>
      </c>
      <c r="Q191" s="145">
        <v>3.0000000000000001E-5</v>
      </c>
      <c r="R191" s="145">
        <f>Q191*H191</f>
        <v>0.17136000000000001</v>
      </c>
      <c r="S191" s="145">
        <v>0</v>
      </c>
      <c r="T191" s="146">
        <f>S191*H191</f>
        <v>0</v>
      </c>
      <c r="AR191" s="147" t="s">
        <v>152</v>
      </c>
      <c r="AT191" s="147" t="s">
        <v>143</v>
      </c>
      <c r="AU191" s="147" t="s">
        <v>89</v>
      </c>
      <c r="AY191" s="17" t="s">
        <v>140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21</v>
      </c>
      <c r="BK191" s="148">
        <f>ROUND(I191*H191,2)</f>
        <v>0</v>
      </c>
      <c r="BL191" s="17" t="s">
        <v>152</v>
      </c>
      <c r="BM191" s="147" t="s">
        <v>422</v>
      </c>
    </row>
    <row r="192" spans="2:65" s="12" customFormat="1" ht="11.25">
      <c r="B192" s="156"/>
      <c r="D192" s="157" t="s">
        <v>341</v>
      </c>
      <c r="E192" s="158" t="s">
        <v>1</v>
      </c>
      <c r="F192" s="159" t="s">
        <v>423</v>
      </c>
      <c r="H192" s="160">
        <v>2856</v>
      </c>
      <c r="I192" s="161"/>
      <c r="L192" s="156"/>
      <c r="M192" s="162"/>
      <c r="T192" s="163"/>
      <c r="AT192" s="158" t="s">
        <v>341</v>
      </c>
      <c r="AU192" s="158" t="s">
        <v>89</v>
      </c>
      <c r="AV192" s="12" t="s">
        <v>89</v>
      </c>
      <c r="AW192" s="12" t="s">
        <v>36</v>
      </c>
      <c r="AX192" s="12" t="s">
        <v>81</v>
      </c>
      <c r="AY192" s="158" t="s">
        <v>140</v>
      </c>
    </row>
    <row r="193" spans="2:65" s="12" customFormat="1" ht="11.25">
      <c r="B193" s="156"/>
      <c r="D193" s="157" t="s">
        <v>341</v>
      </c>
      <c r="E193" s="158" t="s">
        <v>1</v>
      </c>
      <c r="F193" s="159" t="s">
        <v>424</v>
      </c>
      <c r="H193" s="160">
        <v>2856</v>
      </c>
      <c r="I193" s="161"/>
      <c r="L193" s="156"/>
      <c r="M193" s="162"/>
      <c r="T193" s="163"/>
      <c r="AT193" s="158" t="s">
        <v>341</v>
      </c>
      <c r="AU193" s="158" t="s">
        <v>89</v>
      </c>
      <c r="AV193" s="12" t="s">
        <v>89</v>
      </c>
      <c r="AW193" s="12" t="s">
        <v>36</v>
      </c>
      <c r="AX193" s="12" t="s">
        <v>81</v>
      </c>
      <c r="AY193" s="158" t="s">
        <v>140</v>
      </c>
    </row>
    <row r="194" spans="2:65" s="13" customFormat="1" ht="11.25">
      <c r="B194" s="164"/>
      <c r="D194" s="157" t="s">
        <v>341</v>
      </c>
      <c r="E194" s="165" t="s">
        <v>1</v>
      </c>
      <c r="F194" s="166" t="s">
        <v>343</v>
      </c>
      <c r="H194" s="167">
        <v>5712</v>
      </c>
      <c r="I194" s="168"/>
      <c r="L194" s="164"/>
      <c r="M194" s="169"/>
      <c r="T194" s="170"/>
      <c r="AT194" s="165" t="s">
        <v>341</v>
      </c>
      <c r="AU194" s="165" t="s">
        <v>89</v>
      </c>
      <c r="AV194" s="13" t="s">
        <v>152</v>
      </c>
      <c r="AW194" s="13" t="s">
        <v>36</v>
      </c>
      <c r="AX194" s="13" t="s">
        <v>21</v>
      </c>
      <c r="AY194" s="165" t="s">
        <v>140</v>
      </c>
    </row>
    <row r="195" spans="2:65" s="1" customFormat="1" ht="24.2" customHeight="1">
      <c r="B195" s="32"/>
      <c r="C195" s="136" t="s">
        <v>221</v>
      </c>
      <c r="D195" s="136" t="s">
        <v>143</v>
      </c>
      <c r="E195" s="137" t="s">
        <v>425</v>
      </c>
      <c r="F195" s="138" t="s">
        <v>426</v>
      </c>
      <c r="G195" s="139" t="s">
        <v>427</v>
      </c>
      <c r="H195" s="140">
        <v>238</v>
      </c>
      <c r="I195" s="141"/>
      <c r="J195" s="142">
        <f>ROUND(I195*H195,2)</f>
        <v>0</v>
      </c>
      <c r="K195" s="138" t="s">
        <v>346</v>
      </c>
      <c r="L195" s="32"/>
      <c r="M195" s="143" t="s">
        <v>1</v>
      </c>
      <c r="N195" s="144" t="s">
        <v>46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152</v>
      </c>
      <c r="AT195" s="147" t="s">
        <v>143</v>
      </c>
      <c r="AU195" s="147" t="s">
        <v>89</v>
      </c>
      <c r="AY195" s="17" t="s">
        <v>140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21</v>
      </c>
      <c r="BK195" s="148">
        <f>ROUND(I195*H195,2)</f>
        <v>0</v>
      </c>
      <c r="BL195" s="17" t="s">
        <v>152</v>
      </c>
      <c r="BM195" s="147" t="s">
        <v>428</v>
      </c>
    </row>
    <row r="196" spans="2:65" s="12" customFormat="1" ht="11.25">
      <c r="B196" s="156"/>
      <c r="D196" s="157" t="s">
        <v>341</v>
      </c>
      <c r="E196" s="158" t="s">
        <v>1</v>
      </c>
      <c r="F196" s="159" t="s">
        <v>429</v>
      </c>
      <c r="H196" s="160">
        <v>238</v>
      </c>
      <c r="I196" s="161"/>
      <c r="L196" s="156"/>
      <c r="M196" s="162"/>
      <c r="T196" s="163"/>
      <c r="AT196" s="158" t="s">
        <v>341</v>
      </c>
      <c r="AU196" s="158" t="s">
        <v>89</v>
      </c>
      <c r="AV196" s="12" t="s">
        <v>89</v>
      </c>
      <c r="AW196" s="12" t="s">
        <v>36</v>
      </c>
      <c r="AX196" s="12" t="s">
        <v>21</v>
      </c>
      <c r="AY196" s="158" t="s">
        <v>140</v>
      </c>
    </row>
    <row r="197" spans="2:65" s="1" customFormat="1" ht="24.2" customHeight="1">
      <c r="B197" s="32"/>
      <c r="C197" s="136" t="s">
        <v>184</v>
      </c>
      <c r="D197" s="136" t="s">
        <v>143</v>
      </c>
      <c r="E197" s="137" t="s">
        <v>430</v>
      </c>
      <c r="F197" s="138" t="s">
        <v>431</v>
      </c>
      <c r="G197" s="139" t="s">
        <v>421</v>
      </c>
      <c r="H197" s="140">
        <v>720</v>
      </c>
      <c r="I197" s="141"/>
      <c r="J197" s="142">
        <f>ROUND(I197*H197,2)</f>
        <v>0</v>
      </c>
      <c r="K197" s="138" t="s">
        <v>346</v>
      </c>
      <c r="L197" s="32"/>
      <c r="M197" s="143" t="s">
        <v>1</v>
      </c>
      <c r="N197" s="144" t="s">
        <v>46</v>
      </c>
      <c r="P197" s="145">
        <f>O197*H197</f>
        <v>0</v>
      </c>
      <c r="Q197" s="145">
        <v>6.0000000000000002E-5</v>
      </c>
      <c r="R197" s="145">
        <f>Q197*H197</f>
        <v>4.3200000000000002E-2</v>
      </c>
      <c r="S197" s="145">
        <v>0</v>
      </c>
      <c r="T197" s="146">
        <f>S197*H197</f>
        <v>0</v>
      </c>
      <c r="AR197" s="147" t="s">
        <v>152</v>
      </c>
      <c r="AT197" s="147" t="s">
        <v>143</v>
      </c>
      <c r="AU197" s="147" t="s">
        <v>89</v>
      </c>
      <c r="AY197" s="17" t="s">
        <v>140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21</v>
      </c>
      <c r="BK197" s="148">
        <f>ROUND(I197*H197,2)</f>
        <v>0</v>
      </c>
      <c r="BL197" s="17" t="s">
        <v>152</v>
      </c>
      <c r="BM197" s="147" t="s">
        <v>432</v>
      </c>
    </row>
    <row r="198" spans="2:65" s="12" customFormat="1" ht="11.25">
      <c r="B198" s="156"/>
      <c r="D198" s="157" t="s">
        <v>341</v>
      </c>
      <c r="E198" s="158" t="s">
        <v>1</v>
      </c>
      <c r="F198" s="159" t="s">
        <v>433</v>
      </c>
      <c r="H198" s="160">
        <v>720</v>
      </c>
      <c r="I198" s="161"/>
      <c r="L198" s="156"/>
      <c r="M198" s="162"/>
      <c r="T198" s="163"/>
      <c r="AT198" s="158" t="s">
        <v>341</v>
      </c>
      <c r="AU198" s="158" t="s">
        <v>89</v>
      </c>
      <c r="AV198" s="12" t="s">
        <v>89</v>
      </c>
      <c r="AW198" s="12" t="s">
        <v>36</v>
      </c>
      <c r="AX198" s="12" t="s">
        <v>21</v>
      </c>
      <c r="AY198" s="158" t="s">
        <v>140</v>
      </c>
    </row>
    <row r="199" spans="2:65" s="1" customFormat="1" ht="24.2" customHeight="1">
      <c r="B199" s="32"/>
      <c r="C199" s="136" t="s">
        <v>434</v>
      </c>
      <c r="D199" s="136" t="s">
        <v>143</v>
      </c>
      <c r="E199" s="137" t="s">
        <v>435</v>
      </c>
      <c r="F199" s="138" t="s">
        <v>436</v>
      </c>
      <c r="G199" s="139" t="s">
        <v>427</v>
      </c>
      <c r="H199" s="140">
        <v>208</v>
      </c>
      <c r="I199" s="141"/>
      <c r="J199" s="142">
        <f>ROUND(I199*H199,2)</f>
        <v>0</v>
      </c>
      <c r="K199" s="138" t="s">
        <v>346</v>
      </c>
      <c r="L199" s="32"/>
      <c r="M199" s="143" t="s">
        <v>1</v>
      </c>
      <c r="N199" s="144" t="s">
        <v>46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152</v>
      </c>
      <c r="AT199" s="147" t="s">
        <v>143</v>
      </c>
      <c r="AU199" s="147" t="s">
        <v>89</v>
      </c>
      <c r="AY199" s="17" t="s">
        <v>140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21</v>
      </c>
      <c r="BK199" s="148">
        <f>ROUND(I199*H199,2)</f>
        <v>0</v>
      </c>
      <c r="BL199" s="17" t="s">
        <v>152</v>
      </c>
      <c r="BM199" s="147" t="s">
        <v>437</v>
      </c>
    </row>
    <row r="200" spans="2:65" s="14" customFormat="1" ht="11.25">
      <c r="B200" s="171"/>
      <c r="D200" s="157" t="s">
        <v>341</v>
      </c>
      <c r="E200" s="172" t="s">
        <v>1</v>
      </c>
      <c r="F200" s="173" t="s">
        <v>438</v>
      </c>
      <c r="H200" s="172" t="s">
        <v>1</v>
      </c>
      <c r="I200" s="174"/>
      <c r="L200" s="171"/>
      <c r="M200" s="175"/>
      <c r="T200" s="176"/>
      <c r="AT200" s="172" t="s">
        <v>341</v>
      </c>
      <c r="AU200" s="172" t="s">
        <v>89</v>
      </c>
      <c r="AV200" s="14" t="s">
        <v>21</v>
      </c>
      <c r="AW200" s="14" t="s">
        <v>36</v>
      </c>
      <c r="AX200" s="14" t="s">
        <v>81</v>
      </c>
      <c r="AY200" s="172" t="s">
        <v>140</v>
      </c>
    </row>
    <row r="201" spans="2:65" s="12" customFormat="1" ht="11.25">
      <c r="B201" s="156"/>
      <c r="D201" s="157" t="s">
        <v>341</v>
      </c>
      <c r="E201" s="158" t="s">
        <v>1</v>
      </c>
      <c r="F201" s="159" t="s">
        <v>439</v>
      </c>
      <c r="H201" s="160">
        <v>238</v>
      </c>
      <c r="I201" s="161"/>
      <c r="L201" s="156"/>
      <c r="M201" s="162"/>
      <c r="T201" s="163"/>
      <c r="AT201" s="158" t="s">
        <v>341</v>
      </c>
      <c r="AU201" s="158" t="s">
        <v>89</v>
      </c>
      <c r="AV201" s="12" t="s">
        <v>89</v>
      </c>
      <c r="AW201" s="12" t="s">
        <v>36</v>
      </c>
      <c r="AX201" s="12" t="s">
        <v>81</v>
      </c>
      <c r="AY201" s="158" t="s">
        <v>140</v>
      </c>
    </row>
    <row r="202" spans="2:65" s="12" customFormat="1" ht="11.25">
      <c r="B202" s="156"/>
      <c r="D202" s="157" t="s">
        <v>341</v>
      </c>
      <c r="E202" s="158" t="s">
        <v>1</v>
      </c>
      <c r="F202" s="159" t="s">
        <v>440</v>
      </c>
      <c r="H202" s="160">
        <v>-30</v>
      </c>
      <c r="I202" s="161"/>
      <c r="L202" s="156"/>
      <c r="M202" s="162"/>
      <c r="T202" s="163"/>
      <c r="AT202" s="158" t="s">
        <v>341</v>
      </c>
      <c r="AU202" s="158" t="s">
        <v>89</v>
      </c>
      <c r="AV202" s="12" t="s">
        <v>89</v>
      </c>
      <c r="AW202" s="12" t="s">
        <v>36</v>
      </c>
      <c r="AX202" s="12" t="s">
        <v>81</v>
      </c>
      <c r="AY202" s="158" t="s">
        <v>140</v>
      </c>
    </row>
    <row r="203" spans="2:65" s="13" customFormat="1" ht="11.25">
      <c r="B203" s="164"/>
      <c r="D203" s="157" t="s">
        <v>341</v>
      </c>
      <c r="E203" s="165" t="s">
        <v>1</v>
      </c>
      <c r="F203" s="166" t="s">
        <v>343</v>
      </c>
      <c r="H203" s="167">
        <v>208</v>
      </c>
      <c r="I203" s="168"/>
      <c r="L203" s="164"/>
      <c r="M203" s="169"/>
      <c r="T203" s="170"/>
      <c r="AT203" s="165" t="s">
        <v>341</v>
      </c>
      <c r="AU203" s="165" t="s">
        <v>89</v>
      </c>
      <c r="AV203" s="13" t="s">
        <v>152</v>
      </c>
      <c r="AW203" s="13" t="s">
        <v>36</v>
      </c>
      <c r="AX203" s="13" t="s">
        <v>21</v>
      </c>
      <c r="AY203" s="165" t="s">
        <v>140</v>
      </c>
    </row>
    <row r="204" spans="2:65" s="1" customFormat="1" ht="24.2" customHeight="1">
      <c r="B204" s="32"/>
      <c r="C204" s="136" t="s">
        <v>188</v>
      </c>
      <c r="D204" s="136" t="s">
        <v>143</v>
      </c>
      <c r="E204" s="137" t="s">
        <v>441</v>
      </c>
      <c r="F204" s="138" t="s">
        <v>442</v>
      </c>
      <c r="G204" s="139" t="s">
        <v>421</v>
      </c>
      <c r="H204" s="140">
        <v>1440</v>
      </c>
      <c r="I204" s="141"/>
      <c r="J204" s="142">
        <f>ROUND(I204*H204,2)</f>
        <v>0</v>
      </c>
      <c r="K204" s="138" t="s">
        <v>346</v>
      </c>
      <c r="L204" s="32"/>
      <c r="M204" s="143" t="s">
        <v>1</v>
      </c>
      <c r="N204" s="144" t="s">
        <v>46</v>
      </c>
      <c r="P204" s="145">
        <f>O204*H204</f>
        <v>0</v>
      </c>
      <c r="Q204" s="145">
        <v>8.0000000000000007E-5</v>
      </c>
      <c r="R204" s="145">
        <f>Q204*H204</f>
        <v>0.11520000000000001</v>
      </c>
      <c r="S204" s="145">
        <v>0</v>
      </c>
      <c r="T204" s="146">
        <f>S204*H204</f>
        <v>0</v>
      </c>
      <c r="AR204" s="147" t="s">
        <v>152</v>
      </c>
      <c r="AT204" s="147" t="s">
        <v>143</v>
      </c>
      <c r="AU204" s="147" t="s">
        <v>89</v>
      </c>
      <c r="AY204" s="17" t="s">
        <v>140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21</v>
      </c>
      <c r="BK204" s="148">
        <f>ROUND(I204*H204,2)</f>
        <v>0</v>
      </c>
      <c r="BL204" s="17" t="s">
        <v>152</v>
      </c>
      <c r="BM204" s="147" t="s">
        <v>443</v>
      </c>
    </row>
    <row r="205" spans="2:65" s="12" customFormat="1" ht="11.25">
      <c r="B205" s="156"/>
      <c r="D205" s="157" t="s">
        <v>341</v>
      </c>
      <c r="E205" s="158" t="s">
        <v>1</v>
      </c>
      <c r="F205" s="159" t="s">
        <v>444</v>
      </c>
      <c r="H205" s="160">
        <v>1440</v>
      </c>
      <c r="I205" s="161"/>
      <c r="L205" s="156"/>
      <c r="M205" s="162"/>
      <c r="T205" s="163"/>
      <c r="AT205" s="158" t="s">
        <v>341</v>
      </c>
      <c r="AU205" s="158" t="s">
        <v>89</v>
      </c>
      <c r="AV205" s="12" t="s">
        <v>89</v>
      </c>
      <c r="AW205" s="12" t="s">
        <v>36</v>
      </c>
      <c r="AX205" s="12" t="s">
        <v>21</v>
      </c>
      <c r="AY205" s="158" t="s">
        <v>140</v>
      </c>
    </row>
    <row r="206" spans="2:65" s="1" customFormat="1" ht="24.2" customHeight="1">
      <c r="B206" s="32"/>
      <c r="C206" s="136" t="s">
        <v>445</v>
      </c>
      <c r="D206" s="136" t="s">
        <v>143</v>
      </c>
      <c r="E206" s="137" t="s">
        <v>446</v>
      </c>
      <c r="F206" s="138" t="s">
        <v>447</v>
      </c>
      <c r="G206" s="139" t="s">
        <v>427</v>
      </c>
      <c r="H206" s="140">
        <v>416</v>
      </c>
      <c r="I206" s="141"/>
      <c r="J206" s="142">
        <f>ROUND(I206*H206,2)</f>
        <v>0</v>
      </c>
      <c r="K206" s="138" t="s">
        <v>346</v>
      </c>
      <c r="L206" s="32"/>
      <c r="M206" s="143" t="s">
        <v>1</v>
      </c>
      <c r="N206" s="144" t="s">
        <v>46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152</v>
      </c>
      <c r="AT206" s="147" t="s">
        <v>143</v>
      </c>
      <c r="AU206" s="147" t="s">
        <v>89</v>
      </c>
      <c r="AY206" s="17" t="s">
        <v>140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152</v>
      </c>
      <c r="BM206" s="147" t="s">
        <v>448</v>
      </c>
    </row>
    <row r="207" spans="2:65" s="14" customFormat="1" ht="11.25">
      <c r="B207" s="171"/>
      <c r="D207" s="157" t="s">
        <v>341</v>
      </c>
      <c r="E207" s="172" t="s">
        <v>1</v>
      </c>
      <c r="F207" s="173" t="s">
        <v>449</v>
      </c>
      <c r="H207" s="172" t="s">
        <v>1</v>
      </c>
      <c r="I207" s="174"/>
      <c r="L207" s="171"/>
      <c r="M207" s="175"/>
      <c r="T207" s="176"/>
      <c r="AT207" s="172" t="s">
        <v>341</v>
      </c>
      <c r="AU207" s="172" t="s">
        <v>89</v>
      </c>
      <c r="AV207" s="14" t="s">
        <v>21</v>
      </c>
      <c r="AW207" s="14" t="s">
        <v>36</v>
      </c>
      <c r="AX207" s="14" t="s">
        <v>81</v>
      </c>
      <c r="AY207" s="172" t="s">
        <v>140</v>
      </c>
    </row>
    <row r="208" spans="2:65" s="12" customFormat="1" ht="11.25">
      <c r="B208" s="156"/>
      <c r="D208" s="157" t="s">
        <v>341</v>
      </c>
      <c r="E208" s="158" t="s">
        <v>1</v>
      </c>
      <c r="F208" s="159" t="s">
        <v>450</v>
      </c>
      <c r="H208" s="160">
        <v>476</v>
      </c>
      <c r="I208" s="161"/>
      <c r="L208" s="156"/>
      <c r="M208" s="162"/>
      <c r="T208" s="163"/>
      <c r="AT208" s="158" t="s">
        <v>341</v>
      </c>
      <c r="AU208" s="158" t="s">
        <v>89</v>
      </c>
      <c r="AV208" s="12" t="s">
        <v>89</v>
      </c>
      <c r="AW208" s="12" t="s">
        <v>36</v>
      </c>
      <c r="AX208" s="12" t="s">
        <v>81</v>
      </c>
      <c r="AY208" s="158" t="s">
        <v>140</v>
      </c>
    </row>
    <row r="209" spans="2:65" s="12" customFormat="1" ht="11.25">
      <c r="B209" s="156"/>
      <c r="D209" s="157" t="s">
        <v>341</v>
      </c>
      <c r="E209" s="158" t="s">
        <v>1</v>
      </c>
      <c r="F209" s="159" t="s">
        <v>451</v>
      </c>
      <c r="H209" s="160">
        <v>-60</v>
      </c>
      <c r="I209" s="161"/>
      <c r="L209" s="156"/>
      <c r="M209" s="162"/>
      <c r="T209" s="163"/>
      <c r="AT209" s="158" t="s">
        <v>341</v>
      </c>
      <c r="AU209" s="158" t="s">
        <v>89</v>
      </c>
      <c r="AV209" s="12" t="s">
        <v>89</v>
      </c>
      <c r="AW209" s="12" t="s">
        <v>36</v>
      </c>
      <c r="AX209" s="12" t="s">
        <v>81</v>
      </c>
      <c r="AY209" s="158" t="s">
        <v>140</v>
      </c>
    </row>
    <row r="210" spans="2:65" s="13" customFormat="1" ht="11.25">
      <c r="B210" s="164"/>
      <c r="D210" s="157" t="s">
        <v>341</v>
      </c>
      <c r="E210" s="165" t="s">
        <v>1</v>
      </c>
      <c r="F210" s="166" t="s">
        <v>343</v>
      </c>
      <c r="H210" s="167">
        <v>416</v>
      </c>
      <c r="I210" s="168"/>
      <c r="L210" s="164"/>
      <c r="M210" s="169"/>
      <c r="T210" s="170"/>
      <c r="AT210" s="165" t="s">
        <v>341</v>
      </c>
      <c r="AU210" s="165" t="s">
        <v>89</v>
      </c>
      <c r="AV210" s="13" t="s">
        <v>152</v>
      </c>
      <c r="AW210" s="13" t="s">
        <v>36</v>
      </c>
      <c r="AX210" s="13" t="s">
        <v>21</v>
      </c>
      <c r="AY210" s="165" t="s">
        <v>140</v>
      </c>
    </row>
    <row r="211" spans="2:65" s="1" customFormat="1" ht="24.2" customHeight="1">
      <c r="B211" s="32"/>
      <c r="C211" s="136" t="s">
        <v>191</v>
      </c>
      <c r="D211" s="136" t="s">
        <v>143</v>
      </c>
      <c r="E211" s="137" t="s">
        <v>452</v>
      </c>
      <c r="F211" s="138" t="s">
        <v>453</v>
      </c>
      <c r="G211" s="139" t="s">
        <v>146</v>
      </c>
      <c r="H211" s="140">
        <v>7.12</v>
      </c>
      <c r="I211" s="141"/>
      <c r="J211" s="142">
        <f>ROUND(I211*H211,2)</f>
        <v>0</v>
      </c>
      <c r="K211" s="138" t="s">
        <v>346</v>
      </c>
      <c r="L211" s="32"/>
      <c r="M211" s="143" t="s">
        <v>1</v>
      </c>
      <c r="N211" s="144" t="s">
        <v>46</v>
      </c>
      <c r="P211" s="145">
        <f>O211*H211</f>
        <v>0</v>
      </c>
      <c r="Q211" s="145">
        <v>3.6900000000000002E-2</v>
      </c>
      <c r="R211" s="145">
        <f>Q211*H211</f>
        <v>0.26272800000000002</v>
      </c>
      <c r="S211" s="145">
        <v>0</v>
      </c>
      <c r="T211" s="146">
        <f>S211*H211</f>
        <v>0</v>
      </c>
      <c r="AR211" s="147" t="s">
        <v>152</v>
      </c>
      <c r="AT211" s="147" t="s">
        <v>143</v>
      </c>
      <c r="AU211" s="147" t="s">
        <v>89</v>
      </c>
      <c r="AY211" s="17" t="s">
        <v>140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21</v>
      </c>
      <c r="BK211" s="148">
        <f>ROUND(I211*H211,2)</f>
        <v>0</v>
      </c>
      <c r="BL211" s="17" t="s">
        <v>152</v>
      </c>
      <c r="BM211" s="147" t="s">
        <v>454</v>
      </c>
    </row>
    <row r="212" spans="2:65" s="12" customFormat="1" ht="11.25">
      <c r="B212" s="156"/>
      <c r="D212" s="157" t="s">
        <v>341</v>
      </c>
      <c r="E212" s="158" t="s">
        <v>1</v>
      </c>
      <c r="F212" s="159" t="s">
        <v>455</v>
      </c>
      <c r="H212" s="160">
        <v>4</v>
      </c>
      <c r="I212" s="161"/>
      <c r="L212" s="156"/>
      <c r="M212" s="162"/>
      <c r="T212" s="163"/>
      <c r="AT212" s="158" t="s">
        <v>341</v>
      </c>
      <c r="AU212" s="158" t="s">
        <v>89</v>
      </c>
      <c r="AV212" s="12" t="s">
        <v>89</v>
      </c>
      <c r="AW212" s="12" t="s">
        <v>36</v>
      </c>
      <c r="AX212" s="12" t="s">
        <v>81</v>
      </c>
      <c r="AY212" s="158" t="s">
        <v>140</v>
      </c>
    </row>
    <row r="213" spans="2:65" s="13" customFormat="1" ht="11.25">
      <c r="B213" s="164"/>
      <c r="D213" s="157" t="s">
        <v>341</v>
      </c>
      <c r="E213" s="165" t="s">
        <v>254</v>
      </c>
      <c r="F213" s="166" t="s">
        <v>343</v>
      </c>
      <c r="H213" s="167">
        <v>4</v>
      </c>
      <c r="I213" s="168"/>
      <c r="L213" s="164"/>
      <c r="M213" s="169"/>
      <c r="T213" s="170"/>
      <c r="AT213" s="165" t="s">
        <v>341</v>
      </c>
      <c r="AU213" s="165" t="s">
        <v>89</v>
      </c>
      <c r="AV213" s="13" t="s">
        <v>152</v>
      </c>
      <c r="AW213" s="13" t="s">
        <v>36</v>
      </c>
      <c r="AX213" s="13" t="s">
        <v>81</v>
      </c>
      <c r="AY213" s="165" t="s">
        <v>140</v>
      </c>
    </row>
    <row r="214" spans="2:65" s="12" customFormat="1" ht="11.25">
      <c r="B214" s="156"/>
      <c r="D214" s="157" t="s">
        <v>341</v>
      </c>
      <c r="E214" s="158" t="s">
        <v>1</v>
      </c>
      <c r="F214" s="159" t="s">
        <v>456</v>
      </c>
      <c r="H214" s="160">
        <v>7.12</v>
      </c>
      <c r="I214" s="161"/>
      <c r="L214" s="156"/>
      <c r="M214" s="162"/>
      <c r="T214" s="163"/>
      <c r="AT214" s="158" t="s">
        <v>341</v>
      </c>
      <c r="AU214" s="158" t="s">
        <v>89</v>
      </c>
      <c r="AV214" s="12" t="s">
        <v>89</v>
      </c>
      <c r="AW214" s="12" t="s">
        <v>36</v>
      </c>
      <c r="AX214" s="12" t="s">
        <v>81</v>
      </c>
      <c r="AY214" s="158" t="s">
        <v>140</v>
      </c>
    </row>
    <row r="215" spans="2:65" s="13" customFormat="1" ht="11.25">
      <c r="B215" s="164"/>
      <c r="D215" s="157" t="s">
        <v>341</v>
      </c>
      <c r="E215" s="165" t="s">
        <v>256</v>
      </c>
      <c r="F215" s="166" t="s">
        <v>343</v>
      </c>
      <c r="H215" s="167">
        <v>7.12</v>
      </c>
      <c r="I215" s="168"/>
      <c r="L215" s="164"/>
      <c r="M215" s="169"/>
      <c r="T215" s="170"/>
      <c r="AT215" s="165" t="s">
        <v>341</v>
      </c>
      <c r="AU215" s="165" t="s">
        <v>89</v>
      </c>
      <c r="AV215" s="13" t="s">
        <v>152</v>
      </c>
      <c r="AW215" s="13" t="s">
        <v>36</v>
      </c>
      <c r="AX215" s="13" t="s">
        <v>21</v>
      </c>
      <c r="AY215" s="165" t="s">
        <v>140</v>
      </c>
    </row>
    <row r="216" spans="2:65" s="1" customFormat="1" ht="24.2" customHeight="1">
      <c r="B216" s="32"/>
      <c r="C216" s="136" t="s">
        <v>457</v>
      </c>
      <c r="D216" s="136" t="s">
        <v>143</v>
      </c>
      <c r="E216" s="137" t="s">
        <v>458</v>
      </c>
      <c r="F216" s="138" t="s">
        <v>459</v>
      </c>
      <c r="G216" s="139" t="s">
        <v>460</v>
      </c>
      <c r="H216" s="140">
        <v>10.68</v>
      </c>
      <c r="I216" s="141"/>
      <c r="J216" s="142">
        <f>ROUND(I216*H216,2)</f>
        <v>0</v>
      </c>
      <c r="K216" s="138" t="s">
        <v>346</v>
      </c>
      <c r="L216" s="32"/>
      <c r="M216" s="143" t="s">
        <v>1</v>
      </c>
      <c r="N216" s="144" t="s">
        <v>46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152</v>
      </c>
      <c r="AT216" s="147" t="s">
        <v>143</v>
      </c>
      <c r="AU216" s="147" t="s">
        <v>89</v>
      </c>
      <c r="AY216" s="17" t="s">
        <v>140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152</v>
      </c>
      <c r="BM216" s="147" t="s">
        <v>461</v>
      </c>
    </row>
    <row r="217" spans="2:65" s="12" customFormat="1" ht="11.25">
      <c r="B217" s="156"/>
      <c r="D217" s="157" t="s">
        <v>341</v>
      </c>
      <c r="E217" s="158" t="s">
        <v>1</v>
      </c>
      <c r="F217" s="159" t="s">
        <v>462</v>
      </c>
      <c r="H217" s="160">
        <v>10.68</v>
      </c>
      <c r="I217" s="161"/>
      <c r="L217" s="156"/>
      <c r="M217" s="162"/>
      <c r="T217" s="163"/>
      <c r="AT217" s="158" t="s">
        <v>341</v>
      </c>
      <c r="AU217" s="158" t="s">
        <v>89</v>
      </c>
      <c r="AV217" s="12" t="s">
        <v>89</v>
      </c>
      <c r="AW217" s="12" t="s">
        <v>36</v>
      </c>
      <c r="AX217" s="12" t="s">
        <v>81</v>
      </c>
      <c r="AY217" s="158" t="s">
        <v>140</v>
      </c>
    </row>
    <row r="218" spans="2:65" s="13" customFormat="1" ht="11.25">
      <c r="B218" s="164"/>
      <c r="D218" s="157" t="s">
        <v>341</v>
      </c>
      <c r="E218" s="165" t="s">
        <v>309</v>
      </c>
      <c r="F218" s="166" t="s">
        <v>343</v>
      </c>
      <c r="H218" s="167">
        <v>10.68</v>
      </c>
      <c r="I218" s="168"/>
      <c r="L218" s="164"/>
      <c r="M218" s="169"/>
      <c r="T218" s="170"/>
      <c r="AT218" s="165" t="s">
        <v>341</v>
      </c>
      <c r="AU218" s="165" t="s">
        <v>89</v>
      </c>
      <c r="AV218" s="13" t="s">
        <v>152</v>
      </c>
      <c r="AW218" s="13" t="s">
        <v>36</v>
      </c>
      <c r="AX218" s="13" t="s">
        <v>21</v>
      </c>
      <c r="AY218" s="165" t="s">
        <v>140</v>
      </c>
    </row>
    <row r="219" spans="2:65" s="1" customFormat="1" ht="37.9" customHeight="1">
      <c r="B219" s="32"/>
      <c r="C219" s="136" t="s">
        <v>195</v>
      </c>
      <c r="D219" s="136" t="s">
        <v>143</v>
      </c>
      <c r="E219" s="137" t="s">
        <v>463</v>
      </c>
      <c r="F219" s="138" t="s">
        <v>464</v>
      </c>
      <c r="G219" s="139" t="s">
        <v>460</v>
      </c>
      <c r="H219" s="140">
        <v>5.34</v>
      </c>
      <c r="I219" s="141"/>
      <c r="J219" s="142">
        <f>ROUND(I219*H219,2)</f>
        <v>0</v>
      </c>
      <c r="K219" s="138" t="s">
        <v>346</v>
      </c>
      <c r="L219" s="32"/>
      <c r="M219" s="143" t="s">
        <v>1</v>
      </c>
      <c r="N219" s="144" t="s">
        <v>46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152</v>
      </c>
      <c r="AT219" s="147" t="s">
        <v>143</v>
      </c>
      <c r="AU219" s="147" t="s">
        <v>89</v>
      </c>
      <c r="AY219" s="17" t="s">
        <v>140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21</v>
      </c>
      <c r="BK219" s="148">
        <f>ROUND(I219*H219,2)</f>
        <v>0</v>
      </c>
      <c r="BL219" s="17" t="s">
        <v>152</v>
      </c>
      <c r="BM219" s="147" t="s">
        <v>465</v>
      </c>
    </row>
    <row r="220" spans="2:65" s="12" customFormat="1" ht="11.25">
      <c r="B220" s="156"/>
      <c r="D220" s="157" t="s">
        <v>341</v>
      </c>
      <c r="E220" s="158" t="s">
        <v>1</v>
      </c>
      <c r="F220" s="159" t="s">
        <v>466</v>
      </c>
      <c r="H220" s="160">
        <v>5.34</v>
      </c>
      <c r="I220" s="161"/>
      <c r="L220" s="156"/>
      <c r="M220" s="162"/>
      <c r="T220" s="163"/>
      <c r="AT220" s="158" t="s">
        <v>341</v>
      </c>
      <c r="AU220" s="158" t="s">
        <v>89</v>
      </c>
      <c r="AV220" s="12" t="s">
        <v>89</v>
      </c>
      <c r="AW220" s="12" t="s">
        <v>36</v>
      </c>
      <c r="AX220" s="12" t="s">
        <v>21</v>
      </c>
      <c r="AY220" s="158" t="s">
        <v>140</v>
      </c>
    </row>
    <row r="221" spans="2:65" s="1" customFormat="1" ht="37.9" customHeight="1">
      <c r="B221" s="32"/>
      <c r="C221" s="136" t="s">
        <v>467</v>
      </c>
      <c r="D221" s="136" t="s">
        <v>143</v>
      </c>
      <c r="E221" s="137" t="s">
        <v>468</v>
      </c>
      <c r="F221" s="138" t="s">
        <v>469</v>
      </c>
      <c r="G221" s="139" t="s">
        <v>460</v>
      </c>
      <c r="H221" s="140">
        <v>5.34</v>
      </c>
      <c r="I221" s="141"/>
      <c r="J221" s="142">
        <f>ROUND(I221*H221,2)</f>
        <v>0</v>
      </c>
      <c r="K221" s="138" t="s">
        <v>346</v>
      </c>
      <c r="L221" s="32"/>
      <c r="M221" s="143" t="s">
        <v>1</v>
      </c>
      <c r="N221" s="144" t="s">
        <v>46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152</v>
      </c>
      <c r="AT221" s="147" t="s">
        <v>143</v>
      </c>
      <c r="AU221" s="147" t="s">
        <v>89</v>
      </c>
      <c r="AY221" s="17" t="s">
        <v>140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21</v>
      </c>
      <c r="BK221" s="148">
        <f>ROUND(I221*H221,2)</f>
        <v>0</v>
      </c>
      <c r="BL221" s="17" t="s">
        <v>152</v>
      </c>
      <c r="BM221" s="147" t="s">
        <v>470</v>
      </c>
    </row>
    <row r="222" spans="2:65" s="14" customFormat="1" ht="11.25">
      <c r="B222" s="171"/>
      <c r="D222" s="157" t="s">
        <v>341</v>
      </c>
      <c r="E222" s="172" t="s">
        <v>1</v>
      </c>
      <c r="F222" s="173" t="s">
        <v>471</v>
      </c>
      <c r="H222" s="172" t="s">
        <v>1</v>
      </c>
      <c r="I222" s="174"/>
      <c r="L222" s="171"/>
      <c r="M222" s="175"/>
      <c r="T222" s="176"/>
      <c r="AT222" s="172" t="s">
        <v>341</v>
      </c>
      <c r="AU222" s="172" t="s">
        <v>89</v>
      </c>
      <c r="AV222" s="14" t="s">
        <v>21</v>
      </c>
      <c r="AW222" s="14" t="s">
        <v>36</v>
      </c>
      <c r="AX222" s="14" t="s">
        <v>81</v>
      </c>
      <c r="AY222" s="172" t="s">
        <v>140</v>
      </c>
    </row>
    <row r="223" spans="2:65" s="12" customFormat="1" ht="11.25">
      <c r="B223" s="156"/>
      <c r="D223" s="157" t="s">
        <v>341</v>
      </c>
      <c r="E223" s="158" t="s">
        <v>1</v>
      </c>
      <c r="F223" s="159" t="s">
        <v>472</v>
      </c>
      <c r="H223" s="160">
        <v>5.34</v>
      </c>
      <c r="I223" s="161"/>
      <c r="L223" s="156"/>
      <c r="M223" s="162"/>
      <c r="T223" s="163"/>
      <c r="AT223" s="158" t="s">
        <v>341</v>
      </c>
      <c r="AU223" s="158" t="s">
        <v>89</v>
      </c>
      <c r="AV223" s="12" t="s">
        <v>89</v>
      </c>
      <c r="AW223" s="12" t="s">
        <v>36</v>
      </c>
      <c r="AX223" s="12" t="s">
        <v>21</v>
      </c>
      <c r="AY223" s="158" t="s">
        <v>140</v>
      </c>
    </row>
    <row r="224" spans="2:65" s="1" customFormat="1" ht="33" customHeight="1">
      <c r="B224" s="32"/>
      <c r="C224" s="136" t="s">
        <v>198</v>
      </c>
      <c r="D224" s="136" t="s">
        <v>143</v>
      </c>
      <c r="E224" s="137" t="s">
        <v>473</v>
      </c>
      <c r="F224" s="138" t="s">
        <v>474</v>
      </c>
      <c r="G224" s="139" t="s">
        <v>460</v>
      </c>
      <c r="H224" s="140">
        <v>83.296000000000006</v>
      </c>
      <c r="I224" s="141"/>
      <c r="J224" s="142">
        <f>ROUND(I224*H224,2)</f>
        <v>0</v>
      </c>
      <c r="K224" s="138" t="s">
        <v>346</v>
      </c>
      <c r="L224" s="32"/>
      <c r="M224" s="143" t="s">
        <v>1</v>
      </c>
      <c r="N224" s="144" t="s">
        <v>46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152</v>
      </c>
      <c r="AT224" s="147" t="s">
        <v>143</v>
      </c>
      <c r="AU224" s="147" t="s">
        <v>89</v>
      </c>
      <c r="AY224" s="17" t="s">
        <v>140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21</v>
      </c>
      <c r="BK224" s="148">
        <f>ROUND(I224*H224,2)</f>
        <v>0</v>
      </c>
      <c r="BL224" s="17" t="s">
        <v>152</v>
      </c>
      <c r="BM224" s="147" t="s">
        <v>475</v>
      </c>
    </row>
    <row r="225" spans="2:51" s="14" customFormat="1" ht="11.25">
      <c r="B225" s="171"/>
      <c r="D225" s="157" t="s">
        <v>341</v>
      </c>
      <c r="E225" s="172" t="s">
        <v>1</v>
      </c>
      <c r="F225" s="173" t="s">
        <v>476</v>
      </c>
      <c r="H225" s="172" t="s">
        <v>1</v>
      </c>
      <c r="I225" s="174"/>
      <c r="L225" s="171"/>
      <c r="M225" s="175"/>
      <c r="T225" s="176"/>
      <c r="AT225" s="172" t="s">
        <v>341</v>
      </c>
      <c r="AU225" s="172" t="s">
        <v>89</v>
      </c>
      <c r="AV225" s="14" t="s">
        <v>21</v>
      </c>
      <c r="AW225" s="14" t="s">
        <v>36</v>
      </c>
      <c r="AX225" s="14" t="s">
        <v>81</v>
      </c>
      <c r="AY225" s="172" t="s">
        <v>140</v>
      </c>
    </row>
    <row r="226" spans="2:51" s="12" customFormat="1" ht="11.25">
      <c r="B226" s="156"/>
      <c r="D226" s="157" t="s">
        <v>341</v>
      </c>
      <c r="E226" s="158" t="s">
        <v>1</v>
      </c>
      <c r="F226" s="159" t="s">
        <v>477</v>
      </c>
      <c r="H226" s="160">
        <v>43.798000000000002</v>
      </c>
      <c r="I226" s="161"/>
      <c r="L226" s="156"/>
      <c r="M226" s="162"/>
      <c r="T226" s="163"/>
      <c r="AT226" s="158" t="s">
        <v>341</v>
      </c>
      <c r="AU226" s="158" t="s">
        <v>89</v>
      </c>
      <c r="AV226" s="12" t="s">
        <v>89</v>
      </c>
      <c r="AW226" s="12" t="s">
        <v>36</v>
      </c>
      <c r="AX226" s="12" t="s">
        <v>81</v>
      </c>
      <c r="AY226" s="158" t="s">
        <v>140</v>
      </c>
    </row>
    <row r="227" spans="2:51" s="12" customFormat="1" ht="11.25">
      <c r="B227" s="156"/>
      <c r="D227" s="157" t="s">
        <v>341</v>
      </c>
      <c r="E227" s="158" t="s">
        <v>1</v>
      </c>
      <c r="F227" s="159" t="s">
        <v>478</v>
      </c>
      <c r="H227" s="160">
        <v>134.60599999999999</v>
      </c>
      <c r="I227" s="161"/>
      <c r="L227" s="156"/>
      <c r="M227" s="162"/>
      <c r="T227" s="163"/>
      <c r="AT227" s="158" t="s">
        <v>341</v>
      </c>
      <c r="AU227" s="158" t="s">
        <v>89</v>
      </c>
      <c r="AV227" s="12" t="s">
        <v>89</v>
      </c>
      <c r="AW227" s="12" t="s">
        <v>36</v>
      </c>
      <c r="AX227" s="12" t="s">
        <v>81</v>
      </c>
      <c r="AY227" s="158" t="s">
        <v>140</v>
      </c>
    </row>
    <row r="228" spans="2:51" s="12" customFormat="1" ht="11.25">
      <c r="B228" s="156"/>
      <c r="D228" s="157" t="s">
        <v>341</v>
      </c>
      <c r="E228" s="158" t="s">
        <v>1</v>
      </c>
      <c r="F228" s="159" t="s">
        <v>479</v>
      </c>
      <c r="H228" s="160">
        <v>46.747999999999998</v>
      </c>
      <c r="I228" s="161"/>
      <c r="L228" s="156"/>
      <c r="M228" s="162"/>
      <c r="T228" s="163"/>
      <c r="AT228" s="158" t="s">
        <v>341</v>
      </c>
      <c r="AU228" s="158" t="s">
        <v>89</v>
      </c>
      <c r="AV228" s="12" t="s">
        <v>89</v>
      </c>
      <c r="AW228" s="12" t="s">
        <v>36</v>
      </c>
      <c r="AX228" s="12" t="s">
        <v>81</v>
      </c>
      <c r="AY228" s="158" t="s">
        <v>140</v>
      </c>
    </row>
    <row r="229" spans="2:51" s="14" customFormat="1" ht="11.25">
      <c r="B229" s="171"/>
      <c r="D229" s="157" t="s">
        <v>341</v>
      </c>
      <c r="E229" s="172" t="s">
        <v>1</v>
      </c>
      <c r="F229" s="173" t="s">
        <v>480</v>
      </c>
      <c r="H229" s="172" t="s">
        <v>1</v>
      </c>
      <c r="I229" s="174"/>
      <c r="L229" s="171"/>
      <c r="M229" s="175"/>
      <c r="T229" s="176"/>
      <c r="AT229" s="172" t="s">
        <v>341</v>
      </c>
      <c r="AU229" s="172" t="s">
        <v>89</v>
      </c>
      <c r="AV229" s="14" t="s">
        <v>21</v>
      </c>
      <c r="AW229" s="14" t="s">
        <v>36</v>
      </c>
      <c r="AX229" s="14" t="s">
        <v>81</v>
      </c>
      <c r="AY229" s="172" t="s">
        <v>140</v>
      </c>
    </row>
    <row r="230" spans="2:51" s="12" customFormat="1" ht="11.25">
      <c r="B230" s="156"/>
      <c r="D230" s="157" t="s">
        <v>341</v>
      </c>
      <c r="E230" s="158" t="s">
        <v>1</v>
      </c>
      <c r="F230" s="159" t="s">
        <v>481</v>
      </c>
      <c r="H230" s="160">
        <v>22.190999999999999</v>
      </c>
      <c r="I230" s="161"/>
      <c r="L230" s="156"/>
      <c r="M230" s="162"/>
      <c r="T230" s="163"/>
      <c r="AT230" s="158" t="s">
        <v>341</v>
      </c>
      <c r="AU230" s="158" t="s">
        <v>89</v>
      </c>
      <c r="AV230" s="12" t="s">
        <v>89</v>
      </c>
      <c r="AW230" s="12" t="s">
        <v>36</v>
      </c>
      <c r="AX230" s="12" t="s">
        <v>81</v>
      </c>
      <c r="AY230" s="158" t="s">
        <v>140</v>
      </c>
    </row>
    <row r="231" spans="2:51" s="12" customFormat="1" ht="11.25">
      <c r="B231" s="156"/>
      <c r="D231" s="157" t="s">
        <v>341</v>
      </c>
      <c r="E231" s="158" t="s">
        <v>1</v>
      </c>
      <c r="F231" s="159" t="s">
        <v>482</v>
      </c>
      <c r="H231" s="160">
        <v>17.257000000000001</v>
      </c>
      <c r="I231" s="161"/>
      <c r="L231" s="156"/>
      <c r="M231" s="162"/>
      <c r="T231" s="163"/>
      <c r="AT231" s="158" t="s">
        <v>341</v>
      </c>
      <c r="AU231" s="158" t="s">
        <v>89</v>
      </c>
      <c r="AV231" s="12" t="s">
        <v>89</v>
      </c>
      <c r="AW231" s="12" t="s">
        <v>36</v>
      </c>
      <c r="AX231" s="12" t="s">
        <v>81</v>
      </c>
      <c r="AY231" s="158" t="s">
        <v>140</v>
      </c>
    </row>
    <row r="232" spans="2:51" s="12" customFormat="1" ht="11.25">
      <c r="B232" s="156"/>
      <c r="D232" s="157" t="s">
        <v>341</v>
      </c>
      <c r="E232" s="158" t="s">
        <v>1</v>
      </c>
      <c r="F232" s="159" t="s">
        <v>483</v>
      </c>
      <c r="H232" s="160">
        <v>8.2010000000000005</v>
      </c>
      <c r="I232" s="161"/>
      <c r="L232" s="156"/>
      <c r="M232" s="162"/>
      <c r="T232" s="163"/>
      <c r="AT232" s="158" t="s">
        <v>341</v>
      </c>
      <c r="AU232" s="158" t="s">
        <v>89</v>
      </c>
      <c r="AV232" s="12" t="s">
        <v>89</v>
      </c>
      <c r="AW232" s="12" t="s">
        <v>36</v>
      </c>
      <c r="AX232" s="12" t="s">
        <v>81</v>
      </c>
      <c r="AY232" s="158" t="s">
        <v>140</v>
      </c>
    </row>
    <row r="233" spans="2:51" s="15" customFormat="1" ht="11.25">
      <c r="B233" s="177"/>
      <c r="D233" s="157" t="s">
        <v>341</v>
      </c>
      <c r="E233" s="178" t="s">
        <v>303</v>
      </c>
      <c r="F233" s="179" t="s">
        <v>484</v>
      </c>
      <c r="H233" s="180">
        <v>272.80099999999999</v>
      </c>
      <c r="I233" s="181"/>
      <c r="L233" s="177"/>
      <c r="M233" s="182"/>
      <c r="T233" s="183"/>
      <c r="AT233" s="178" t="s">
        <v>341</v>
      </c>
      <c r="AU233" s="178" t="s">
        <v>89</v>
      </c>
      <c r="AV233" s="15" t="s">
        <v>139</v>
      </c>
      <c r="AW233" s="15" t="s">
        <v>36</v>
      </c>
      <c r="AX233" s="15" t="s">
        <v>81</v>
      </c>
      <c r="AY233" s="178" t="s">
        <v>140</v>
      </c>
    </row>
    <row r="234" spans="2:51" s="14" customFormat="1" ht="11.25">
      <c r="B234" s="171"/>
      <c r="D234" s="157" t="s">
        <v>341</v>
      </c>
      <c r="E234" s="172" t="s">
        <v>1</v>
      </c>
      <c r="F234" s="173" t="s">
        <v>485</v>
      </c>
      <c r="H234" s="172" t="s">
        <v>1</v>
      </c>
      <c r="I234" s="174"/>
      <c r="L234" s="171"/>
      <c r="M234" s="175"/>
      <c r="T234" s="176"/>
      <c r="AT234" s="172" t="s">
        <v>341</v>
      </c>
      <c r="AU234" s="172" t="s">
        <v>89</v>
      </c>
      <c r="AV234" s="14" t="s">
        <v>21</v>
      </c>
      <c r="AW234" s="14" t="s">
        <v>36</v>
      </c>
      <c r="AX234" s="14" t="s">
        <v>81</v>
      </c>
      <c r="AY234" s="172" t="s">
        <v>140</v>
      </c>
    </row>
    <row r="235" spans="2:51" s="12" customFormat="1" ht="11.25">
      <c r="B235" s="156"/>
      <c r="D235" s="157" t="s">
        <v>341</v>
      </c>
      <c r="E235" s="158" t="s">
        <v>1</v>
      </c>
      <c r="F235" s="159" t="s">
        <v>486</v>
      </c>
      <c r="H235" s="160">
        <v>-46.482999999999997</v>
      </c>
      <c r="I235" s="161"/>
      <c r="L235" s="156"/>
      <c r="M235" s="162"/>
      <c r="T235" s="163"/>
      <c r="AT235" s="158" t="s">
        <v>341</v>
      </c>
      <c r="AU235" s="158" t="s">
        <v>89</v>
      </c>
      <c r="AV235" s="12" t="s">
        <v>89</v>
      </c>
      <c r="AW235" s="12" t="s">
        <v>36</v>
      </c>
      <c r="AX235" s="12" t="s">
        <v>81</v>
      </c>
      <c r="AY235" s="158" t="s">
        <v>140</v>
      </c>
    </row>
    <row r="236" spans="2:51" s="12" customFormat="1" ht="11.25">
      <c r="B236" s="156"/>
      <c r="D236" s="157" t="s">
        <v>341</v>
      </c>
      <c r="E236" s="158" t="s">
        <v>1</v>
      </c>
      <c r="F236" s="159" t="s">
        <v>487</v>
      </c>
      <c r="H236" s="160">
        <v>-7.2030000000000003</v>
      </c>
      <c r="I236" s="161"/>
      <c r="L236" s="156"/>
      <c r="M236" s="162"/>
      <c r="T236" s="163"/>
      <c r="AT236" s="158" t="s">
        <v>341</v>
      </c>
      <c r="AU236" s="158" t="s">
        <v>89</v>
      </c>
      <c r="AV236" s="12" t="s">
        <v>89</v>
      </c>
      <c r="AW236" s="12" t="s">
        <v>36</v>
      </c>
      <c r="AX236" s="12" t="s">
        <v>81</v>
      </c>
      <c r="AY236" s="158" t="s">
        <v>140</v>
      </c>
    </row>
    <row r="237" spans="2:51" s="14" customFormat="1" ht="11.25">
      <c r="B237" s="171"/>
      <c r="D237" s="157" t="s">
        <v>341</v>
      </c>
      <c r="E237" s="172" t="s">
        <v>1</v>
      </c>
      <c r="F237" s="173" t="s">
        <v>488</v>
      </c>
      <c r="H237" s="172" t="s">
        <v>1</v>
      </c>
      <c r="I237" s="174"/>
      <c r="L237" s="171"/>
      <c r="M237" s="175"/>
      <c r="T237" s="176"/>
      <c r="AT237" s="172" t="s">
        <v>341</v>
      </c>
      <c r="AU237" s="172" t="s">
        <v>89</v>
      </c>
      <c r="AV237" s="14" t="s">
        <v>21</v>
      </c>
      <c r="AW237" s="14" t="s">
        <v>36</v>
      </c>
      <c r="AX237" s="14" t="s">
        <v>81</v>
      </c>
      <c r="AY237" s="172" t="s">
        <v>140</v>
      </c>
    </row>
    <row r="238" spans="2:51" s="12" customFormat="1" ht="11.25">
      <c r="B238" s="156"/>
      <c r="D238" s="157" t="s">
        <v>341</v>
      </c>
      <c r="E238" s="158" t="s">
        <v>1</v>
      </c>
      <c r="F238" s="159" t="s">
        <v>489</v>
      </c>
      <c r="H238" s="160">
        <v>-38.979999999999997</v>
      </c>
      <c r="I238" s="161"/>
      <c r="L238" s="156"/>
      <c r="M238" s="162"/>
      <c r="T238" s="163"/>
      <c r="AT238" s="158" t="s">
        <v>341</v>
      </c>
      <c r="AU238" s="158" t="s">
        <v>89</v>
      </c>
      <c r="AV238" s="12" t="s">
        <v>89</v>
      </c>
      <c r="AW238" s="12" t="s">
        <v>36</v>
      </c>
      <c r="AX238" s="12" t="s">
        <v>81</v>
      </c>
      <c r="AY238" s="158" t="s">
        <v>140</v>
      </c>
    </row>
    <row r="239" spans="2:51" s="12" customFormat="1" ht="11.25">
      <c r="B239" s="156"/>
      <c r="D239" s="157" t="s">
        <v>341</v>
      </c>
      <c r="E239" s="158" t="s">
        <v>1</v>
      </c>
      <c r="F239" s="159" t="s">
        <v>490</v>
      </c>
      <c r="H239" s="160">
        <v>-2.8639999999999999</v>
      </c>
      <c r="I239" s="161"/>
      <c r="L239" s="156"/>
      <c r="M239" s="162"/>
      <c r="T239" s="163"/>
      <c r="AT239" s="158" t="s">
        <v>341</v>
      </c>
      <c r="AU239" s="158" t="s">
        <v>89</v>
      </c>
      <c r="AV239" s="12" t="s">
        <v>89</v>
      </c>
      <c r="AW239" s="12" t="s">
        <v>36</v>
      </c>
      <c r="AX239" s="12" t="s">
        <v>81</v>
      </c>
      <c r="AY239" s="158" t="s">
        <v>140</v>
      </c>
    </row>
    <row r="240" spans="2:51" s="12" customFormat="1" ht="11.25">
      <c r="B240" s="156"/>
      <c r="D240" s="157" t="s">
        <v>341</v>
      </c>
      <c r="E240" s="158" t="s">
        <v>1</v>
      </c>
      <c r="F240" s="159" t="s">
        <v>491</v>
      </c>
      <c r="H240" s="160">
        <v>-10.68</v>
      </c>
      <c r="I240" s="161"/>
      <c r="L240" s="156"/>
      <c r="M240" s="162"/>
      <c r="T240" s="163"/>
      <c r="AT240" s="158" t="s">
        <v>341</v>
      </c>
      <c r="AU240" s="158" t="s">
        <v>89</v>
      </c>
      <c r="AV240" s="12" t="s">
        <v>89</v>
      </c>
      <c r="AW240" s="12" t="s">
        <v>36</v>
      </c>
      <c r="AX240" s="12" t="s">
        <v>81</v>
      </c>
      <c r="AY240" s="158" t="s">
        <v>140</v>
      </c>
    </row>
    <row r="241" spans="2:65" s="13" customFormat="1" ht="11.25">
      <c r="B241" s="164"/>
      <c r="D241" s="157" t="s">
        <v>341</v>
      </c>
      <c r="E241" s="165" t="s">
        <v>301</v>
      </c>
      <c r="F241" s="166" t="s">
        <v>343</v>
      </c>
      <c r="H241" s="167">
        <v>166.59100000000001</v>
      </c>
      <c r="I241" s="168"/>
      <c r="L241" s="164"/>
      <c r="M241" s="169"/>
      <c r="T241" s="170"/>
      <c r="AT241" s="165" t="s">
        <v>341</v>
      </c>
      <c r="AU241" s="165" t="s">
        <v>89</v>
      </c>
      <c r="AV241" s="13" t="s">
        <v>152</v>
      </c>
      <c r="AW241" s="13" t="s">
        <v>36</v>
      </c>
      <c r="AX241" s="13" t="s">
        <v>81</v>
      </c>
      <c r="AY241" s="165" t="s">
        <v>140</v>
      </c>
    </row>
    <row r="242" spans="2:65" s="12" customFormat="1" ht="11.25">
      <c r="B242" s="156"/>
      <c r="D242" s="157" t="s">
        <v>341</v>
      </c>
      <c r="E242" s="158" t="s">
        <v>1</v>
      </c>
      <c r="F242" s="159" t="s">
        <v>492</v>
      </c>
      <c r="H242" s="160">
        <v>83.296000000000006</v>
      </c>
      <c r="I242" s="161"/>
      <c r="L242" s="156"/>
      <c r="M242" s="162"/>
      <c r="T242" s="163"/>
      <c r="AT242" s="158" t="s">
        <v>341</v>
      </c>
      <c r="AU242" s="158" t="s">
        <v>89</v>
      </c>
      <c r="AV242" s="12" t="s">
        <v>89</v>
      </c>
      <c r="AW242" s="12" t="s">
        <v>36</v>
      </c>
      <c r="AX242" s="12" t="s">
        <v>81</v>
      </c>
      <c r="AY242" s="158" t="s">
        <v>140</v>
      </c>
    </row>
    <row r="243" spans="2:65" s="13" customFormat="1" ht="11.25">
      <c r="B243" s="164"/>
      <c r="D243" s="157" t="s">
        <v>341</v>
      </c>
      <c r="E243" s="165" t="s">
        <v>1</v>
      </c>
      <c r="F243" s="166" t="s">
        <v>343</v>
      </c>
      <c r="H243" s="167">
        <v>83.296000000000006</v>
      </c>
      <c r="I243" s="168"/>
      <c r="L243" s="164"/>
      <c r="M243" s="169"/>
      <c r="T243" s="170"/>
      <c r="AT243" s="165" t="s">
        <v>341</v>
      </c>
      <c r="AU243" s="165" t="s">
        <v>89</v>
      </c>
      <c r="AV243" s="13" t="s">
        <v>152</v>
      </c>
      <c r="AW243" s="13" t="s">
        <v>36</v>
      </c>
      <c r="AX243" s="13" t="s">
        <v>21</v>
      </c>
      <c r="AY243" s="165" t="s">
        <v>140</v>
      </c>
    </row>
    <row r="244" spans="2:65" s="1" customFormat="1" ht="33" customHeight="1">
      <c r="B244" s="32"/>
      <c r="C244" s="136" t="s">
        <v>493</v>
      </c>
      <c r="D244" s="136" t="s">
        <v>143</v>
      </c>
      <c r="E244" s="137" t="s">
        <v>494</v>
      </c>
      <c r="F244" s="138" t="s">
        <v>495</v>
      </c>
      <c r="G244" s="139" t="s">
        <v>460</v>
      </c>
      <c r="H244" s="140">
        <v>83.296000000000006</v>
      </c>
      <c r="I244" s="141"/>
      <c r="J244" s="142">
        <f>ROUND(I244*H244,2)</f>
        <v>0</v>
      </c>
      <c r="K244" s="138" t="s">
        <v>346</v>
      </c>
      <c r="L244" s="32"/>
      <c r="M244" s="143" t="s">
        <v>1</v>
      </c>
      <c r="N244" s="144" t="s">
        <v>46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152</v>
      </c>
      <c r="AT244" s="147" t="s">
        <v>143</v>
      </c>
      <c r="AU244" s="147" t="s">
        <v>89</v>
      </c>
      <c r="AY244" s="17" t="s">
        <v>140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21</v>
      </c>
      <c r="BK244" s="148">
        <f>ROUND(I244*H244,2)</f>
        <v>0</v>
      </c>
      <c r="BL244" s="17" t="s">
        <v>152</v>
      </c>
      <c r="BM244" s="147" t="s">
        <v>496</v>
      </c>
    </row>
    <row r="245" spans="2:65" s="12" customFormat="1" ht="11.25">
      <c r="B245" s="156"/>
      <c r="D245" s="157" t="s">
        <v>341</v>
      </c>
      <c r="E245" s="158" t="s">
        <v>1</v>
      </c>
      <c r="F245" s="159" t="s">
        <v>497</v>
      </c>
      <c r="H245" s="160">
        <v>83.296000000000006</v>
      </c>
      <c r="I245" s="161"/>
      <c r="L245" s="156"/>
      <c r="M245" s="162"/>
      <c r="T245" s="163"/>
      <c r="AT245" s="158" t="s">
        <v>341</v>
      </c>
      <c r="AU245" s="158" t="s">
        <v>89</v>
      </c>
      <c r="AV245" s="12" t="s">
        <v>89</v>
      </c>
      <c r="AW245" s="12" t="s">
        <v>36</v>
      </c>
      <c r="AX245" s="12" t="s">
        <v>21</v>
      </c>
      <c r="AY245" s="158" t="s">
        <v>140</v>
      </c>
    </row>
    <row r="246" spans="2:65" s="1" customFormat="1" ht="24.2" customHeight="1">
      <c r="B246" s="32"/>
      <c r="C246" s="136" t="s">
        <v>202</v>
      </c>
      <c r="D246" s="136" t="s">
        <v>143</v>
      </c>
      <c r="E246" s="137" t="s">
        <v>498</v>
      </c>
      <c r="F246" s="138" t="s">
        <v>499</v>
      </c>
      <c r="G246" s="139" t="s">
        <v>350</v>
      </c>
      <c r="H246" s="140">
        <v>86.634</v>
      </c>
      <c r="I246" s="141"/>
      <c r="J246" s="142">
        <f>ROUND(I246*H246,2)</f>
        <v>0</v>
      </c>
      <c r="K246" s="138" t="s">
        <v>346</v>
      </c>
      <c r="L246" s="32"/>
      <c r="M246" s="143" t="s">
        <v>1</v>
      </c>
      <c r="N246" s="144" t="s">
        <v>46</v>
      </c>
      <c r="P246" s="145">
        <f>O246*H246</f>
        <v>0</v>
      </c>
      <c r="Q246" s="145">
        <v>8.4999999999999995E-4</v>
      </c>
      <c r="R246" s="145">
        <f>Q246*H246</f>
        <v>7.3638899999999993E-2</v>
      </c>
      <c r="S246" s="145">
        <v>0</v>
      </c>
      <c r="T246" s="146">
        <f>S246*H246</f>
        <v>0</v>
      </c>
      <c r="AR246" s="147" t="s">
        <v>152</v>
      </c>
      <c r="AT246" s="147" t="s">
        <v>143</v>
      </c>
      <c r="AU246" s="147" t="s">
        <v>89</v>
      </c>
      <c r="AY246" s="17" t="s">
        <v>140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21</v>
      </c>
      <c r="BK246" s="148">
        <f>ROUND(I246*H246,2)</f>
        <v>0</v>
      </c>
      <c r="BL246" s="17" t="s">
        <v>152</v>
      </c>
      <c r="BM246" s="147" t="s">
        <v>500</v>
      </c>
    </row>
    <row r="247" spans="2:65" s="14" customFormat="1" ht="11.25">
      <c r="B247" s="171"/>
      <c r="D247" s="157" t="s">
        <v>341</v>
      </c>
      <c r="E247" s="172" t="s">
        <v>1</v>
      </c>
      <c r="F247" s="173" t="s">
        <v>480</v>
      </c>
      <c r="H247" s="172" t="s">
        <v>1</v>
      </c>
      <c r="I247" s="174"/>
      <c r="L247" s="171"/>
      <c r="M247" s="175"/>
      <c r="T247" s="176"/>
      <c r="AT247" s="172" t="s">
        <v>341</v>
      </c>
      <c r="AU247" s="172" t="s">
        <v>89</v>
      </c>
      <c r="AV247" s="14" t="s">
        <v>21</v>
      </c>
      <c r="AW247" s="14" t="s">
        <v>36</v>
      </c>
      <c r="AX247" s="14" t="s">
        <v>81</v>
      </c>
      <c r="AY247" s="172" t="s">
        <v>140</v>
      </c>
    </row>
    <row r="248" spans="2:65" s="12" customFormat="1" ht="11.25">
      <c r="B248" s="156"/>
      <c r="D248" s="157" t="s">
        <v>341</v>
      </c>
      <c r="E248" s="158" t="s">
        <v>1</v>
      </c>
      <c r="F248" s="159" t="s">
        <v>501</v>
      </c>
      <c r="H248" s="160">
        <v>40.347999999999999</v>
      </c>
      <c r="I248" s="161"/>
      <c r="L248" s="156"/>
      <c r="M248" s="162"/>
      <c r="T248" s="163"/>
      <c r="AT248" s="158" t="s">
        <v>341</v>
      </c>
      <c r="AU248" s="158" t="s">
        <v>89</v>
      </c>
      <c r="AV248" s="12" t="s">
        <v>89</v>
      </c>
      <c r="AW248" s="12" t="s">
        <v>36</v>
      </c>
      <c r="AX248" s="12" t="s">
        <v>81</v>
      </c>
      <c r="AY248" s="158" t="s">
        <v>140</v>
      </c>
    </row>
    <row r="249" spans="2:65" s="12" customFormat="1" ht="11.25">
      <c r="B249" s="156"/>
      <c r="D249" s="157" t="s">
        <v>341</v>
      </c>
      <c r="E249" s="158" t="s">
        <v>1</v>
      </c>
      <c r="F249" s="159" t="s">
        <v>502</v>
      </c>
      <c r="H249" s="160">
        <v>31.376000000000001</v>
      </c>
      <c r="I249" s="161"/>
      <c r="L249" s="156"/>
      <c r="M249" s="162"/>
      <c r="T249" s="163"/>
      <c r="AT249" s="158" t="s">
        <v>341</v>
      </c>
      <c r="AU249" s="158" t="s">
        <v>89</v>
      </c>
      <c r="AV249" s="12" t="s">
        <v>89</v>
      </c>
      <c r="AW249" s="12" t="s">
        <v>36</v>
      </c>
      <c r="AX249" s="12" t="s">
        <v>81</v>
      </c>
      <c r="AY249" s="158" t="s">
        <v>140</v>
      </c>
    </row>
    <row r="250" spans="2:65" s="12" customFormat="1" ht="11.25">
      <c r="B250" s="156"/>
      <c r="D250" s="157" t="s">
        <v>341</v>
      </c>
      <c r="E250" s="158" t="s">
        <v>1</v>
      </c>
      <c r="F250" s="159" t="s">
        <v>503</v>
      </c>
      <c r="H250" s="160">
        <v>14.91</v>
      </c>
      <c r="I250" s="161"/>
      <c r="L250" s="156"/>
      <c r="M250" s="162"/>
      <c r="T250" s="163"/>
      <c r="AT250" s="158" t="s">
        <v>341</v>
      </c>
      <c r="AU250" s="158" t="s">
        <v>89</v>
      </c>
      <c r="AV250" s="12" t="s">
        <v>89</v>
      </c>
      <c r="AW250" s="12" t="s">
        <v>36</v>
      </c>
      <c r="AX250" s="12" t="s">
        <v>81</v>
      </c>
      <c r="AY250" s="158" t="s">
        <v>140</v>
      </c>
    </row>
    <row r="251" spans="2:65" s="13" customFormat="1" ht="11.25">
      <c r="B251" s="164"/>
      <c r="D251" s="157" t="s">
        <v>341</v>
      </c>
      <c r="E251" s="165" t="s">
        <v>1</v>
      </c>
      <c r="F251" s="166" t="s">
        <v>343</v>
      </c>
      <c r="H251" s="167">
        <v>86.634</v>
      </c>
      <c r="I251" s="168"/>
      <c r="L251" s="164"/>
      <c r="M251" s="169"/>
      <c r="T251" s="170"/>
      <c r="AT251" s="165" t="s">
        <v>341</v>
      </c>
      <c r="AU251" s="165" t="s">
        <v>89</v>
      </c>
      <c r="AV251" s="13" t="s">
        <v>152</v>
      </c>
      <c r="AW251" s="13" t="s">
        <v>36</v>
      </c>
      <c r="AX251" s="13" t="s">
        <v>21</v>
      </c>
      <c r="AY251" s="165" t="s">
        <v>140</v>
      </c>
    </row>
    <row r="252" spans="2:65" s="1" customFormat="1" ht="24.2" customHeight="1">
      <c r="B252" s="32"/>
      <c r="C252" s="136" t="s">
        <v>504</v>
      </c>
      <c r="D252" s="136" t="s">
        <v>143</v>
      </c>
      <c r="E252" s="137" t="s">
        <v>505</v>
      </c>
      <c r="F252" s="138" t="s">
        <v>506</v>
      </c>
      <c r="G252" s="139" t="s">
        <v>350</v>
      </c>
      <c r="H252" s="140">
        <v>86.634</v>
      </c>
      <c r="I252" s="141"/>
      <c r="J252" s="142">
        <f>ROUND(I252*H252,2)</f>
        <v>0</v>
      </c>
      <c r="K252" s="138" t="s">
        <v>346</v>
      </c>
      <c r="L252" s="32"/>
      <c r="M252" s="143" t="s">
        <v>1</v>
      </c>
      <c r="N252" s="144" t="s">
        <v>46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152</v>
      </c>
      <c r="AT252" s="147" t="s">
        <v>143</v>
      </c>
      <c r="AU252" s="147" t="s">
        <v>89</v>
      </c>
      <c r="AY252" s="17" t="s">
        <v>140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152</v>
      </c>
      <c r="BM252" s="147" t="s">
        <v>507</v>
      </c>
    </row>
    <row r="253" spans="2:65" s="1" customFormat="1" ht="24.2" customHeight="1">
      <c r="B253" s="32"/>
      <c r="C253" s="136" t="s">
        <v>205</v>
      </c>
      <c r="D253" s="136" t="s">
        <v>143</v>
      </c>
      <c r="E253" s="137" t="s">
        <v>508</v>
      </c>
      <c r="F253" s="138" t="s">
        <v>509</v>
      </c>
      <c r="G253" s="139" t="s">
        <v>350</v>
      </c>
      <c r="H253" s="140">
        <v>271.94799999999998</v>
      </c>
      <c r="I253" s="141"/>
      <c r="J253" s="142">
        <f>ROUND(I253*H253,2)</f>
        <v>0</v>
      </c>
      <c r="K253" s="138" t="s">
        <v>346</v>
      </c>
      <c r="L253" s="32"/>
      <c r="M253" s="143" t="s">
        <v>1</v>
      </c>
      <c r="N253" s="144" t="s">
        <v>46</v>
      </c>
      <c r="P253" s="145">
        <f>O253*H253</f>
        <v>0</v>
      </c>
      <c r="Q253" s="145">
        <v>1.1900000000000001E-3</v>
      </c>
      <c r="R253" s="145">
        <f>Q253*H253</f>
        <v>0.32361812000000001</v>
      </c>
      <c r="S253" s="145">
        <v>0</v>
      </c>
      <c r="T253" s="146">
        <f>S253*H253</f>
        <v>0</v>
      </c>
      <c r="AR253" s="147" t="s">
        <v>152</v>
      </c>
      <c r="AT253" s="147" t="s">
        <v>143</v>
      </c>
      <c r="AU253" s="147" t="s">
        <v>89</v>
      </c>
      <c r="AY253" s="17" t="s">
        <v>140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21</v>
      </c>
      <c r="BK253" s="148">
        <f>ROUND(I253*H253,2)</f>
        <v>0</v>
      </c>
      <c r="BL253" s="17" t="s">
        <v>152</v>
      </c>
      <c r="BM253" s="147" t="s">
        <v>510</v>
      </c>
    </row>
    <row r="254" spans="2:65" s="14" customFormat="1" ht="11.25">
      <c r="B254" s="171"/>
      <c r="D254" s="157" t="s">
        <v>341</v>
      </c>
      <c r="E254" s="172" t="s">
        <v>1</v>
      </c>
      <c r="F254" s="173" t="s">
        <v>476</v>
      </c>
      <c r="H254" s="172" t="s">
        <v>1</v>
      </c>
      <c r="I254" s="174"/>
      <c r="L254" s="171"/>
      <c r="M254" s="175"/>
      <c r="T254" s="176"/>
      <c r="AT254" s="172" t="s">
        <v>341</v>
      </c>
      <c r="AU254" s="172" t="s">
        <v>89</v>
      </c>
      <c r="AV254" s="14" t="s">
        <v>21</v>
      </c>
      <c r="AW254" s="14" t="s">
        <v>36</v>
      </c>
      <c r="AX254" s="14" t="s">
        <v>81</v>
      </c>
      <c r="AY254" s="172" t="s">
        <v>140</v>
      </c>
    </row>
    <row r="255" spans="2:65" s="12" customFormat="1" ht="11.25">
      <c r="B255" s="156"/>
      <c r="D255" s="157" t="s">
        <v>341</v>
      </c>
      <c r="E255" s="158" t="s">
        <v>1</v>
      </c>
      <c r="F255" s="159" t="s">
        <v>511</v>
      </c>
      <c r="H255" s="160">
        <v>56.749000000000002</v>
      </c>
      <c r="I255" s="161"/>
      <c r="L255" s="156"/>
      <c r="M255" s="162"/>
      <c r="T255" s="163"/>
      <c r="AT255" s="158" t="s">
        <v>341</v>
      </c>
      <c r="AU255" s="158" t="s">
        <v>89</v>
      </c>
      <c r="AV255" s="12" t="s">
        <v>89</v>
      </c>
      <c r="AW255" s="12" t="s">
        <v>36</v>
      </c>
      <c r="AX255" s="12" t="s">
        <v>81</v>
      </c>
      <c r="AY255" s="158" t="s">
        <v>140</v>
      </c>
    </row>
    <row r="256" spans="2:65" s="12" customFormat="1" ht="11.25">
      <c r="B256" s="156"/>
      <c r="D256" s="157" t="s">
        <v>341</v>
      </c>
      <c r="E256" s="158" t="s">
        <v>1</v>
      </c>
      <c r="F256" s="159" t="s">
        <v>512</v>
      </c>
      <c r="H256" s="160">
        <v>152.79900000000001</v>
      </c>
      <c r="I256" s="161"/>
      <c r="L256" s="156"/>
      <c r="M256" s="162"/>
      <c r="T256" s="163"/>
      <c r="AT256" s="158" t="s">
        <v>341</v>
      </c>
      <c r="AU256" s="158" t="s">
        <v>89</v>
      </c>
      <c r="AV256" s="12" t="s">
        <v>89</v>
      </c>
      <c r="AW256" s="12" t="s">
        <v>36</v>
      </c>
      <c r="AX256" s="12" t="s">
        <v>81</v>
      </c>
      <c r="AY256" s="158" t="s">
        <v>140</v>
      </c>
    </row>
    <row r="257" spans="2:65" s="12" customFormat="1" ht="11.25">
      <c r="B257" s="156"/>
      <c r="D257" s="157" t="s">
        <v>341</v>
      </c>
      <c r="E257" s="158" t="s">
        <v>1</v>
      </c>
      <c r="F257" s="159" t="s">
        <v>513</v>
      </c>
      <c r="H257" s="160">
        <v>62.4</v>
      </c>
      <c r="I257" s="161"/>
      <c r="L257" s="156"/>
      <c r="M257" s="162"/>
      <c r="T257" s="163"/>
      <c r="AT257" s="158" t="s">
        <v>341</v>
      </c>
      <c r="AU257" s="158" t="s">
        <v>89</v>
      </c>
      <c r="AV257" s="12" t="s">
        <v>89</v>
      </c>
      <c r="AW257" s="12" t="s">
        <v>36</v>
      </c>
      <c r="AX257" s="12" t="s">
        <v>81</v>
      </c>
      <c r="AY257" s="158" t="s">
        <v>140</v>
      </c>
    </row>
    <row r="258" spans="2:65" s="13" customFormat="1" ht="11.25">
      <c r="B258" s="164"/>
      <c r="D258" s="157" t="s">
        <v>341</v>
      </c>
      <c r="E258" s="165" t="s">
        <v>1</v>
      </c>
      <c r="F258" s="166" t="s">
        <v>343</v>
      </c>
      <c r="H258" s="167">
        <v>271.94799999999998</v>
      </c>
      <c r="I258" s="168"/>
      <c r="L258" s="164"/>
      <c r="M258" s="169"/>
      <c r="T258" s="170"/>
      <c r="AT258" s="165" t="s">
        <v>341</v>
      </c>
      <c r="AU258" s="165" t="s">
        <v>89</v>
      </c>
      <c r="AV258" s="13" t="s">
        <v>152</v>
      </c>
      <c r="AW258" s="13" t="s">
        <v>36</v>
      </c>
      <c r="AX258" s="13" t="s">
        <v>21</v>
      </c>
      <c r="AY258" s="165" t="s">
        <v>140</v>
      </c>
    </row>
    <row r="259" spans="2:65" s="1" customFormat="1" ht="24.2" customHeight="1">
      <c r="B259" s="32"/>
      <c r="C259" s="136" t="s">
        <v>514</v>
      </c>
      <c r="D259" s="136" t="s">
        <v>143</v>
      </c>
      <c r="E259" s="137" t="s">
        <v>515</v>
      </c>
      <c r="F259" s="138" t="s">
        <v>516</v>
      </c>
      <c r="G259" s="139" t="s">
        <v>350</v>
      </c>
      <c r="H259" s="140">
        <v>271.94799999999998</v>
      </c>
      <c r="I259" s="141"/>
      <c r="J259" s="142">
        <f>ROUND(I259*H259,2)</f>
        <v>0</v>
      </c>
      <c r="K259" s="138" t="s">
        <v>346</v>
      </c>
      <c r="L259" s="32"/>
      <c r="M259" s="143" t="s">
        <v>1</v>
      </c>
      <c r="N259" s="144" t="s">
        <v>46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152</v>
      </c>
      <c r="AT259" s="147" t="s">
        <v>143</v>
      </c>
      <c r="AU259" s="147" t="s">
        <v>89</v>
      </c>
      <c r="AY259" s="17" t="s">
        <v>140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21</v>
      </c>
      <c r="BK259" s="148">
        <f>ROUND(I259*H259,2)</f>
        <v>0</v>
      </c>
      <c r="BL259" s="17" t="s">
        <v>152</v>
      </c>
      <c r="BM259" s="147" t="s">
        <v>517</v>
      </c>
    </row>
    <row r="260" spans="2:65" s="1" customFormat="1" ht="24.2" customHeight="1">
      <c r="B260" s="32"/>
      <c r="C260" s="136" t="s">
        <v>209</v>
      </c>
      <c r="D260" s="136" t="s">
        <v>143</v>
      </c>
      <c r="E260" s="137" t="s">
        <v>518</v>
      </c>
      <c r="F260" s="138" t="s">
        <v>519</v>
      </c>
      <c r="G260" s="139" t="s">
        <v>520</v>
      </c>
      <c r="H260" s="140">
        <v>2139.08</v>
      </c>
      <c r="I260" s="141"/>
      <c r="J260" s="142">
        <f>ROUND(I260*H260,2)</f>
        <v>0</v>
      </c>
      <c r="K260" s="138" t="s">
        <v>147</v>
      </c>
      <c r="L260" s="32"/>
      <c r="M260" s="143" t="s">
        <v>1</v>
      </c>
      <c r="N260" s="144" t="s">
        <v>46</v>
      </c>
      <c r="P260" s="145">
        <f>O260*H260</f>
        <v>0</v>
      </c>
      <c r="Q260" s="145">
        <v>2.5999999999999998E-4</v>
      </c>
      <c r="R260" s="145">
        <f>Q260*H260</f>
        <v>0.5561607999999999</v>
      </c>
      <c r="S260" s="145">
        <v>0</v>
      </c>
      <c r="T260" s="146">
        <f>S260*H260</f>
        <v>0</v>
      </c>
      <c r="AR260" s="147" t="s">
        <v>152</v>
      </c>
      <c r="AT260" s="147" t="s">
        <v>143</v>
      </c>
      <c r="AU260" s="147" t="s">
        <v>89</v>
      </c>
      <c r="AY260" s="17" t="s">
        <v>140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21</v>
      </c>
      <c r="BK260" s="148">
        <f>ROUND(I260*H260,2)</f>
        <v>0</v>
      </c>
      <c r="BL260" s="17" t="s">
        <v>152</v>
      </c>
      <c r="BM260" s="147" t="s">
        <v>521</v>
      </c>
    </row>
    <row r="261" spans="2:65" s="14" customFormat="1" ht="11.25">
      <c r="B261" s="171"/>
      <c r="D261" s="157" t="s">
        <v>341</v>
      </c>
      <c r="E261" s="172" t="s">
        <v>1</v>
      </c>
      <c r="F261" s="173" t="s">
        <v>522</v>
      </c>
      <c r="H261" s="172" t="s">
        <v>1</v>
      </c>
      <c r="I261" s="174"/>
      <c r="L261" s="171"/>
      <c r="M261" s="175"/>
      <c r="T261" s="176"/>
      <c r="AT261" s="172" t="s">
        <v>341</v>
      </c>
      <c r="AU261" s="172" t="s">
        <v>89</v>
      </c>
      <c r="AV261" s="14" t="s">
        <v>21</v>
      </c>
      <c r="AW261" s="14" t="s">
        <v>36</v>
      </c>
      <c r="AX261" s="14" t="s">
        <v>81</v>
      </c>
      <c r="AY261" s="172" t="s">
        <v>140</v>
      </c>
    </row>
    <row r="262" spans="2:65" s="12" customFormat="1" ht="11.25">
      <c r="B262" s="156"/>
      <c r="D262" s="157" t="s">
        <v>341</v>
      </c>
      <c r="E262" s="158" t="s">
        <v>1</v>
      </c>
      <c r="F262" s="159" t="s">
        <v>523</v>
      </c>
      <c r="H262" s="160">
        <v>1988.28</v>
      </c>
      <c r="I262" s="161"/>
      <c r="L262" s="156"/>
      <c r="M262" s="162"/>
      <c r="T262" s="163"/>
      <c r="AT262" s="158" t="s">
        <v>341</v>
      </c>
      <c r="AU262" s="158" t="s">
        <v>89</v>
      </c>
      <c r="AV262" s="12" t="s">
        <v>89</v>
      </c>
      <c r="AW262" s="12" t="s">
        <v>36</v>
      </c>
      <c r="AX262" s="12" t="s">
        <v>81</v>
      </c>
      <c r="AY262" s="158" t="s">
        <v>140</v>
      </c>
    </row>
    <row r="263" spans="2:65" s="15" customFormat="1" ht="11.25">
      <c r="B263" s="177"/>
      <c r="D263" s="157" t="s">
        <v>341</v>
      </c>
      <c r="E263" s="178" t="s">
        <v>252</v>
      </c>
      <c r="F263" s="179" t="s">
        <v>484</v>
      </c>
      <c r="H263" s="180">
        <v>1988.28</v>
      </c>
      <c r="I263" s="181"/>
      <c r="L263" s="177"/>
      <c r="M263" s="182"/>
      <c r="T263" s="183"/>
      <c r="AT263" s="178" t="s">
        <v>341</v>
      </c>
      <c r="AU263" s="178" t="s">
        <v>89</v>
      </c>
      <c r="AV263" s="15" t="s">
        <v>139</v>
      </c>
      <c r="AW263" s="15" t="s">
        <v>36</v>
      </c>
      <c r="AX263" s="15" t="s">
        <v>81</v>
      </c>
      <c r="AY263" s="178" t="s">
        <v>140</v>
      </c>
    </row>
    <row r="264" spans="2:65" s="12" customFormat="1" ht="11.25">
      <c r="B264" s="156"/>
      <c r="D264" s="157" t="s">
        <v>341</v>
      </c>
      <c r="E264" s="158" t="s">
        <v>1</v>
      </c>
      <c r="F264" s="159" t="s">
        <v>524</v>
      </c>
      <c r="H264" s="160">
        <v>150.80000000000001</v>
      </c>
      <c r="I264" s="161"/>
      <c r="L264" s="156"/>
      <c r="M264" s="162"/>
      <c r="T264" s="163"/>
      <c r="AT264" s="158" t="s">
        <v>341</v>
      </c>
      <c r="AU264" s="158" t="s">
        <v>89</v>
      </c>
      <c r="AV264" s="12" t="s">
        <v>89</v>
      </c>
      <c r="AW264" s="12" t="s">
        <v>36</v>
      </c>
      <c r="AX264" s="12" t="s">
        <v>81</v>
      </c>
      <c r="AY264" s="158" t="s">
        <v>140</v>
      </c>
    </row>
    <row r="265" spans="2:65" s="15" customFormat="1" ht="11.25">
      <c r="B265" s="177"/>
      <c r="D265" s="157" t="s">
        <v>341</v>
      </c>
      <c r="E265" s="178" t="s">
        <v>321</v>
      </c>
      <c r="F265" s="179" t="s">
        <v>484</v>
      </c>
      <c r="H265" s="180">
        <v>150.80000000000001</v>
      </c>
      <c r="I265" s="181"/>
      <c r="L265" s="177"/>
      <c r="M265" s="182"/>
      <c r="T265" s="183"/>
      <c r="AT265" s="178" t="s">
        <v>341</v>
      </c>
      <c r="AU265" s="178" t="s">
        <v>89</v>
      </c>
      <c r="AV265" s="15" t="s">
        <v>139</v>
      </c>
      <c r="AW265" s="15" t="s">
        <v>36</v>
      </c>
      <c r="AX265" s="15" t="s">
        <v>81</v>
      </c>
      <c r="AY265" s="178" t="s">
        <v>140</v>
      </c>
    </row>
    <row r="266" spans="2:65" s="13" customFormat="1" ht="11.25">
      <c r="B266" s="164"/>
      <c r="D266" s="157" t="s">
        <v>341</v>
      </c>
      <c r="E266" s="165" t="s">
        <v>1</v>
      </c>
      <c r="F266" s="166" t="s">
        <v>343</v>
      </c>
      <c r="H266" s="167">
        <v>2139.08</v>
      </c>
      <c r="I266" s="168"/>
      <c r="L266" s="164"/>
      <c r="M266" s="169"/>
      <c r="T266" s="170"/>
      <c r="AT266" s="165" t="s">
        <v>341</v>
      </c>
      <c r="AU266" s="165" t="s">
        <v>89</v>
      </c>
      <c r="AV266" s="13" t="s">
        <v>152</v>
      </c>
      <c r="AW266" s="13" t="s">
        <v>36</v>
      </c>
      <c r="AX266" s="13" t="s">
        <v>21</v>
      </c>
      <c r="AY266" s="165" t="s">
        <v>140</v>
      </c>
    </row>
    <row r="267" spans="2:65" s="1" customFormat="1" ht="24.2" customHeight="1">
      <c r="B267" s="32"/>
      <c r="C267" s="184" t="s">
        <v>525</v>
      </c>
      <c r="D267" s="184" t="s">
        <v>137</v>
      </c>
      <c r="E267" s="185" t="s">
        <v>526</v>
      </c>
      <c r="F267" s="186" t="s">
        <v>527</v>
      </c>
      <c r="G267" s="187" t="s">
        <v>364</v>
      </c>
      <c r="H267" s="188">
        <v>2.048</v>
      </c>
      <c r="I267" s="189"/>
      <c r="J267" s="190">
        <f>ROUND(I267*H267,2)</f>
        <v>0</v>
      </c>
      <c r="K267" s="186" t="s">
        <v>147</v>
      </c>
      <c r="L267" s="191"/>
      <c r="M267" s="192" t="s">
        <v>1</v>
      </c>
      <c r="N267" s="193" t="s">
        <v>46</v>
      </c>
      <c r="P267" s="145">
        <f>O267*H267</f>
        <v>0</v>
      </c>
      <c r="Q267" s="145">
        <v>1</v>
      </c>
      <c r="R267" s="145">
        <f>Q267*H267</f>
        <v>2.048</v>
      </c>
      <c r="S267" s="145">
        <v>0</v>
      </c>
      <c r="T267" s="146">
        <f>S267*H267</f>
        <v>0</v>
      </c>
      <c r="AR267" s="147" t="s">
        <v>158</v>
      </c>
      <c r="AT267" s="147" t="s">
        <v>137</v>
      </c>
      <c r="AU267" s="147" t="s">
        <v>89</v>
      </c>
      <c r="AY267" s="17" t="s">
        <v>140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21</v>
      </c>
      <c r="BK267" s="148">
        <f>ROUND(I267*H267,2)</f>
        <v>0</v>
      </c>
      <c r="BL267" s="17" t="s">
        <v>152</v>
      </c>
      <c r="BM267" s="147" t="s">
        <v>528</v>
      </c>
    </row>
    <row r="268" spans="2:65" s="12" customFormat="1" ht="11.25">
      <c r="B268" s="156"/>
      <c r="D268" s="157" t="s">
        <v>341</v>
      </c>
      <c r="E268" s="158" t="s">
        <v>1</v>
      </c>
      <c r="F268" s="159" t="s">
        <v>529</v>
      </c>
      <c r="H268" s="160">
        <v>2.048</v>
      </c>
      <c r="I268" s="161"/>
      <c r="L268" s="156"/>
      <c r="M268" s="162"/>
      <c r="T268" s="163"/>
      <c r="AT268" s="158" t="s">
        <v>341</v>
      </c>
      <c r="AU268" s="158" t="s">
        <v>89</v>
      </c>
      <c r="AV268" s="12" t="s">
        <v>89</v>
      </c>
      <c r="AW268" s="12" t="s">
        <v>36</v>
      </c>
      <c r="AX268" s="12" t="s">
        <v>21</v>
      </c>
      <c r="AY268" s="158" t="s">
        <v>140</v>
      </c>
    </row>
    <row r="269" spans="2:65" s="1" customFormat="1" ht="24.2" customHeight="1">
      <c r="B269" s="32"/>
      <c r="C269" s="184" t="s">
        <v>212</v>
      </c>
      <c r="D269" s="184" t="s">
        <v>137</v>
      </c>
      <c r="E269" s="185" t="s">
        <v>530</v>
      </c>
      <c r="F269" s="186" t="s">
        <v>531</v>
      </c>
      <c r="G269" s="187" t="s">
        <v>364</v>
      </c>
      <c r="H269" s="188">
        <v>0.155</v>
      </c>
      <c r="I269" s="189"/>
      <c r="J269" s="190">
        <f>ROUND(I269*H269,2)</f>
        <v>0</v>
      </c>
      <c r="K269" s="186" t="s">
        <v>147</v>
      </c>
      <c r="L269" s="191"/>
      <c r="M269" s="192" t="s">
        <v>1</v>
      </c>
      <c r="N269" s="193" t="s">
        <v>46</v>
      </c>
      <c r="P269" s="145">
        <f>O269*H269</f>
        <v>0</v>
      </c>
      <c r="Q269" s="145">
        <v>1</v>
      </c>
      <c r="R269" s="145">
        <f>Q269*H269</f>
        <v>0.155</v>
      </c>
      <c r="S269" s="145">
        <v>0</v>
      </c>
      <c r="T269" s="146">
        <f>S269*H269</f>
        <v>0</v>
      </c>
      <c r="AR269" s="147" t="s">
        <v>158</v>
      </c>
      <c r="AT269" s="147" t="s">
        <v>137</v>
      </c>
      <c r="AU269" s="147" t="s">
        <v>89</v>
      </c>
      <c r="AY269" s="17" t="s">
        <v>140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21</v>
      </c>
      <c r="BK269" s="148">
        <f>ROUND(I269*H269,2)</f>
        <v>0</v>
      </c>
      <c r="BL269" s="17" t="s">
        <v>152</v>
      </c>
      <c r="BM269" s="147" t="s">
        <v>532</v>
      </c>
    </row>
    <row r="270" spans="2:65" s="12" customFormat="1" ht="11.25">
      <c r="B270" s="156"/>
      <c r="D270" s="157" t="s">
        <v>341</v>
      </c>
      <c r="E270" s="158" t="s">
        <v>1</v>
      </c>
      <c r="F270" s="159" t="s">
        <v>533</v>
      </c>
      <c r="H270" s="160">
        <v>0.155</v>
      </c>
      <c r="I270" s="161"/>
      <c r="L270" s="156"/>
      <c r="M270" s="162"/>
      <c r="T270" s="163"/>
      <c r="AT270" s="158" t="s">
        <v>341</v>
      </c>
      <c r="AU270" s="158" t="s">
        <v>89</v>
      </c>
      <c r="AV270" s="12" t="s">
        <v>89</v>
      </c>
      <c r="AW270" s="12" t="s">
        <v>36</v>
      </c>
      <c r="AX270" s="12" t="s">
        <v>21</v>
      </c>
      <c r="AY270" s="158" t="s">
        <v>140</v>
      </c>
    </row>
    <row r="271" spans="2:65" s="1" customFormat="1" ht="33" customHeight="1">
      <c r="B271" s="32"/>
      <c r="C271" s="136" t="s">
        <v>534</v>
      </c>
      <c r="D271" s="136" t="s">
        <v>143</v>
      </c>
      <c r="E271" s="137" t="s">
        <v>535</v>
      </c>
      <c r="F271" s="138" t="s">
        <v>536</v>
      </c>
      <c r="G271" s="139" t="s">
        <v>520</v>
      </c>
      <c r="H271" s="140">
        <v>2139.08</v>
      </c>
      <c r="I271" s="141"/>
      <c r="J271" s="142">
        <f>ROUND(I271*H271,2)</f>
        <v>0</v>
      </c>
      <c r="K271" s="138" t="s">
        <v>147</v>
      </c>
      <c r="L271" s="32"/>
      <c r="M271" s="143" t="s">
        <v>1</v>
      </c>
      <c r="N271" s="144" t="s">
        <v>46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152</v>
      </c>
      <c r="AT271" s="147" t="s">
        <v>143</v>
      </c>
      <c r="AU271" s="147" t="s">
        <v>89</v>
      </c>
      <c r="AY271" s="17" t="s">
        <v>140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21</v>
      </c>
      <c r="BK271" s="148">
        <f>ROUND(I271*H271,2)</f>
        <v>0</v>
      </c>
      <c r="BL271" s="17" t="s">
        <v>152</v>
      </c>
      <c r="BM271" s="147" t="s">
        <v>537</v>
      </c>
    </row>
    <row r="272" spans="2:65" s="1" customFormat="1" ht="37.9" customHeight="1">
      <c r="B272" s="32"/>
      <c r="C272" s="136" t="s">
        <v>216</v>
      </c>
      <c r="D272" s="136" t="s">
        <v>143</v>
      </c>
      <c r="E272" s="137" t="s">
        <v>538</v>
      </c>
      <c r="F272" s="138" t="s">
        <v>539</v>
      </c>
      <c r="G272" s="139" t="s">
        <v>460</v>
      </c>
      <c r="H272" s="140">
        <v>88.635999999999996</v>
      </c>
      <c r="I272" s="141"/>
      <c r="J272" s="142">
        <f>ROUND(I272*H272,2)</f>
        <v>0</v>
      </c>
      <c r="K272" s="138" t="s">
        <v>346</v>
      </c>
      <c r="L272" s="32"/>
      <c r="M272" s="143" t="s">
        <v>1</v>
      </c>
      <c r="N272" s="144" t="s">
        <v>46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152</v>
      </c>
      <c r="AT272" s="147" t="s">
        <v>143</v>
      </c>
      <c r="AU272" s="147" t="s">
        <v>89</v>
      </c>
      <c r="AY272" s="17" t="s">
        <v>140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21</v>
      </c>
      <c r="BK272" s="148">
        <f>ROUND(I272*H272,2)</f>
        <v>0</v>
      </c>
      <c r="BL272" s="17" t="s">
        <v>152</v>
      </c>
      <c r="BM272" s="147" t="s">
        <v>540</v>
      </c>
    </row>
    <row r="273" spans="2:65" s="12" customFormat="1" ht="11.25">
      <c r="B273" s="156"/>
      <c r="D273" s="157" t="s">
        <v>341</v>
      </c>
      <c r="E273" s="158" t="s">
        <v>1</v>
      </c>
      <c r="F273" s="159" t="s">
        <v>541</v>
      </c>
      <c r="H273" s="160">
        <v>177.27099999999999</v>
      </c>
      <c r="I273" s="161"/>
      <c r="L273" s="156"/>
      <c r="M273" s="162"/>
      <c r="T273" s="163"/>
      <c r="AT273" s="158" t="s">
        <v>341</v>
      </c>
      <c r="AU273" s="158" t="s">
        <v>89</v>
      </c>
      <c r="AV273" s="12" t="s">
        <v>89</v>
      </c>
      <c r="AW273" s="12" t="s">
        <v>36</v>
      </c>
      <c r="AX273" s="12" t="s">
        <v>81</v>
      </c>
      <c r="AY273" s="158" t="s">
        <v>140</v>
      </c>
    </row>
    <row r="274" spans="2:65" s="13" customFormat="1" ht="11.25">
      <c r="B274" s="164"/>
      <c r="D274" s="157" t="s">
        <v>341</v>
      </c>
      <c r="E274" s="165" t="s">
        <v>280</v>
      </c>
      <c r="F274" s="166" t="s">
        <v>343</v>
      </c>
      <c r="H274" s="167">
        <v>177.27099999999999</v>
      </c>
      <c r="I274" s="168"/>
      <c r="L274" s="164"/>
      <c r="M274" s="169"/>
      <c r="T274" s="170"/>
      <c r="AT274" s="165" t="s">
        <v>341</v>
      </c>
      <c r="AU274" s="165" t="s">
        <v>89</v>
      </c>
      <c r="AV274" s="13" t="s">
        <v>152</v>
      </c>
      <c r="AW274" s="13" t="s">
        <v>36</v>
      </c>
      <c r="AX274" s="13" t="s">
        <v>81</v>
      </c>
      <c r="AY274" s="165" t="s">
        <v>140</v>
      </c>
    </row>
    <row r="275" spans="2:65" s="12" customFormat="1" ht="11.25">
      <c r="B275" s="156"/>
      <c r="D275" s="157" t="s">
        <v>341</v>
      </c>
      <c r="E275" s="158" t="s">
        <v>1</v>
      </c>
      <c r="F275" s="159" t="s">
        <v>542</v>
      </c>
      <c r="H275" s="160">
        <v>88.635999999999996</v>
      </c>
      <c r="I275" s="161"/>
      <c r="L275" s="156"/>
      <c r="M275" s="162"/>
      <c r="T275" s="163"/>
      <c r="AT275" s="158" t="s">
        <v>341</v>
      </c>
      <c r="AU275" s="158" t="s">
        <v>89</v>
      </c>
      <c r="AV275" s="12" t="s">
        <v>89</v>
      </c>
      <c r="AW275" s="12" t="s">
        <v>36</v>
      </c>
      <c r="AX275" s="12" t="s">
        <v>81</v>
      </c>
      <c r="AY275" s="158" t="s">
        <v>140</v>
      </c>
    </row>
    <row r="276" spans="2:65" s="13" customFormat="1" ht="11.25">
      <c r="B276" s="164"/>
      <c r="D276" s="157" t="s">
        <v>341</v>
      </c>
      <c r="E276" s="165" t="s">
        <v>1</v>
      </c>
      <c r="F276" s="166" t="s">
        <v>343</v>
      </c>
      <c r="H276" s="167">
        <v>88.635999999999996</v>
      </c>
      <c r="I276" s="168"/>
      <c r="L276" s="164"/>
      <c r="M276" s="169"/>
      <c r="T276" s="170"/>
      <c r="AT276" s="165" t="s">
        <v>341</v>
      </c>
      <c r="AU276" s="165" t="s">
        <v>89</v>
      </c>
      <c r="AV276" s="13" t="s">
        <v>152</v>
      </c>
      <c r="AW276" s="13" t="s">
        <v>36</v>
      </c>
      <c r="AX276" s="13" t="s">
        <v>21</v>
      </c>
      <c r="AY276" s="165" t="s">
        <v>140</v>
      </c>
    </row>
    <row r="277" spans="2:65" s="1" customFormat="1" ht="37.9" customHeight="1">
      <c r="B277" s="32"/>
      <c r="C277" s="136" t="s">
        <v>543</v>
      </c>
      <c r="D277" s="136" t="s">
        <v>143</v>
      </c>
      <c r="E277" s="137" t="s">
        <v>544</v>
      </c>
      <c r="F277" s="138" t="s">
        <v>545</v>
      </c>
      <c r="G277" s="139" t="s">
        <v>460</v>
      </c>
      <c r="H277" s="140">
        <v>88.635999999999996</v>
      </c>
      <c r="I277" s="141"/>
      <c r="J277" s="142">
        <f>ROUND(I277*H277,2)</f>
        <v>0</v>
      </c>
      <c r="K277" s="138" t="s">
        <v>346</v>
      </c>
      <c r="L277" s="32"/>
      <c r="M277" s="143" t="s">
        <v>1</v>
      </c>
      <c r="N277" s="144" t="s">
        <v>46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152</v>
      </c>
      <c r="AT277" s="147" t="s">
        <v>143</v>
      </c>
      <c r="AU277" s="147" t="s">
        <v>89</v>
      </c>
      <c r="AY277" s="17" t="s">
        <v>140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21</v>
      </c>
      <c r="BK277" s="148">
        <f>ROUND(I277*H277,2)</f>
        <v>0</v>
      </c>
      <c r="BL277" s="17" t="s">
        <v>152</v>
      </c>
      <c r="BM277" s="147" t="s">
        <v>546</v>
      </c>
    </row>
    <row r="278" spans="2:65" s="12" customFormat="1" ht="11.25">
      <c r="B278" s="156"/>
      <c r="D278" s="157" t="s">
        <v>341</v>
      </c>
      <c r="E278" s="158" t="s">
        <v>1</v>
      </c>
      <c r="F278" s="159" t="s">
        <v>547</v>
      </c>
      <c r="H278" s="160">
        <v>88.635999999999996</v>
      </c>
      <c r="I278" s="161"/>
      <c r="L278" s="156"/>
      <c r="M278" s="162"/>
      <c r="T278" s="163"/>
      <c r="AT278" s="158" t="s">
        <v>341</v>
      </c>
      <c r="AU278" s="158" t="s">
        <v>89</v>
      </c>
      <c r="AV278" s="12" t="s">
        <v>89</v>
      </c>
      <c r="AW278" s="12" t="s">
        <v>36</v>
      </c>
      <c r="AX278" s="12" t="s">
        <v>21</v>
      </c>
      <c r="AY278" s="158" t="s">
        <v>140</v>
      </c>
    </row>
    <row r="279" spans="2:65" s="1" customFormat="1" ht="16.5" customHeight="1">
      <c r="B279" s="32"/>
      <c r="C279" s="136" t="s">
        <v>220</v>
      </c>
      <c r="D279" s="136" t="s">
        <v>143</v>
      </c>
      <c r="E279" s="137" t="s">
        <v>548</v>
      </c>
      <c r="F279" s="138" t="s">
        <v>549</v>
      </c>
      <c r="G279" s="139" t="s">
        <v>460</v>
      </c>
      <c r="H279" s="140">
        <v>177.27099999999999</v>
      </c>
      <c r="I279" s="141"/>
      <c r="J279" s="142">
        <f>ROUND(I279*H279,2)</f>
        <v>0</v>
      </c>
      <c r="K279" s="138" t="s">
        <v>147</v>
      </c>
      <c r="L279" s="32"/>
      <c r="M279" s="143" t="s">
        <v>1</v>
      </c>
      <c r="N279" s="144" t="s">
        <v>46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152</v>
      </c>
      <c r="AT279" s="147" t="s">
        <v>143</v>
      </c>
      <c r="AU279" s="147" t="s">
        <v>89</v>
      </c>
      <c r="AY279" s="17" t="s">
        <v>140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21</v>
      </c>
      <c r="BK279" s="148">
        <f>ROUND(I279*H279,2)</f>
        <v>0</v>
      </c>
      <c r="BL279" s="17" t="s">
        <v>152</v>
      </c>
      <c r="BM279" s="147" t="s">
        <v>550</v>
      </c>
    </row>
    <row r="280" spans="2:65" s="12" customFormat="1" ht="11.25">
      <c r="B280" s="156"/>
      <c r="D280" s="157" t="s">
        <v>341</v>
      </c>
      <c r="E280" s="158" t="s">
        <v>1</v>
      </c>
      <c r="F280" s="159" t="s">
        <v>280</v>
      </c>
      <c r="H280" s="160">
        <v>177.27099999999999</v>
      </c>
      <c r="I280" s="161"/>
      <c r="L280" s="156"/>
      <c r="M280" s="162"/>
      <c r="T280" s="163"/>
      <c r="AT280" s="158" t="s">
        <v>341</v>
      </c>
      <c r="AU280" s="158" t="s">
        <v>89</v>
      </c>
      <c r="AV280" s="12" t="s">
        <v>89</v>
      </c>
      <c r="AW280" s="12" t="s">
        <v>36</v>
      </c>
      <c r="AX280" s="12" t="s">
        <v>21</v>
      </c>
      <c r="AY280" s="158" t="s">
        <v>140</v>
      </c>
    </row>
    <row r="281" spans="2:65" s="1" customFormat="1" ht="24.2" customHeight="1">
      <c r="B281" s="32"/>
      <c r="C281" s="136" t="s">
        <v>551</v>
      </c>
      <c r="D281" s="136" t="s">
        <v>143</v>
      </c>
      <c r="E281" s="137" t="s">
        <v>552</v>
      </c>
      <c r="F281" s="138" t="s">
        <v>553</v>
      </c>
      <c r="G281" s="139" t="s">
        <v>460</v>
      </c>
      <c r="H281" s="140">
        <v>25.343</v>
      </c>
      <c r="I281" s="141"/>
      <c r="J281" s="142">
        <f>ROUND(I281*H281,2)</f>
        <v>0</v>
      </c>
      <c r="K281" s="138" t="s">
        <v>346</v>
      </c>
      <c r="L281" s="32"/>
      <c r="M281" s="143" t="s">
        <v>1</v>
      </c>
      <c r="N281" s="144" t="s">
        <v>46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152</v>
      </c>
      <c r="AT281" s="147" t="s">
        <v>143</v>
      </c>
      <c r="AU281" s="147" t="s">
        <v>89</v>
      </c>
      <c r="AY281" s="17" t="s">
        <v>140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21</v>
      </c>
      <c r="BK281" s="148">
        <f>ROUND(I281*H281,2)</f>
        <v>0</v>
      </c>
      <c r="BL281" s="17" t="s">
        <v>152</v>
      </c>
      <c r="BM281" s="147" t="s">
        <v>554</v>
      </c>
    </row>
    <row r="282" spans="2:65" s="14" customFormat="1" ht="11.25">
      <c r="B282" s="171"/>
      <c r="D282" s="157" t="s">
        <v>341</v>
      </c>
      <c r="E282" s="172" t="s">
        <v>1</v>
      </c>
      <c r="F282" s="173" t="s">
        <v>555</v>
      </c>
      <c r="H282" s="172" t="s">
        <v>1</v>
      </c>
      <c r="I282" s="174"/>
      <c r="L282" s="171"/>
      <c r="M282" s="175"/>
      <c r="T282" s="176"/>
      <c r="AT282" s="172" t="s">
        <v>341</v>
      </c>
      <c r="AU282" s="172" t="s">
        <v>89</v>
      </c>
      <c r="AV282" s="14" t="s">
        <v>21</v>
      </c>
      <c r="AW282" s="14" t="s">
        <v>36</v>
      </c>
      <c r="AX282" s="14" t="s">
        <v>81</v>
      </c>
      <c r="AY282" s="172" t="s">
        <v>140</v>
      </c>
    </row>
    <row r="283" spans="2:65" s="12" customFormat="1" ht="11.25">
      <c r="B283" s="156"/>
      <c r="D283" s="157" t="s">
        <v>341</v>
      </c>
      <c r="E283" s="158" t="s">
        <v>1</v>
      </c>
      <c r="F283" s="159" t="s">
        <v>556</v>
      </c>
      <c r="H283" s="160">
        <v>25.343</v>
      </c>
      <c r="I283" s="161"/>
      <c r="L283" s="156"/>
      <c r="M283" s="162"/>
      <c r="T283" s="163"/>
      <c r="AT283" s="158" t="s">
        <v>341</v>
      </c>
      <c r="AU283" s="158" t="s">
        <v>89</v>
      </c>
      <c r="AV283" s="12" t="s">
        <v>89</v>
      </c>
      <c r="AW283" s="12" t="s">
        <v>36</v>
      </c>
      <c r="AX283" s="12" t="s">
        <v>81</v>
      </c>
      <c r="AY283" s="158" t="s">
        <v>140</v>
      </c>
    </row>
    <row r="284" spans="2:65" s="13" customFormat="1" ht="11.25">
      <c r="B284" s="164"/>
      <c r="D284" s="157" t="s">
        <v>341</v>
      </c>
      <c r="E284" s="165" t="s">
        <v>276</v>
      </c>
      <c r="F284" s="166" t="s">
        <v>343</v>
      </c>
      <c r="H284" s="167">
        <v>25.343</v>
      </c>
      <c r="I284" s="168"/>
      <c r="L284" s="164"/>
      <c r="M284" s="169"/>
      <c r="T284" s="170"/>
      <c r="AT284" s="165" t="s">
        <v>341</v>
      </c>
      <c r="AU284" s="165" t="s">
        <v>89</v>
      </c>
      <c r="AV284" s="13" t="s">
        <v>152</v>
      </c>
      <c r="AW284" s="13" t="s">
        <v>36</v>
      </c>
      <c r="AX284" s="13" t="s">
        <v>21</v>
      </c>
      <c r="AY284" s="165" t="s">
        <v>140</v>
      </c>
    </row>
    <row r="285" spans="2:65" s="1" customFormat="1" ht="24.2" customHeight="1">
      <c r="B285" s="32"/>
      <c r="C285" s="184" t="s">
        <v>224</v>
      </c>
      <c r="D285" s="184" t="s">
        <v>137</v>
      </c>
      <c r="E285" s="185" t="s">
        <v>557</v>
      </c>
      <c r="F285" s="186" t="s">
        <v>558</v>
      </c>
      <c r="G285" s="187" t="s">
        <v>364</v>
      </c>
      <c r="H285" s="188">
        <v>26.61</v>
      </c>
      <c r="I285" s="189"/>
      <c r="J285" s="190">
        <f>ROUND(I285*H285,2)</f>
        <v>0</v>
      </c>
      <c r="K285" s="186" t="s">
        <v>147</v>
      </c>
      <c r="L285" s="191"/>
      <c r="M285" s="192" t="s">
        <v>1</v>
      </c>
      <c r="N285" s="193" t="s">
        <v>46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158</v>
      </c>
      <c r="AT285" s="147" t="s">
        <v>137</v>
      </c>
      <c r="AU285" s="147" t="s">
        <v>89</v>
      </c>
      <c r="AY285" s="17" t="s">
        <v>140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21</v>
      </c>
      <c r="BK285" s="148">
        <f>ROUND(I285*H285,2)</f>
        <v>0</v>
      </c>
      <c r="BL285" s="17" t="s">
        <v>152</v>
      </c>
      <c r="BM285" s="147" t="s">
        <v>559</v>
      </c>
    </row>
    <row r="286" spans="2:65" s="12" customFormat="1" ht="11.25">
      <c r="B286" s="156"/>
      <c r="D286" s="157" t="s">
        <v>341</v>
      </c>
      <c r="E286" s="158" t="s">
        <v>1</v>
      </c>
      <c r="F286" s="159" t="s">
        <v>560</v>
      </c>
      <c r="H286" s="160">
        <v>26.61</v>
      </c>
      <c r="I286" s="161"/>
      <c r="L286" s="156"/>
      <c r="M286" s="162"/>
      <c r="T286" s="163"/>
      <c r="AT286" s="158" t="s">
        <v>341</v>
      </c>
      <c r="AU286" s="158" t="s">
        <v>89</v>
      </c>
      <c r="AV286" s="12" t="s">
        <v>89</v>
      </c>
      <c r="AW286" s="12" t="s">
        <v>36</v>
      </c>
      <c r="AX286" s="12" t="s">
        <v>21</v>
      </c>
      <c r="AY286" s="158" t="s">
        <v>140</v>
      </c>
    </row>
    <row r="287" spans="2:65" s="1" customFormat="1" ht="24.2" customHeight="1">
      <c r="B287" s="32"/>
      <c r="C287" s="136" t="s">
        <v>561</v>
      </c>
      <c r="D287" s="136" t="s">
        <v>143</v>
      </c>
      <c r="E287" s="137" t="s">
        <v>562</v>
      </c>
      <c r="F287" s="138" t="s">
        <v>563</v>
      </c>
      <c r="G287" s="139" t="s">
        <v>460</v>
      </c>
      <c r="H287" s="140">
        <v>25.343</v>
      </c>
      <c r="I287" s="141"/>
      <c r="J287" s="142">
        <f>ROUND(I287*H287,2)</f>
        <v>0</v>
      </c>
      <c r="K287" s="138" t="s">
        <v>346</v>
      </c>
      <c r="L287" s="32"/>
      <c r="M287" s="143" t="s">
        <v>1</v>
      </c>
      <c r="N287" s="144" t="s">
        <v>46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152</v>
      </c>
      <c r="AT287" s="147" t="s">
        <v>143</v>
      </c>
      <c r="AU287" s="147" t="s">
        <v>89</v>
      </c>
      <c r="AY287" s="17" t="s">
        <v>140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21</v>
      </c>
      <c r="BK287" s="148">
        <f>ROUND(I287*H287,2)</f>
        <v>0</v>
      </c>
      <c r="BL287" s="17" t="s">
        <v>152</v>
      </c>
      <c r="BM287" s="147" t="s">
        <v>564</v>
      </c>
    </row>
    <row r="288" spans="2:65" s="12" customFormat="1" ht="11.25">
      <c r="B288" s="156"/>
      <c r="D288" s="157" t="s">
        <v>341</v>
      </c>
      <c r="E288" s="158" t="s">
        <v>1</v>
      </c>
      <c r="F288" s="159" t="s">
        <v>565</v>
      </c>
      <c r="H288" s="160">
        <v>25.343</v>
      </c>
      <c r="I288" s="161"/>
      <c r="L288" s="156"/>
      <c r="M288" s="162"/>
      <c r="T288" s="163"/>
      <c r="AT288" s="158" t="s">
        <v>341</v>
      </c>
      <c r="AU288" s="158" t="s">
        <v>89</v>
      </c>
      <c r="AV288" s="12" t="s">
        <v>89</v>
      </c>
      <c r="AW288" s="12" t="s">
        <v>36</v>
      </c>
      <c r="AX288" s="12" t="s">
        <v>21</v>
      </c>
      <c r="AY288" s="158" t="s">
        <v>140</v>
      </c>
    </row>
    <row r="289" spans="2:65" s="1" customFormat="1" ht="37.9" customHeight="1">
      <c r="B289" s="32"/>
      <c r="C289" s="136" t="s">
        <v>566</v>
      </c>
      <c r="D289" s="136" t="s">
        <v>143</v>
      </c>
      <c r="E289" s="137" t="s">
        <v>567</v>
      </c>
      <c r="F289" s="138" t="s">
        <v>568</v>
      </c>
      <c r="G289" s="139" t="s">
        <v>460</v>
      </c>
      <c r="H289" s="140">
        <v>25.343</v>
      </c>
      <c r="I289" s="141"/>
      <c r="J289" s="142">
        <f>ROUND(I289*H289,2)</f>
        <v>0</v>
      </c>
      <c r="K289" s="138" t="s">
        <v>346</v>
      </c>
      <c r="L289" s="32"/>
      <c r="M289" s="143" t="s">
        <v>1</v>
      </c>
      <c r="N289" s="144" t="s">
        <v>46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152</v>
      </c>
      <c r="AT289" s="147" t="s">
        <v>143</v>
      </c>
      <c r="AU289" s="147" t="s">
        <v>89</v>
      </c>
      <c r="AY289" s="17" t="s">
        <v>140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21</v>
      </c>
      <c r="BK289" s="148">
        <f>ROUND(I289*H289,2)</f>
        <v>0</v>
      </c>
      <c r="BL289" s="17" t="s">
        <v>152</v>
      </c>
      <c r="BM289" s="147" t="s">
        <v>569</v>
      </c>
    </row>
    <row r="290" spans="2:65" s="1" customFormat="1" ht="24.2" customHeight="1">
      <c r="B290" s="32"/>
      <c r="C290" s="136" t="s">
        <v>570</v>
      </c>
      <c r="D290" s="136" t="s">
        <v>143</v>
      </c>
      <c r="E290" s="137" t="s">
        <v>571</v>
      </c>
      <c r="F290" s="138" t="s">
        <v>572</v>
      </c>
      <c r="G290" s="139" t="s">
        <v>460</v>
      </c>
      <c r="H290" s="140">
        <v>91.929000000000002</v>
      </c>
      <c r="I290" s="141"/>
      <c r="J290" s="142">
        <f>ROUND(I290*H290,2)</f>
        <v>0</v>
      </c>
      <c r="K290" s="138" t="s">
        <v>346</v>
      </c>
      <c r="L290" s="32"/>
      <c r="M290" s="143" t="s">
        <v>1</v>
      </c>
      <c r="N290" s="144" t="s">
        <v>46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152</v>
      </c>
      <c r="AT290" s="147" t="s">
        <v>143</v>
      </c>
      <c r="AU290" s="147" t="s">
        <v>89</v>
      </c>
      <c r="AY290" s="17" t="s">
        <v>140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21</v>
      </c>
      <c r="BK290" s="148">
        <f>ROUND(I290*H290,2)</f>
        <v>0</v>
      </c>
      <c r="BL290" s="17" t="s">
        <v>152</v>
      </c>
      <c r="BM290" s="147" t="s">
        <v>573</v>
      </c>
    </row>
    <row r="291" spans="2:65" s="12" customFormat="1" ht="11.25">
      <c r="B291" s="156"/>
      <c r="D291" s="157" t="s">
        <v>341</v>
      </c>
      <c r="E291" s="158" t="s">
        <v>1</v>
      </c>
      <c r="F291" s="159" t="s">
        <v>574</v>
      </c>
      <c r="H291" s="160">
        <v>272.80099999999999</v>
      </c>
      <c r="I291" s="161"/>
      <c r="L291" s="156"/>
      <c r="M291" s="162"/>
      <c r="T291" s="163"/>
      <c r="AT291" s="158" t="s">
        <v>341</v>
      </c>
      <c r="AU291" s="158" t="s">
        <v>89</v>
      </c>
      <c r="AV291" s="12" t="s">
        <v>89</v>
      </c>
      <c r="AW291" s="12" t="s">
        <v>36</v>
      </c>
      <c r="AX291" s="12" t="s">
        <v>81</v>
      </c>
      <c r="AY291" s="158" t="s">
        <v>140</v>
      </c>
    </row>
    <row r="292" spans="2:65" s="14" customFormat="1" ht="11.25">
      <c r="B292" s="171"/>
      <c r="D292" s="157" t="s">
        <v>341</v>
      </c>
      <c r="E292" s="172" t="s">
        <v>1</v>
      </c>
      <c r="F292" s="173" t="s">
        <v>575</v>
      </c>
      <c r="H292" s="172" t="s">
        <v>1</v>
      </c>
      <c r="I292" s="174"/>
      <c r="L292" s="171"/>
      <c r="M292" s="175"/>
      <c r="T292" s="176"/>
      <c r="AT292" s="172" t="s">
        <v>341</v>
      </c>
      <c r="AU292" s="172" t="s">
        <v>89</v>
      </c>
      <c r="AV292" s="14" t="s">
        <v>21</v>
      </c>
      <c r="AW292" s="14" t="s">
        <v>36</v>
      </c>
      <c r="AX292" s="14" t="s">
        <v>81</v>
      </c>
      <c r="AY292" s="172" t="s">
        <v>140</v>
      </c>
    </row>
    <row r="293" spans="2:65" s="12" customFormat="1" ht="11.25">
      <c r="B293" s="156"/>
      <c r="D293" s="157" t="s">
        <v>341</v>
      </c>
      <c r="E293" s="158" t="s">
        <v>1</v>
      </c>
      <c r="F293" s="159" t="s">
        <v>576</v>
      </c>
      <c r="H293" s="160">
        <v>-94.225999999999999</v>
      </c>
      <c r="I293" s="161"/>
      <c r="L293" s="156"/>
      <c r="M293" s="162"/>
      <c r="T293" s="163"/>
      <c r="AT293" s="158" t="s">
        <v>341</v>
      </c>
      <c r="AU293" s="158" t="s">
        <v>89</v>
      </c>
      <c r="AV293" s="12" t="s">
        <v>89</v>
      </c>
      <c r="AW293" s="12" t="s">
        <v>36</v>
      </c>
      <c r="AX293" s="12" t="s">
        <v>81</v>
      </c>
      <c r="AY293" s="158" t="s">
        <v>140</v>
      </c>
    </row>
    <row r="294" spans="2:65" s="12" customFormat="1" ht="11.25">
      <c r="B294" s="156"/>
      <c r="D294" s="157" t="s">
        <v>341</v>
      </c>
      <c r="E294" s="158" t="s">
        <v>1</v>
      </c>
      <c r="F294" s="159" t="s">
        <v>577</v>
      </c>
      <c r="H294" s="160">
        <v>-7.008</v>
      </c>
      <c r="I294" s="161"/>
      <c r="L294" s="156"/>
      <c r="M294" s="162"/>
      <c r="T294" s="163"/>
      <c r="AT294" s="158" t="s">
        <v>341</v>
      </c>
      <c r="AU294" s="158" t="s">
        <v>89</v>
      </c>
      <c r="AV294" s="12" t="s">
        <v>89</v>
      </c>
      <c r="AW294" s="12" t="s">
        <v>36</v>
      </c>
      <c r="AX294" s="12" t="s">
        <v>81</v>
      </c>
      <c r="AY294" s="158" t="s">
        <v>140</v>
      </c>
    </row>
    <row r="295" spans="2:65" s="14" customFormat="1" ht="11.25">
      <c r="B295" s="171"/>
      <c r="D295" s="157" t="s">
        <v>341</v>
      </c>
      <c r="E295" s="172" t="s">
        <v>1</v>
      </c>
      <c r="F295" s="173" t="s">
        <v>578</v>
      </c>
      <c r="H295" s="172" t="s">
        <v>1</v>
      </c>
      <c r="I295" s="174"/>
      <c r="L295" s="171"/>
      <c r="M295" s="175"/>
      <c r="T295" s="176"/>
      <c r="AT295" s="172" t="s">
        <v>341</v>
      </c>
      <c r="AU295" s="172" t="s">
        <v>89</v>
      </c>
      <c r="AV295" s="14" t="s">
        <v>21</v>
      </c>
      <c r="AW295" s="14" t="s">
        <v>36</v>
      </c>
      <c r="AX295" s="14" t="s">
        <v>81</v>
      </c>
      <c r="AY295" s="172" t="s">
        <v>140</v>
      </c>
    </row>
    <row r="296" spans="2:65" s="12" customFormat="1" ht="11.25">
      <c r="B296" s="156"/>
      <c r="D296" s="157" t="s">
        <v>341</v>
      </c>
      <c r="E296" s="158" t="s">
        <v>1</v>
      </c>
      <c r="F296" s="159" t="s">
        <v>579</v>
      </c>
      <c r="H296" s="160">
        <v>-36.409999999999997</v>
      </c>
      <c r="I296" s="161"/>
      <c r="L296" s="156"/>
      <c r="M296" s="162"/>
      <c r="T296" s="163"/>
      <c r="AT296" s="158" t="s">
        <v>341</v>
      </c>
      <c r="AU296" s="158" t="s">
        <v>89</v>
      </c>
      <c r="AV296" s="12" t="s">
        <v>89</v>
      </c>
      <c r="AW296" s="12" t="s">
        <v>36</v>
      </c>
      <c r="AX296" s="12" t="s">
        <v>81</v>
      </c>
      <c r="AY296" s="158" t="s">
        <v>140</v>
      </c>
    </row>
    <row r="297" spans="2:65" s="12" customFormat="1" ht="11.25">
      <c r="B297" s="156"/>
      <c r="D297" s="157" t="s">
        <v>341</v>
      </c>
      <c r="E297" s="158" t="s">
        <v>1</v>
      </c>
      <c r="F297" s="159" t="s">
        <v>580</v>
      </c>
      <c r="H297" s="160">
        <v>-0.66400000000000003</v>
      </c>
      <c r="I297" s="161"/>
      <c r="L297" s="156"/>
      <c r="M297" s="162"/>
      <c r="T297" s="163"/>
      <c r="AT297" s="158" t="s">
        <v>341</v>
      </c>
      <c r="AU297" s="158" t="s">
        <v>89</v>
      </c>
      <c r="AV297" s="12" t="s">
        <v>89</v>
      </c>
      <c r="AW297" s="12" t="s">
        <v>36</v>
      </c>
      <c r="AX297" s="12" t="s">
        <v>81</v>
      </c>
      <c r="AY297" s="158" t="s">
        <v>140</v>
      </c>
    </row>
    <row r="298" spans="2:65" s="14" customFormat="1" ht="11.25">
      <c r="B298" s="171"/>
      <c r="D298" s="157" t="s">
        <v>341</v>
      </c>
      <c r="E298" s="172" t="s">
        <v>1</v>
      </c>
      <c r="F298" s="173" t="s">
        <v>581</v>
      </c>
      <c r="H298" s="172" t="s">
        <v>1</v>
      </c>
      <c r="I298" s="174"/>
      <c r="L298" s="171"/>
      <c r="M298" s="175"/>
      <c r="T298" s="176"/>
      <c r="AT298" s="172" t="s">
        <v>341</v>
      </c>
      <c r="AU298" s="172" t="s">
        <v>89</v>
      </c>
      <c r="AV298" s="14" t="s">
        <v>21</v>
      </c>
      <c r="AW298" s="14" t="s">
        <v>36</v>
      </c>
      <c r="AX298" s="14" t="s">
        <v>81</v>
      </c>
      <c r="AY298" s="172" t="s">
        <v>140</v>
      </c>
    </row>
    <row r="299" spans="2:65" s="12" customFormat="1" ht="11.25">
      <c r="B299" s="156"/>
      <c r="D299" s="157" t="s">
        <v>341</v>
      </c>
      <c r="E299" s="158" t="s">
        <v>1</v>
      </c>
      <c r="F299" s="159" t="s">
        <v>582</v>
      </c>
      <c r="H299" s="160">
        <v>-6.1379999999999999</v>
      </c>
      <c r="I299" s="161"/>
      <c r="L299" s="156"/>
      <c r="M299" s="162"/>
      <c r="T299" s="163"/>
      <c r="AT299" s="158" t="s">
        <v>341</v>
      </c>
      <c r="AU299" s="158" t="s">
        <v>89</v>
      </c>
      <c r="AV299" s="12" t="s">
        <v>89</v>
      </c>
      <c r="AW299" s="12" t="s">
        <v>36</v>
      </c>
      <c r="AX299" s="12" t="s">
        <v>81</v>
      </c>
      <c r="AY299" s="158" t="s">
        <v>140</v>
      </c>
    </row>
    <row r="300" spans="2:65" s="12" customFormat="1" ht="11.25">
      <c r="B300" s="156"/>
      <c r="D300" s="157" t="s">
        <v>341</v>
      </c>
      <c r="E300" s="158" t="s">
        <v>1</v>
      </c>
      <c r="F300" s="159" t="s">
        <v>583</v>
      </c>
      <c r="H300" s="160">
        <v>-32.841999999999999</v>
      </c>
      <c r="I300" s="161"/>
      <c r="L300" s="156"/>
      <c r="M300" s="162"/>
      <c r="T300" s="163"/>
      <c r="AT300" s="158" t="s">
        <v>341</v>
      </c>
      <c r="AU300" s="158" t="s">
        <v>89</v>
      </c>
      <c r="AV300" s="12" t="s">
        <v>89</v>
      </c>
      <c r="AW300" s="12" t="s">
        <v>36</v>
      </c>
      <c r="AX300" s="12" t="s">
        <v>81</v>
      </c>
      <c r="AY300" s="158" t="s">
        <v>140</v>
      </c>
    </row>
    <row r="301" spans="2:65" s="12" customFormat="1" ht="11.25">
      <c r="B301" s="156"/>
      <c r="D301" s="157" t="s">
        <v>341</v>
      </c>
      <c r="E301" s="158" t="s">
        <v>1</v>
      </c>
      <c r="F301" s="159" t="s">
        <v>584</v>
      </c>
      <c r="H301" s="160">
        <v>-0.72</v>
      </c>
      <c r="I301" s="161"/>
      <c r="L301" s="156"/>
      <c r="M301" s="162"/>
      <c r="T301" s="163"/>
      <c r="AT301" s="158" t="s">
        <v>341</v>
      </c>
      <c r="AU301" s="158" t="s">
        <v>89</v>
      </c>
      <c r="AV301" s="12" t="s">
        <v>89</v>
      </c>
      <c r="AW301" s="12" t="s">
        <v>36</v>
      </c>
      <c r="AX301" s="12" t="s">
        <v>81</v>
      </c>
      <c r="AY301" s="158" t="s">
        <v>140</v>
      </c>
    </row>
    <row r="302" spans="2:65" s="12" customFormat="1" ht="11.25">
      <c r="B302" s="156"/>
      <c r="D302" s="157" t="s">
        <v>341</v>
      </c>
      <c r="E302" s="158" t="s">
        <v>1</v>
      </c>
      <c r="F302" s="159" t="s">
        <v>490</v>
      </c>
      <c r="H302" s="160">
        <v>-2.8639999999999999</v>
      </c>
      <c r="I302" s="161"/>
      <c r="L302" s="156"/>
      <c r="M302" s="162"/>
      <c r="T302" s="163"/>
      <c r="AT302" s="158" t="s">
        <v>341</v>
      </c>
      <c r="AU302" s="158" t="s">
        <v>89</v>
      </c>
      <c r="AV302" s="12" t="s">
        <v>89</v>
      </c>
      <c r="AW302" s="12" t="s">
        <v>36</v>
      </c>
      <c r="AX302" s="12" t="s">
        <v>81</v>
      </c>
      <c r="AY302" s="158" t="s">
        <v>140</v>
      </c>
    </row>
    <row r="303" spans="2:65" s="13" customFormat="1" ht="11.25">
      <c r="B303" s="164"/>
      <c r="D303" s="157" t="s">
        <v>341</v>
      </c>
      <c r="E303" s="165" t="s">
        <v>317</v>
      </c>
      <c r="F303" s="166" t="s">
        <v>343</v>
      </c>
      <c r="H303" s="167">
        <v>91.929000000000002</v>
      </c>
      <c r="I303" s="168"/>
      <c r="L303" s="164"/>
      <c r="M303" s="169"/>
      <c r="T303" s="170"/>
      <c r="AT303" s="165" t="s">
        <v>341</v>
      </c>
      <c r="AU303" s="165" t="s">
        <v>89</v>
      </c>
      <c r="AV303" s="13" t="s">
        <v>152</v>
      </c>
      <c r="AW303" s="13" t="s">
        <v>36</v>
      </c>
      <c r="AX303" s="13" t="s">
        <v>21</v>
      </c>
      <c r="AY303" s="165" t="s">
        <v>140</v>
      </c>
    </row>
    <row r="304" spans="2:65" s="1" customFormat="1" ht="24.2" customHeight="1">
      <c r="B304" s="32"/>
      <c r="C304" s="184" t="s">
        <v>585</v>
      </c>
      <c r="D304" s="184" t="s">
        <v>137</v>
      </c>
      <c r="E304" s="185" t="s">
        <v>586</v>
      </c>
      <c r="F304" s="186" t="s">
        <v>587</v>
      </c>
      <c r="G304" s="187" t="s">
        <v>364</v>
      </c>
      <c r="H304" s="188">
        <v>174.66499999999999</v>
      </c>
      <c r="I304" s="189"/>
      <c r="J304" s="190">
        <f>ROUND(I304*H304,2)</f>
        <v>0</v>
      </c>
      <c r="K304" s="186" t="s">
        <v>147</v>
      </c>
      <c r="L304" s="191"/>
      <c r="M304" s="192" t="s">
        <v>1</v>
      </c>
      <c r="N304" s="193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158</v>
      </c>
      <c r="AT304" s="147" t="s">
        <v>137</v>
      </c>
      <c r="AU304" s="147" t="s">
        <v>89</v>
      </c>
      <c r="AY304" s="17" t="s">
        <v>140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21</v>
      </c>
      <c r="BK304" s="148">
        <f>ROUND(I304*H304,2)</f>
        <v>0</v>
      </c>
      <c r="BL304" s="17" t="s">
        <v>152</v>
      </c>
      <c r="BM304" s="147" t="s">
        <v>588</v>
      </c>
    </row>
    <row r="305" spans="2:65" s="12" customFormat="1" ht="11.25">
      <c r="B305" s="156"/>
      <c r="D305" s="157" t="s">
        <v>341</v>
      </c>
      <c r="E305" s="158" t="s">
        <v>1</v>
      </c>
      <c r="F305" s="159" t="s">
        <v>589</v>
      </c>
      <c r="H305" s="160">
        <v>174.66499999999999</v>
      </c>
      <c r="I305" s="161"/>
      <c r="L305" s="156"/>
      <c r="M305" s="162"/>
      <c r="T305" s="163"/>
      <c r="AT305" s="158" t="s">
        <v>341</v>
      </c>
      <c r="AU305" s="158" t="s">
        <v>89</v>
      </c>
      <c r="AV305" s="12" t="s">
        <v>89</v>
      </c>
      <c r="AW305" s="12" t="s">
        <v>36</v>
      </c>
      <c r="AX305" s="12" t="s">
        <v>21</v>
      </c>
      <c r="AY305" s="158" t="s">
        <v>140</v>
      </c>
    </row>
    <row r="306" spans="2:65" s="1" customFormat="1" ht="24.2" customHeight="1">
      <c r="B306" s="32"/>
      <c r="C306" s="136" t="s">
        <v>590</v>
      </c>
      <c r="D306" s="136" t="s">
        <v>143</v>
      </c>
      <c r="E306" s="137" t="s">
        <v>591</v>
      </c>
      <c r="F306" s="138" t="s">
        <v>592</v>
      </c>
      <c r="G306" s="139" t="s">
        <v>460</v>
      </c>
      <c r="H306" s="140">
        <v>91.929000000000002</v>
      </c>
      <c r="I306" s="141"/>
      <c r="J306" s="142">
        <f>ROUND(I306*H306,2)</f>
        <v>0</v>
      </c>
      <c r="K306" s="138" t="s">
        <v>346</v>
      </c>
      <c r="L306" s="32"/>
      <c r="M306" s="143" t="s">
        <v>1</v>
      </c>
      <c r="N306" s="144" t="s">
        <v>46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152</v>
      </c>
      <c r="AT306" s="147" t="s">
        <v>143</v>
      </c>
      <c r="AU306" s="147" t="s">
        <v>89</v>
      </c>
      <c r="AY306" s="17" t="s">
        <v>140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21</v>
      </c>
      <c r="BK306" s="148">
        <f>ROUND(I306*H306,2)</f>
        <v>0</v>
      </c>
      <c r="BL306" s="17" t="s">
        <v>152</v>
      </c>
      <c r="BM306" s="147" t="s">
        <v>593</v>
      </c>
    </row>
    <row r="307" spans="2:65" s="12" customFormat="1" ht="11.25">
      <c r="B307" s="156"/>
      <c r="D307" s="157" t="s">
        <v>341</v>
      </c>
      <c r="E307" s="158" t="s">
        <v>1</v>
      </c>
      <c r="F307" s="159" t="s">
        <v>317</v>
      </c>
      <c r="H307" s="160">
        <v>91.929000000000002</v>
      </c>
      <c r="I307" s="161"/>
      <c r="L307" s="156"/>
      <c r="M307" s="162"/>
      <c r="T307" s="163"/>
      <c r="AT307" s="158" t="s">
        <v>341</v>
      </c>
      <c r="AU307" s="158" t="s">
        <v>89</v>
      </c>
      <c r="AV307" s="12" t="s">
        <v>89</v>
      </c>
      <c r="AW307" s="12" t="s">
        <v>36</v>
      </c>
      <c r="AX307" s="12" t="s">
        <v>21</v>
      </c>
      <c r="AY307" s="158" t="s">
        <v>140</v>
      </c>
    </row>
    <row r="308" spans="2:65" s="1" customFormat="1" ht="37.9" customHeight="1">
      <c r="B308" s="32"/>
      <c r="C308" s="136" t="s">
        <v>594</v>
      </c>
      <c r="D308" s="136" t="s">
        <v>143</v>
      </c>
      <c r="E308" s="137" t="s">
        <v>567</v>
      </c>
      <c r="F308" s="138" t="s">
        <v>568</v>
      </c>
      <c r="G308" s="139" t="s">
        <v>460</v>
      </c>
      <c r="H308" s="140">
        <v>91.929000000000002</v>
      </c>
      <c r="I308" s="141"/>
      <c r="J308" s="142">
        <f>ROUND(I308*H308,2)</f>
        <v>0</v>
      </c>
      <c r="K308" s="138" t="s">
        <v>346</v>
      </c>
      <c r="L308" s="32"/>
      <c r="M308" s="143" t="s">
        <v>1</v>
      </c>
      <c r="N308" s="144" t="s">
        <v>46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152</v>
      </c>
      <c r="AT308" s="147" t="s">
        <v>143</v>
      </c>
      <c r="AU308" s="147" t="s">
        <v>89</v>
      </c>
      <c r="AY308" s="17" t="s">
        <v>140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21</v>
      </c>
      <c r="BK308" s="148">
        <f>ROUND(I308*H308,2)</f>
        <v>0</v>
      </c>
      <c r="BL308" s="17" t="s">
        <v>152</v>
      </c>
      <c r="BM308" s="147" t="s">
        <v>595</v>
      </c>
    </row>
    <row r="309" spans="2:65" s="11" customFormat="1" ht="22.9" customHeight="1">
      <c r="B309" s="124"/>
      <c r="D309" s="125" t="s">
        <v>80</v>
      </c>
      <c r="E309" s="134" t="s">
        <v>596</v>
      </c>
      <c r="F309" s="134" t="s">
        <v>597</v>
      </c>
      <c r="I309" s="127"/>
      <c r="J309" s="135">
        <f>BK309</f>
        <v>0</v>
      </c>
      <c r="L309" s="124"/>
      <c r="M309" s="129"/>
      <c r="P309" s="130">
        <f>SUM(P310:P551)</f>
        <v>0</v>
      </c>
      <c r="R309" s="130">
        <f>SUM(R310:R551)</f>
        <v>38.326700750000001</v>
      </c>
      <c r="T309" s="131">
        <f>SUM(T310:T551)</f>
        <v>164.50691499999999</v>
      </c>
      <c r="AR309" s="125" t="s">
        <v>21</v>
      </c>
      <c r="AT309" s="132" t="s">
        <v>80</v>
      </c>
      <c r="AU309" s="132" t="s">
        <v>21</v>
      </c>
      <c r="AY309" s="125" t="s">
        <v>140</v>
      </c>
      <c r="BK309" s="133">
        <f>SUM(BK310:BK551)</f>
        <v>0</v>
      </c>
    </row>
    <row r="310" spans="2:65" s="1" customFormat="1" ht="24.2" customHeight="1">
      <c r="B310" s="32"/>
      <c r="C310" s="136" t="s">
        <v>598</v>
      </c>
      <c r="D310" s="136" t="s">
        <v>143</v>
      </c>
      <c r="E310" s="137" t="s">
        <v>599</v>
      </c>
      <c r="F310" s="138" t="s">
        <v>600</v>
      </c>
      <c r="G310" s="139" t="s">
        <v>350</v>
      </c>
      <c r="H310" s="140">
        <v>248.73</v>
      </c>
      <c r="I310" s="141"/>
      <c r="J310" s="142">
        <f>ROUND(I310*H310,2)</f>
        <v>0</v>
      </c>
      <c r="K310" s="138" t="s">
        <v>346</v>
      </c>
      <c r="L310" s="32"/>
      <c r="M310" s="143" t="s">
        <v>1</v>
      </c>
      <c r="N310" s="144" t="s">
        <v>46</v>
      </c>
      <c r="P310" s="145">
        <f>O310*H310</f>
        <v>0</v>
      </c>
      <c r="Q310" s="145">
        <v>3.0000000000000001E-5</v>
      </c>
      <c r="R310" s="145">
        <f>Q310*H310</f>
        <v>7.4618999999999996E-3</v>
      </c>
      <c r="S310" s="145">
        <v>0.23</v>
      </c>
      <c r="T310" s="146">
        <f>S310*H310</f>
        <v>57.207900000000002</v>
      </c>
      <c r="AR310" s="147" t="s">
        <v>152</v>
      </c>
      <c r="AT310" s="147" t="s">
        <v>143</v>
      </c>
      <c r="AU310" s="147" t="s">
        <v>89</v>
      </c>
      <c r="AY310" s="17" t="s">
        <v>140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21</v>
      </c>
      <c r="BK310" s="148">
        <f>ROUND(I310*H310,2)</f>
        <v>0</v>
      </c>
      <c r="BL310" s="17" t="s">
        <v>152</v>
      </c>
      <c r="BM310" s="147" t="s">
        <v>601</v>
      </c>
    </row>
    <row r="311" spans="2:65" s="14" customFormat="1" ht="11.25">
      <c r="B311" s="171"/>
      <c r="D311" s="157" t="s">
        <v>341</v>
      </c>
      <c r="E311" s="172" t="s">
        <v>1</v>
      </c>
      <c r="F311" s="173" t="s">
        <v>602</v>
      </c>
      <c r="H311" s="172" t="s">
        <v>1</v>
      </c>
      <c r="I311" s="174"/>
      <c r="L311" s="171"/>
      <c r="M311" s="175"/>
      <c r="T311" s="176"/>
      <c r="AT311" s="172" t="s">
        <v>341</v>
      </c>
      <c r="AU311" s="172" t="s">
        <v>89</v>
      </c>
      <c r="AV311" s="14" t="s">
        <v>21</v>
      </c>
      <c r="AW311" s="14" t="s">
        <v>36</v>
      </c>
      <c r="AX311" s="14" t="s">
        <v>81</v>
      </c>
      <c r="AY311" s="172" t="s">
        <v>140</v>
      </c>
    </row>
    <row r="312" spans="2:65" s="14" customFormat="1" ht="11.25">
      <c r="B312" s="171"/>
      <c r="D312" s="157" t="s">
        <v>341</v>
      </c>
      <c r="E312" s="172" t="s">
        <v>1</v>
      </c>
      <c r="F312" s="173" t="s">
        <v>603</v>
      </c>
      <c r="H312" s="172" t="s">
        <v>1</v>
      </c>
      <c r="I312" s="174"/>
      <c r="L312" s="171"/>
      <c r="M312" s="175"/>
      <c r="T312" s="176"/>
      <c r="AT312" s="172" t="s">
        <v>341</v>
      </c>
      <c r="AU312" s="172" t="s">
        <v>89</v>
      </c>
      <c r="AV312" s="14" t="s">
        <v>21</v>
      </c>
      <c r="AW312" s="14" t="s">
        <v>36</v>
      </c>
      <c r="AX312" s="14" t="s">
        <v>81</v>
      </c>
      <c r="AY312" s="172" t="s">
        <v>140</v>
      </c>
    </row>
    <row r="313" spans="2:65" s="12" customFormat="1" ht="11.25">
      <c r="B313" s="156"/>
      <c r="D313" s="157" t="s">
        <v>341</v>
      </c>
      <c r="E313" s="158" t="s">
        <v>1</v>
      </c>
      <c r="F313" s="159" t="s">
        <v>604</v>
      </c>
      <c r="H313" s="160">
        <v>58.96</v>
      </c>
      <c r="I313" s="161"/>
      <c r="L313" s="156"/>
      <c r="M313" s="162"/>
      <c r="T313" s="163"/>
      <c r="AT313" s="158" t="s">
        <v>341</v>
      </c>
      <c r="AU313" s="158" t="s">
        <v>89</v>
      </c>
      <c r="AV313" s="12" t="s">
        <v>89</v>
      </c>
      <c r="AW313" s="12" t="s">
        <v>36</v>
      </c>
      <c r="AX313" s="12" t="s">
        <v>81</v>
      </c>
      <c r="AY313" s="158" t="s">
        <v>140</v>
      </c>
    </row>
    <row r="314" spans="2:65" s="14" customFormat="1" ht="11.25">
      <c r="B314" s="171"/>
      <c r="D314" s="157" t="s">
        <v>341</v>
      </c>
      <c r="E314" s="172" t="s">
        <v>1</v>
      </c>
      <c r="F314" s="173" t="s">
        <v>605</v>
      </c>
      <c r="H314" s="172" t="s">
        <v>1</v>
      </c>
      <c r="I314" s="174"/>
      <c r="L314" s="171"/>
      <c r="M314" s="175"/>
      <c r="T314" s="176"/>
      <c r="AT314" s="172" t="s">
        <v>341</v>
      </c>
      <c r="AU314" s="172" t="s">
        <v>89</v>
      </c>
      <c r="AV314" s="14" t="s">
        <v>21</v>
      </c>
      <c r="AW314" s="14" t="s">
        <v>36</v>
      </c>
      <c r="AX314" s="14" t="s">
        <v>81</v>
      </c>
      <c r="AY314" s="172" t="s">
        <v>140</v>
      </c>
    </row>
    <row r="315" spans="2:65" s="14" customFormat="1" ht="11.25">
      <c r="B315" s="171"/>
      <c r="D315" s="157" t="s">
        <v>341</v>
      </c>
      <c r="E315" s="172" t="s">
        <v>1</v>
      </c>
      <c r="F315" s="173" t="s">
        <v>606</v>
      </c>
      <c r="H315" s="172" t="s">
        <v>1</v>
      </c>
      <c r="I315" s="174"/>
      <c r="L315" s="171"/>
      <c r="M315" s="175"/>
      <c r="T315" s="176"/>
      <c r="AT315" s="172" t="s">
        <v>341</v>
      </c>
      <c r="AU315" s="172" t="s">
        <v>89</v>
      </c>
      <c r="AV315" s="14" t="s">
        <v>21</v>
      </c>
      <c r="AW315" s="14" t="s">
        <v>36</v>
      </c>
      <c r="AX315" s="14" t="s">
        <v>81</v>
      </c>
      <c r="AY315" s="172" t="s">
        <v>140</v>
      </c>
    </row>
    <row r="316" spans="2:65" s="12" customFormat="1" ht="11.25">
      <c r="B316" s="156"/>
      <c r="D316" s="157" t="s">
        <v>341</v>
      </c>
      <c r="E316" s="158" t="s">
        <v>1</v>
      </c>
      <c r="F316" s="159" t="s">
        <v>607</v>
      </c>
      <c r="H316" s="160">
        <v>2.34</v>
      </c>
      <c r="I316" s="161"/>
      <c r="L316" s="156"/>
      <c r="M316" s="162"/>
      <c r="T316" s="163"/>
      <c r="AT316" s="158" t="s">
        <v>341</v>
      </c>
      <c r="AU316" s="158" t="s">
        <v>89</v>
      </c>
      <c r="AV316" s="12" t="s">
        <v>89</v>
      </c>
      <c r="AW316" s="12" t="s">
        <v>36</v>
      </c>
      <c r="AX316" s="12" t="s">
        <v>81</v>
      </c>
      <c r="AY316" s="158" t="s">
        <v>140</v>
      </c>
    </row>
    <row r="317" spans="2:65" s="14" customFormat="1" ht="11.25">
      <c r="B317" s="171"/>
      <c r="D317" s="157" t="s">
        <v>341</v>
      </c>
      <c r="E317" s="172" t="s">
        <v>1</v>
      </c>
      <c r="F317" s="173" t="s">
        <v>608</v>
      </c>
      <c r="H317" s="172" t="s">
        <v>1</v>
      </c>
      <c r="I317" s="174"/>
      <c r="L317" s="171"/>
      <c r="M317" s="175"/>
      <c r="T317" s="176"/>
      <c r="AT317" s="172" t="s">
        <v>341</v>
      </c>
      <c r="AU317" s="172" t="s">
        <v>89</v>
      </c>
      <c r="AV317" s="14" t="s">
        <v>21</v>
      </c>
      <c r="AW317" s="14" t="s">
        <v>36</v>
      </c>
      <c r="AX317" s="14" t="s">
        <v>81</v>
      </c>
      <c r="AY317" s="172" t="s">
        <v>140</v>
      </c>
    </row>
    <row r="318" spans="2:65" s="12" customFormat="1" ht="11.25">
      <c r="B318" s="156"/>
      <c r="D318" s="157" t="s">
        <v>341</v>
      </c>
      <c r="E318" s="158" t="s">
        <v>1</v>
      </c>
      <c r="F318" s="159" t="s">
        <v>609</v>
      </c>
      <c r="H318" s="160">
        <v>2.6</v>
      </c>
      <c r="I318" s="161"/>
      <c r="L318" s="156"/>
      <c r="M318" s="162"/>
      <c r="T318" s="163"/>
      <c r="AT318" s="158" t="s">
        <v>341</v>
      </c>
      <c r="AU318" s="158" t="s">
        <v>89</v>
      </c>
      <c r="AV318" s="12" t="s">
        <v>89</v>
      </c>
      <c r="AW318" s="12" t="s">
        <v>36</v>
      </c>
      <c r="AX318" s="12" t="s">
        <v>81</v>
      </c>
      <c r="AY318" s="158" t="s">
        <v>140</v>
      </c>
    </row>
    <row r="319" spans="2:65" s="14" customFormat="1" ht="11.25">
      <c r="B319" s="171"/>
      <c r="D319" s="157" t="s">
        <v>341</v>
      </c>
      <c r="E319" s="172" t="s">
        <v>1</v>
      </c>
      <c r="F319" s="173" t="s">
        <v>610</v>
      </c>
      <c r="H319" s="172" t="s">
        <v>1</v>
      </c>
      <c r="I319" s="174"/>
      <c r="L319" s="171"/>
      <c r="M319" s="175"/>
      <c r="T319" s="176"/>
      <c r="AT319" s="172" t="s">
        <v>341</v>
      </c>
      <c r="AU319" s="172" t="s">
        <v>89</v>
      </c>
      <c r="AV319" s="14" t="s">
        <v>21</v>
      </c>
      <c r="AW319" s="14" t="s">
        <v>36</v>
      </c>
      <c r="AX319" s="14" t="s">
        <v>81</v>
      </c>
      <c r="AY319" s="172" t="s">
        <v>140</v>
      </c>
    </row>
    <row r="320" spans="2:65" s="12" customFormat="1" ht="11.25">
      <c r="B320" s="156"/>
      <c r="D320" s="157" t="s">
        <v>341</v>
      </c>
      <c r="E320" s="158" t="s">
        <v>1</v>
      </c>
      <c r="F320" s="159" t="s">
        <v>611</v>
      </c>
      <c r="H320" s="160">
        <v>1.82</v>
      </c>
      <c r="I320" s="161"/>
      <c r="L320" s="156"/>
      <c r="M320" s="162"/>
      <c r="T320" s="163"/>
      <c r="AT320" s="158" t="s">
        <v>341</v>
      </c>
      <c r="AU320" s="158" t="s">
        <v>89</v>
      </c>
      <c r="AV320" s="12" t="s">
        <v>89</v>
      </c>
      <c r="AW320" s="12" t="s">
        <v>36</v>
      </c>
      <c r="AX320" s="12" t="s">
        <v>81</v>
      </c>
      <c r="AY320" s="158" t="s">
        <v>140</v>
      </c>
    </row>
    <row r="321" spans="2:65" s="13" customFormat="1" ht="11.25">
      <c r="B321" s="164"/>
      <c r="D321" s="157" t="s">
        <v>341</v>
      </c>
      <c r="E321" s="165" t="s">
        <v>612</v>
      </c>
      <c r="F321" s="166" t="s">
        <v>343</v>
      </c>
      <c r="H321" s="167">
        <v>65.72</v>
      </c>
      <c r="I321" s="168"/>
      <c r="L321" s="164"/>
      <c r="M321" s="169"/>
      <c r="T321" s="170"/>
      <c r="AT321" s="165" t="s">
        <v>341</v>
      </c>
      <c r="AU321" s="165" t="s">
        <v>89</v>
      </c>
      <c r="AV321" s="13" t="s">
        <v>152</v>
      </c>
      <c r="AW321" s="13" t="s">
        <v>36</v>
      </c>
      <c r="AX321" s="13" t="s">
        <v>81</v>
      </c>
      <c r="AY321" s="165" t="s">
        <v>140</v>
      </c>
    </row>
    <row r="322" spans="2:65" s="14" customFormat="1" ht="11.25">
      <c r="B322" s="171"/>
      <c r="D322" s="157" t="s">
        <v>341</v>
      </c>
      <c r="E322" s="172" t="s">
        <v>1</v>
      </c>
      <c r="F322" s="173" t="s">
        <v>613</v>
      </c>
      <c r="H322" s="172" t="s">
        <v>1</v>
      </c>
      <c r="I322" s="174"/>
      <c r="L322" s="171"/>
      <c r="M322" s="175"/>
      <c r="T322" s="176"/>
      <c r="AT322" s="172" t="s">
        <v>341</v>
      </c>
      <c r="AU322" s="172" t="s">
        <v>89</v>
      </c>
      <c r="AV322" s="14" t="s">
        <v>21</v>
      </c>
      <c r="AW322" s="14" t="s">
        <v>36</v>
      </c>
      <c r="AX322" s="14" t="s">
        <v>81</v>
      </c>
      <c r="AY322" s="172" t="s">
        <v>140</v>
      </c>
    </row>
    <row r="323" spans="2:65" s="14" customFormat="1" ht="11.25">
      <c r="B323" s="171"/>
      <c r="D323" s="157" t="s">
        <v>341</v>
      </c>
      <c r="E323" s="172" t="s">
        <v>1</v>
      </c>
      <c r="F323" s="173" t="s">
        <v>614</v>
      </c>
      <c r="H323" s="172" t="s">
        <v>1</v>
      </c>
      <c r="I323" s="174"/>
      <c r="L323" s="171"/>
      <c r="M323" s="175"/>
      <c r="T323" s="176"/>
      <c r="AT323" s="172" t="s">
        <v>341</v>
      </c>
      <c r="AU323" s="172" t="s">
        <v>89</v>
      </c>
      <c r="AV323" s="14" t="s">
        <v>21</v>
      </c>
      <c r="AW323" s="14" t="s">
        <v>36</v>
      </c>
      <c r="AX323" s="14" t="s">
        <v>81</v>
      </c>
      <c r="AY323" s="172" t="s">
        <v>140</v>
      </c>
    </row>
    <row r="324" spans="2:65" s="12" customFormat="1" ht="11.25">
      <c r="B324" s="156"/>
      <c r="D324" s="157" t="s">
        <v>341</v>
      </c>
      <c r="E324" s="158" t="s">
        <v>1</v>
      </c>
      <c r="F324" s="159" t="s">
        <v>615</v>
      </c>
      <c r="H324" s="160">
        <v>71.44</v>
      </c>
      <c r="I324" s="161"/>
      <c r="L324" s="156"/>
      <c r="M324" s="162"/>
      <c r="T324" s="163"/>
      <c r="AT324" s="158" t="s">
        <v>341</v>
      </c>
      <c r="AU324" s="158" t="s">
        <v>89</v>
      </c>
      <c r="AV324" s="12" t="s">
        <v>89</v>
      </c>
      <c r="AW324" s="12" t="s">
        <v>36</v>
      </c>
      <c r="AX324" s="12" t="s">
        <v>81</v>
      </c>
      <c r="AY324" s="158" t="s">
        <v>140</v>
      </c>
    </row>
    <row r="325" spans="2:65" s="14" customFormat="1" ht="11.25">
      <c r="B325" s="171"/>
      <c r="D325" s="157" t="s">
        <v>341</v>
      </c>
      <c r="E325" s="172" t="s">
        <v>1</v>
      </c>
      <c r="F325" s="173" t="s">
        <v>616</v>
      </c>
      <c r="H325" s="172" t="s">
        <v>1</v>
      </c>
      <c r="I325" s="174"/>
      <c r="L325" s="171"/>
      <c r="M325" s="175"/>
      <c r="T325" s="176"/>
      <c r="AT325" s="172" t="s">
        <v>341</v>
      </c>
      <c r="AU325" s="172" t="s">
        <v>89</v>
      </c>
      <c r="AV325" s="14" t="s">
        <v>21</v>
      </c>
      <c r="AW325" s="14" t="s">
        <v>36</v>
      </c>
      <c r="AX325" s="14" t="s">
        <v>81</v>
      </c>
      <c r="AY325" s="172" t="s">
        <v>140</v>
      </c>
    </row>
    <row r="326" spans="2:65" s="12" customFormat="1" ht="11.25">
      <c r="B326" s="156"/>
      <c r="D326" s="157" t="s">
        <v>341</v>
      </c>
      <c r="E326" s="158" t="s">
        <v>1</v>
      </c>
      <c r="F326" s="159" t="s">
        <v>617</v>
      </c>
      <c r="H326" s="160">
        <v>52.924999999999997</v>
      </c>
      <c r="I326" s="161"/>
      <c r="L326" s="156"/>
      <c r="M326" s="162"/>
      <c r="T326" s="163"/>
      <c r="AT326" s="158" t="s">
        <v>341</v>
      </c>
      <c r="AU326" s="158" t="s">
        <v>89</v>
      </c>
      <c r="AV326" s="12" t="s">
        <v>89</v>
      </c>
      <c r="AW326" s="12" t="s">
        <v>36</v>
      </c>
      <c r="AX326" s="12" t="s">
        <v>81</v>
      </c>
      <c r="AY326" s="158" t="s">
        <v>140</v>
      </c>
    </row>
    <row r="327" spans="2:65" s="13" customFormat="1" ht="11.25">
      <c r="B327" s="164"/>
      <c r="D327" s="157" t="s">
        <v>341</v>
      </c>
      <c r="E327" s="165" t="s">
        <v>237</v>
      </c>
      <c r="F327" s="166" t="s">
        <v>343</v>
      </c>
      <c r="H327" s="167">
        <v>124.36499999999999</v>
      </c>
      <c r="I327" s="168"/>
      <c r="L327" s="164"/>
      <c r="M327" s="169"/>
      <c r="T327" s="170"/>
      <c r="AT327" s="165" t="s">
        <v>341</v>
      </c>
      <c r="AU327" s="165" t="s">
        <v>89</v>
      </c>
      <c r="AV327" s="13" t="s">
        <v>152</v>
      </c>
      <c r="AW327" s="13" t="s">
        <v>36</v>
      </c>
      <c r="AX327" s="13" t="s">
        <v>81</v>
      </c>
      <c r="AY327" s="165" t="s">
        <v>140</v>
      </c>
    </row>
    <row r="328" spans="2:65" s="12" customFormat="1" ht="11.25">
      <c r="B328" s="156"/>
      <c r="D328" s="157" t="s">
        <v>341</v>
      </c>
      <c r="E328" s="158" t="s">
        <v>1</v>
      </c>
      <c r="F328" s="159" t="s">
        <v>618</v>
      </c>
      <c r="H328" s="160">
        <v>248.73</v>
      </c>
      <c r="I328" s="161"/>
      <c r="L328" s="156"/>
      <c r="M328" s="162"/>
      <c r="T328" s="163"/>
      <c r="AT328" s="158" t="s">
        <v>341</v>
      </c>
      <c r="AU328" s="158" t="s">
        <v>89</v>
      </c>
      <c r="AV328" s="12" t="s">
        <v>89</v>
      </c>
      <c r="AW328" s="12" t="s">
        <v>36</v>
      </c>
      <c r="AX328" s="12" t="s">
        <v>81</v>
      </c>
      <c r="AY328" s="158" t="s">
        <v>140</v>
      </c>
    </row>
    <row r="329" spans="2:65" s="13" customFormat="1" ht="11.25">
      <c r="B329" s="164"/>
      <c r="D329" s="157" t="s">
        <v>341</v>
      </c>
      <c r="E329" s="165" t="s">
        <v>1</v>
      </c>
      <c r="F329" s="166" t="s">
        <v>343</v>
      </c>
      <c r="H329" s="167">
        <v>248.73</v>
      </c>
      <c r="I329" s="168"/>
      <c r="L329" s="164"/>
      <c r="M329" s="169"/>
      <c r="T329" s="170"/>
      <c r="AT329" s="165" t="s">
        <v>341</v>
      </c>
      <c r="AU329" s="165" t="s">
        <v>89</v>
      </c>
      <c r="AV329" s="13" t="s">
        <v>152</v>
      </c>
      <c r="AW329" s="13" t="s">
        <v>36</v>
      </c>
      <c r="AX329" s="13" t="s">
        <v>21</v>
      </c>
      <c r="AY329" s="165" t="s">
        <v>140</v>
      </c>
    </row>
    <row r="330" spans="2:65" s="1" customFormat="1" ht="24.2" customHeight="1">
      <c r="B330" s="32"/>
      <c r="C330" s="136" t="s">
        <v>619</v>
      </c>
      <c r="D330" s="136" t="s">
        <v>143</v>
      </c>
      <c r="E330" s="137" t="s">
        <v>402</v>
      </c>
      <c r="F330" s="138" t="s">
        <v>403</v>
      </c>
      <c r="G330" s="139" t="s">
        <v>146</v>
      </c>
      <c r="H330" s="140">
        <v>74.52</v>
      </c>
      <c r="I330" s="141"/>
      <c r="J330" s="142">
        <f>ROUND(I330*H330,2)</f>
        <v>0</v>
      </c>
      <c r="K330" s="138" t="s">
        <v>346</v>
      </c>
      <c r="L330" s="32"/>
      <c r="M330" s="143" t="s">
        <v>1</v>
      </c>
      <c r="N330" s="144" t="s">
        <v>46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152</v>
      </c>
      <c r="AT330" s="147" t="s">
        <v>143</v>
      </c>
      <c r="AU330" s="147" t="s">
        <v>89</v>
      </c>
      <c r="AY330" s="17" t="s">
        <v>140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21</v>
      </c>
      <c r="BK330" s="148">
        <f>ROUND(I330*H330,2)</f>
        <v>0</v>
      </c>
      <c r="BL330" s="17" t="s">
        <v>152</v>
      </c>
      <c r="BM330" s="147" t="s">
        <v>620</v>
      </c>
    </row>
    <row r="331" spans="2:65" s="14" customFormat="1" ht="11.25">
      <c r="B331" s="171"/>
      <c r="D331" s="157" t="s">
        <v>341</v>
      </c>
      <c r="E331" s="172" t="s">
        <v>1</v>
      </c>
      <c r="F331" s="173" t="s">
        <v>602</v>
      </c>
      <c r="H331" s="172" t="s">
        <v>1</v>
      </c>
      <c r="I331" s="174"/>
      <c r="L331" s="171"/>
      <c r="M331" s="175"/>
      <c r="T331" s="176"/>
      <c r="AT331" s="172" t="s">
        <v>341</v>
      </c>
      <c r="AU331" s="172" t="s">
        <v>89</v>
      </c>
      <c r="AV331" s="14" t="s">
        <v>21</v>
      </c>
      <c r="AW331" s="14" t="s">
        <v>36</v>
      </c>
      <c r="AX331" s="14" t="s">
        <v>81</v>
      </c>
      <c r="AY331" s="172" t="s">
        <v>140</v>
      </c>
    </row>
    <row r="332" spans="2:65" s="14" customFormat="1" ht="11.25">
      <c r="B332" s="171"/>
      <c r="D332" s="157" t="s">
        <v>341</v>
      </c>
      <c r="E332" s="172" t="s">
        <v>1</v>
      </c>
      <c r="F332" s="173" t="s">
        <v>613</v>
      </c>
      <c r="H332" s="172" t="s">
        <v>1</v>
      </c>
      <c r="I332" s="174"/>
      <c r="L332" s="171"/>
      <c r="M332" s="175"/>
      <c r="T332" s="176"/>
      <c r="AT332" s="172" t="s">
        <v>341</v>
      </c>
      <c r="AU332" s="172" t="s">
        <v>89</v>
      </c>
      <c r="AV332" s="14" t="s">
        <v>21</v>
      </c>
      <c r="AW332" s="14" t="s">
        <v>36</v>
      </c>
      <c r="AX332" s="14" t="s">
        <v>81</v>
      </c>
      <c r="AY332" s="172" t="s">
        <v>140</v>
      </c>
    </row>
    <row r="333" spans="2:65" s="12" customFormat="1" ht="11.25">
      <c r="B333" s="156"/>
      <c r="D333" s="157" t="s">
        <v>341</v>
      </c>
      <c r="E333" s="158" t="s">
        <v>1</v>
      </c>
      <c r="F333" s="159" t="s">
        <v>621</v>
      </c>
      <c r="H333" s="160">
        <v>74.52</v>
      </c>
      <c r="I333" s="161"/>
      <c r="L333" s="156"/>
      <c r="M333" s="162"/>
      <c r="T333" s="163"/>
      <c r="AT333" s="158" t="s">
        <v>341</v>
      </c>
      <c r="AU333" s="158" t="s">
        <v>89</v>
      </c>
      <c r="AV333" s="12" t="s">
        <v>89</v>
      </c>
      <c r="AW333" s="12" t="s">
        <v>36</v>
      </c>
      <c r="AX333" s="12" t="s">
        <v>21</v>
      </c>
      <c r="AY333" s="158" t="s">
        <v>140</v>
      </c>
    </row>
    <row r="334" spans="2:65" s="1" customFormat="1" ht="21.75" customHeight="1">
      <c r="B334" s="32"/>
      <c r="C334" s="136" t="s">
        <v>622</v>
      </c>
      <c r="D334" s="136" t="s">
        <v>143</v>
      </c>
      <c r="E334" s="137" t="s">
        <v>382</v>
      </c>
      <c r="F334" s="138" t="s">
        <v>383</v>
      </c>
      <c r="G334" s="139" t="s">
        <v>364</v>
      </c>
      <c r="H334" s="140">
        <v>57.207999999999998</v>
      </c>
      <c r="I334" s="141"/>
      <c r="J334" s="142">
        <f>ROUND(I334*H334,2)</f>
        <v>0</v>
      </c>
      <c r="K334" s="138" t="s">
        <v>346</v>
      </c>
      <c r="L334" s="32"/>
      <c r="M334" s="143" t="s">
        <v>1</v>
      </c>
      <c r="N334" s="144" t="s">
        <v>46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152</v>
      </c>
      <c r="AT334" s="147" t="s">
        <v>143</v>
      </c>
      <c r="AU334" s="147" t="s">
        <v>89</v>
      </c>
      <c r="AY334" s="17" t="s">
        <v>140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21</v>
      </c>
      <c r="BK334" s="148">
        <f>ROUND(I334*H334,2)</f>
        <v>0</v>
      </c>
      <c r="BL334" s="17" t="s">
        <v>152</v>
      </c>
      <c r="BM334" s="147" t="s">
        <v>623</v>
      </c>
    </row>
    <row r="335" spans="2:65" s="1" customFormat="1" ht="24.2" customHeight="1">
      <c r="B335" s="32"/>
      <c r="C335" s="136" t="s">
        <v>624</v>
      </c>
      <c r="D335" s="136" t="s">
        <v>143</v>
      </c>
      <c r="E335" s="137" t="s">
        <v>385</v>
      </c>
      <c r="F335" s="138" t="s">
        <v>386</v>
      </c>
      <c r="G335" s="139" t="s">
        <v>364</v>
      </c>
      <c r="H335" s="140">
        <v>514.87199999999996</v>
      </c>
      <c r="I335" s="141"/>
      <c r="J335" s="142">
        <f>ROUND(I335*H335,2)</f>
        <v>0</v>
      </c>
      <c r="K335" s="138" t="s">
        <v>346</v>
      </c>
      <c r="L335" s="32"/>
      <c r="M335" s="143" t="s">
        <v>1</v>
      </c>
      <c r="N335" s="144" t="s">
        <v>46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152</v>
      </c>
      <c r="AT335" s="147" t="s">
        <v>143</v>
      </c>
      <c r="AU335" s="147" t="s">
        <v>89</v>
      </c>
      <c r="AY335" s="17" t="s">
        <v>140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21</v>
      </c>
      <c r="BK335" s="148">
        <f>ROUND(I335*H335,2)</f>
        <v>0</v>
      </c>
      <c r="BL335" s="17" t="s">
        <v>152</v>
      </c>
      <c r="BM335" s="147" t="s">
        <v>625</v>
      </c>
    </row>
    <row r="336" spans="2:65" s="12" customFormat="1" ht="11.25">
      <c r="B336" s="156"/>
      <c r="D336" s="157" t="s">
        <v>341</v>
      </c>
      <c r="F336" s="159" t="s">
        <v>626</v>
      </c>
      <c r="H336" s="160">
        <v>514.87199999999996</v>
      </c>
      <c r="I336" s="161"/>
      <c r="L336" s="156"/>
      <c r="M336" s="162"/>
      <c r="T336" s="163"/>
      <c r="AT336" s="158" t="s">
        <v>341</v>
      </c>
      <c r="AU336" s="158" t="s">
        <v>89</v>
      </c>
      <c r="AV336" s="12" t="s">
        <v>89</v>
      </c>
      <c r="AW336" s="12" t="s">
        <v>4</v>
      </c>
      <c r="AX336" s="12" t="s">
        <v>21</v>
      </c>
      <c r="AY336" s="158" t="s">
        <v>140</v>
      </c>
    </row>
    <row r="337" spans="2:65" s="1" customFormat="1" ht="21.75" customHeight="1">
      <c r="B337" s="32"/>
      <c r="C337" s="136" t="s">
        <v>627</v>
      </c>
      <c r="D337" s="136" t="s">
        <v>143</v>
      </c>
      <c r="E337" s="137" t="s">
        <v>416</v>
      </c>
      <c r="F337" s="138" t="s">
        <v>417</v>
      </c>
      <c r="G337" s="139" t="s">
        <v>364</v>
      </c>
      <c r="H337" s="140">
        <v>57.207999999999998</v>
      </c>
      <c r="I337" s="141"/>
      <c r="J337" s="142">
        <f>ROUND(I337*H337,2)</f>
        <v>0</v>
      </c>
      <c r="K337" s="138" t="s">
        <v>147</v>
      </c>
      <c r="L337" s="32"/>
      <c r="M337" s="143" t="s">
        <v>1</v>
      </c>
      <c r="N337" s="144" t="s">
        <v>46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152</v>
      </c>
      <c r="AT337" s="147" t="s">
        <v>143</v>
      </c>
      <c r="AU337" s="147" t="s">
        <v>89</v>
      </c>
      <c r="AY337" s="17" t="s">
        <v>140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21</v>
      </c>
      <c r="BK337" s="148">
        <f>ROUND(I337*H337,2)</f>
        <v>0</v>
      </c>
      <c r="BL337" s="17" t="s">
        <v>152</v>
      </c>
      <c r="BM337" s="147" t="s">
        <v>628</v>
      </c>
    </row>
    <row r="338" spans="2:65" s="1" customFormat="1" ht="33" customHeight="1">
      <c r="B338" s="32"/>
      <c r="C338" s="136" t="s">
        <v>629</v>
      </c>
      <c r="D338" s="136" t="s">
        <v>143</v>
      </c>
      <c r="E338" s="137" t="s">
        <v>353</v>
      </c>
      <c r="F338" s="138" t="s">
        <v>354</v>
      </c>
      <c r="G338" s="139" t="s">
        <v>350</v>
      </c>
      <c r="H338" s="140">
        <v>121.465</v>
      </c>
      <c r="I338" s="141"/>
      <c r="J338" s="142">
        <f>ROUND(I338*H338,2)</f>
        <v>0</v>
      </c>
      <c r="K338" s="138" t="s">
        <v>346</v>
      </c>
      <c r="L338" s="32"/>
      <c r="M338" s="143" t="s">
        <v>1</v>
      </c>
      <c r="N338" s="144" t="s">
        <v>46</v>
      </c>
      <c r="P338" s="145">
        <f>O338*H338</f>
        <v>0</v>
      </c>
      <c r="Q338" s="145">
        <v>0</v>
      </c>
      <c r="R338" s="145">
        <f>Q338*H338</f>
        <v>0</v>
      </c>
      <c r="S338" s="145">
        <v>0.625</v>
      </c>
      <c r="T338" s="146">
        <f>S338*H338</f>
        <v>75.915625000000006</v>
      </c>
      <c r="AR338" s="147" t="s">
        <v>152</v>
      </c>
      <c r="AT338" s="147" t="s">
        <v>143</v>
      </c>
      <c r="AU338" s="147" t="s">
        <v>89</v>
      </c>
      <c r="AY338" s="17" t="s">
        <v>140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7" t="s">
        <v>21</v>
      </c>
      <c r="BK338" s="148">
        <f>ROUND(I338*H338,2)</f>
        <v>0</v>
      </c>
      <c r="BL338" s="17" t="s">
        <v>152</v>
      </c>
      <c r="BM338" s="147" t="s">
        <v>630</v>
      </c>
    </row>
    <row r="339" spans="2:65" s="14" customFormat="1" ht="11.25">
      <c r="B339" s="171"/>
      <c r="D339" s="157" t="s">
        <v>341</v>
      </c>
      <c r="E339" s="172" t="s">
        <v>1</v>
      </c>
      <c r="F339" s="173" t="s">
        <v>631</v>
      </c>
      <c r="H339" s="172" t="s">
        <v>1</v>
      </c>
      <c r="I339" s="174"/>
      <c r="L339" s="171"/>
      <c r="M339" s="175"/>
      <c r="T339" s="176"/>
      <c r="AT339" s="172" t="s">
        <v>341</v>
      </c>
      <c r="AU339" s="172" t="s">
        <v>89</v>
      </c>
      <c r="AV339" s="14" t="s">
        <v>21</v>
      </c>
      <c r="AW339" s="14" t="s">
        <v>36</v>
      </c>
      <c r="AX339" s="14" t="s">
        <v>81</v>
      </c>
      <c r="AY339" s="172" t="s">
        <v>140</v>
      </c>
    </row>
    <row r="340" spans="2:65" s="14" customFormat="1" ht="11.25">
      <c r="B340" s="171"/>
      <c r="D340" s="157" t="s">
        <v>341</v>
      </c>
      <c r="E340" s="172" t="s">
        <v>1</v>
      </c>
      <c r="F340" s="173" t="s">
        <v>613</v>
      </c>
      <c r="H340" s="172" t="s">
        <v>1</v>
      </c>
      <c r="I340" s="174"/>
      <c r="L340" s="171"/>
      <c r="M340" s="175"/>
      <c r="T340" s="176"/>
      <c r="AT340" s="172" t="s">
        <v>341</v>
      </c>
      <c r="AU340" s="172" t="s">
        <v>89</v>
      </c>
      <c r="AV340" s="14" t="s">
        <v>21</v>
      </c>
      <c r="AW340" s="14" t="s">
        <v>36</v>
      </c>
      <c r="AX340" s="14" t="s">
        <v>81</v>
      </c>
      <c r="AY340" s="172" t="s">
        <v>140</v>
      </c>
    </row>
    <row r="341" spans="2:65" s="12" customFormat="1" ht="11.25">
      <c r="B341" s="156"/>
      <c r="D341" s="157" t="s">
        <v>341</v>
      </c>
      <c r="E341" s="158" t="s">
        <v>1</v>
      </c>
      <c r="F341" s="159" t="s">
        <v>632</v>
      </c>
      <c r="H341" s="160">
        <v>71.44</v>
      </c>
      <c r="I341" s="161"/>
      <c r="L341" s="156"/>
      <c r="M341" s="162"/>
      <c r="T341" s="163"/>
      <c r="AT341" s="158" t="s">
        <v>341</v>
      </c>
      <c r="AU341" s="158" t="s">
        <v>89</v>
      </c>
      <c r="AV341" s="12" t="s">
        <v>89</v>
      </c>
      <c r="AW341" s="12" t="s">
        <v>36</v>
      </c>
      <c r="AX341" s="12" t="s">
        <v>81</v>
      </c>
      <c r="AY341" s="158" t="s">
        <v>140</v>
      </c>
    </row>
    <row r="342" spans="2:65" s="12" customFormat="1" ht="11.25">
      <c r="B342" s="156"/>
      <c r="D342" s="157" t="s">
        <v>341</v>
      </c>
      <c r="E342" s="158" t="s">
        <v>1</v>
      </c>
      <c r="F342" s="159" t="s">
        <v>633</v>
      </c>
      <c r="H342" s="160">
        <v>50.024999999999999</v>
      </c>
      <c r="I342" s="161"/>
      <c r="L342" s="156"/>
      <c r="M342" s="162"/>
      <c r="T342" s="163"/>
      <c r="AT342" s="158" t="s">
        <v>341</v>
      </c>
      <c r="AU342" s="158" t="s">
        <v>89</v>
      </c>
      <c r="AV342" s="12" t="s">
        <v>89</v>
      </c>
      <c r="AW342" s="12" t="s">
        <v>36</v>
      </c>
      <c r="AX342" s="12" t="s">
        <v>81</v>
      </c>
      <c r="AY342" s="158" t="s">
        <v>140</v>
      </c>
    </row>
    <row r="343" spans="2:65" s="13" customFormat="1" ht="11.25">
      <c r="B343" s="164"/>
      <c r="D343" s="157" t="s">
        <v>341</v>
      </c>
      <c r="E343" s="165" t="s">
        <v>634</v>
      </c>
      <c r="F343" s="166" t="s">
        <v>343</v>
      </c>
      <c r="H343" s="167">
        <v>121.465</v>
      </c>
      <c r="I343" s="168"/>
      <c r="L343" s="164"/>
      <c r="M343" s="169"/>
      <c r="T343" s="170"/>
      <c r="AT343" s="165" t="s">
        <v>341</v>
      </c>
      <c r="AU343" s="165" t="s">
        <v>89</v>
      </c>
      <c r="AV343" s="13" t="s">
        <v>152</v>
      </c>
      <c r="AW343" s="13" t="s">
        <v>36</v>
      </c>
      <c r="AX343" s="13" t="s">
        <v>21</v>
      </c>
      <c r="AY343" s="165" t="s">
        <v>140</v>
      </c>
    </row>
    <row r="344" spans="2:65" s="1" customFormat="1" ht="24.2" customHeight="1">
      <c r="B344" s="32"/>
      <c r="C344" s="136" t="s">
        <v>635</v>
      </c>
      <c r="D344" s="136" t="s">
        <v>143</v>
      </c>
      <c r="E344" s="137" t="s">
        <v>359</v>
      </c>
      <c r="F344" s="138" t="s">
        <v>360</v>
      </c>
      <c r="G344" s="139" t="s">
        <v>146</v>
      </c>
      <c r="H344" s="140">
        <v>73.900000000000006</v>
      </c>
      <c r="I344" s="141"/>
      <c r="J344" s="142">
        <f>ROUND(I344*H344,2)</f>
        <v>0</v>
      </c>
      <c r="K344" s="138" t="s">
        <v>346</v>
      </c>
      <c r="L344" s="32"/>
      <c r="M344" s="143" t="s">
        <v>1</v>
      </c>
      <c r="N344" s="144" t="s">
        <v>46</v>
      </c>
      <c r="P344" s="145">
        <f>O344*H344</f>
        <v>0</v>
      </c>
      <c r="Q344" s="145">
        <v>1.1E-4</v>
      </c>
      <c r="R344" s="145">
        <f>Q344*H344</f>
        <v>8.1290000000000008E-3</v>
      </c>
      <c r="S344" s="145">
        <v>0</v>
      </c>
      <c r="T344" s="146">
        <f>S344*H344</f>
        <v>0</v>
      </c>
      <c r="AR344" s="147" t="s">
        <v>152</v>
      </c>
      <c r="AT344" s="147" t="s">
        <v>143</v>
      </c>
      <c r="AU344" s="147" t="s">
        <v>89</v>
      </c>
      <c r="AY344" s="17" t="s">
        <v>140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21</v>
      </c>
      <c r="BK344" s="148">
        <f>ROUND(I344*H344,2)</f>
        <v>0</v>
      </c>
      <c r="BL344" s="17" t="s">
        <v>152</v>
      </c>
      <c r="BM344" s="147" t="s">
        <v>636</v>
      </c>
    </row>
    <row r="345" spans="2:65" s="14" customFormat="1" ht="11.25">
      <c r="B345" s="171"/>
      <c r="D345" s="157" t="s">
        <v>341</v>
      </c>
      <c r="E345" s="172" t="s">
        <v>1</v>
      </c>
      <c r="F345" s="173" t="s">
        <v>631</v>
      </c>
      <c r="H345" s="172" t="s">
        <v>1</v>
      </c>
      <c r="I345" s="174"/>
      <c r="L345" s="171"/>
      <c r="M345" s="175"/>
      <c r="T345" s="176"/>
      <c r="AT345" s="172" t="s">
        <v>341</v>
      </c>
      <c r="AU345" s="172" t="s">
        <v>89</v>
      </c>
      <c r="AV345" s="14" t="s">
        <v>21</v>
      </c>
      <c r="AW345" s="14" t="s">
        <v>36</v>
      </c>
      <c r="AX345" s="14" t="s">
        <v>81</v>
      </c>
      <c r="AY345" s="172" t="s">
        <v>140</v>
      </c>
    </row>
    <row r="346" spans="2:65" s="12" customFormat="1" ht="11.25">
      <c r="B346" s="156"/>
      <c r="D346" s="157" t="s">
        <v>341</v>
      </c>
      <c r="E346" s="158" t="s">
        <v>1</v>
      </c>
      <c r="F346" s="159" t="s">
        <v>637</v>
      </c>
      <c r="H346" s="160">
        <v>38</v>
      </c>
      <c r="I346" s="161"/>
      <c r="L346" s="156"/>
      <c r="M346" s="162"/>
      <c r="T346" s="163"/>
      <c r="AT346" s="158" t="s">
        <v>341</v>
      </c>
      <c r="AU346" s="158" t="s">
        <v>89</v>
      </c>
      <c r="AV346" s="12" t="s">
        <v>89</v>
      </c>
      <c r="AW346" s="12" t="s">
        <v>36</v>
      </c>
      <c r="AX346" s="12" t="s">
        <v>81</v>
      </c>
      <c r="AY346" s="158" t="s">
        <v>140</v>
      </c>
    </row>
    <row r="347" spans="2:65" s="12" customFormat="1" ht="11.25">
      <c r="B347" s="156"/>
      <c r="D347" s="157" t="s">
        <v>341</v>
      </c>
      <c r="E347" s="158" t="s">
        <v>1</v>
      </c>
      <c r="F347" s="159" t="s">
        <v>638</v>
      </c>
      <c r="H347" s="160">
        <v>35.9</v>
      </c>
      <c r="I347" s="161"/>
      <c r="L347" s="156"/>
      <c r="M347" s="162"/>
      <c r="T347" s="163"/>
      <c r="AT347" s="158" t="s">
        <v>341</v>
      </c>
      <c r="AU347" s="158" t="s">
        <v>89</v>
      </c>
      <c r="AV347" s="12" t="s">
        <v>89</v>
      </c>
      <c r="AW347" s="12" t="s">
        <v>36</v>
      </c>
      <c r="AX347" s="12" t="s">
        <v>81</v>
      </c>
      <c r="AY347" s="158" t="s">
        <v>140</v>
      </c>
    </row>
    <row r="348" spans="2:65" s="13" customFormat="1" ht="11.25">
      <c r="B348" s="164"/>
      <c r="D348" s="157" t="s">
        <v>341</v>
      </c>
      <c r="E348" s="165" t="s">
        <v>1</v>
      </c>
      <c r="F348" s="166" t="s">
        <v>343</v>
      </c>
      <c r="H348" s="167">
        <v>73.900000000000006</v>
      </c>
      <c r="I348" s="168"/>
      <c r="L348" s="164"/>
      <c r="M348" s="169"/>
      <c r="T348" s="170"/>
      <c r="AT348" s="165" t="s">
        <v>341</v>
      </c>
      <c r="AU348" s="165" t="s">
        <v>89</v>
      </c>
      <c r="AV348" s="13" t="s">
        <v>152</v>
      </c>
      <c r="AW348" s="13" t="s">
        <v>36</v>
      </c>
      <c r="AX348" s="13" t="s">
        <v>21</v>
      </c>
      <c r="AY348" s="165" t="s">
        <v>140</v>
      </c>
    </row>
    <row r="349" spans="2:65" s="1" customFormat="1" ht="21.75" customHeight="1">
      <c r="B349" s="32"/>
      <c r="C349" s="136" t="s">
        <v>639</v>
      </c>
      <c r="D349" s="136" t="s">
        <v>143</v>
      </c>
      <c r="E349" s="137" t="s">
        <v>362</v>
      </c>
      <c r="F349" s="138" t="s">
        <v>363</v>
      </c>
      <c r="G349" s="139" t="s">
        <v>364</v>
      </c>
      <c r="H349" s="140">
        <v>65.822000000000003</v>
      </c>
      <c r="I349" s="141"/>
      <c r="J349" s="142">
        <f>ROUND(I349*H349,2)</f>
        <v>0</v>
      </c>
      <c r="K349" s="138" t="s">
        <v>346</v>
      </c>
      <c r="L349" s="32"/>
      <c r="M349" s="143" t="s">
        <v>1</v>
      </c>
      <c r="N349" s="144" t="s">
        <v>46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152</v>
      </c>
      <c r="AT349" s="147" t="s">
        <v>143</v>
      </c>
      <c r="AU349" s="147" t="s">
        <v>89</v>
      </c>
      <c r="AY349" s="17" t="s">
        <v>140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21</v>
      </c>
      <c r="BK349" s="148">
        <f>ROUND(I349*H349,2)</f>
        <v>0</v>
      </c>
      <c r="BL349" s="17" t="s">
        <v>152</v>
      </c>
      <c r="BM349" s="147" t="s">
        <v>640</v>
      </c>
    </row>
    <row r="350" spans="2:65" s="1" customFormat="1" ht="24.2" customHeight="1">
      <c r="B350" s="32"/>
      <c r="C350" s="136" t="s">
        <v>641</v>
      </c>
      <c r="D350" s="136" t="s">
        <v>143</v>
      </c>
      <c r="E350" s="137" t="s">
        <v>366</v>
      </c>
      <c r="F350" s="138" t="s">
        <v>367</v>
      </c>
      <c r="G350" s="139" t="s">
        <v>364</v>
      </c>
      <c r="H350" s="140">
        <v>592.39800000000002</v>
      </c>
      <c r="I350" s="141"/>
      <c r="J350" s="142">
        <f>ROUND(I350*H350,2)</f>
        <v>0</v>
      </c>
      <c r="K350" s="138" t="s">
        <v>346</v>
      </c>
      <c r="L350" s="32"/>
      <c r="M350" s="143" t="s">
        <v>1</v>
      </c>
      <c r="N350" s="144" t="s">
        <v>46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152</v>
      </c>
      <c r="AT350" s="147" t="s">
        <v>143</v>
      </c>
      <c r="AU350" s="147" t="s">
        <v>89</v>
      </c>
      <c r="AY350" s="17" t="s">
        <v>140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21</v>
      </c>
      <c r="BK350" s="148">
        <f>ROUND(I350*H350,2)</f>
        <v>0</v>
      </c>
      <c r="BL350" s="17" t="s">
        <v>152</v>
      </c>
      <c r="BM350" s="147" t="s">
        <v>642</v>
      </c>
    </row>
    <row r="351" spans="2:65" s="12" customFormat="1" ht="11.25">
      <c r="B351" s="156"/>
      <c r="D351" s="157" t="s">
        <v>341</v>
      </c>
      <c r="F351" s="159" t="s">
        <v>643</v>
      </c>
      <c r="H351" s="160">
        <v>592.39800000000002</v>
      </c>
      <c r="I351" s="161"/>
      <c r="L351" s="156"/>
      <c r="M351" s="162"/>
      <c r="T351" s="163"/>
      <c r="AT351" s="158" t="s">
        <v>341</v>
      </c>
      <c r="AU351" s="158" t="s">
        <v>89</v>
      </c>
      <c r="AV351" s="12" t="s">
        <v>89</v>
      </c>
      <c r="AW351" s="12" t="s">
        <v>4</v>
      </c>
      <c r="AX351" s="12" t="s">
        <v>21</v>
      </c>
      <c r="AY351" s="158" t="s">
        <v>140</v>
      </c>
    </row>
    <row r="352" spans="2:65" s="1" customFormat="1" ht="37.9" customHeight="1">
      <c r="B352" s="32"/>
      <c r="C352" s="136" t="s">
        <v>644</v>
      </c>
      <c r="D352" s="136" t="s">
        <v>143</v>
      </c>
      <c r="E352" s="137" t="s">
        <v>370</v>
      </c>
      <c r="F352" s="138" t="s">
        <v>371</v>
      </c>
      <c r="G352" s="139" t="s">
        <v>364</v>
      </c>
      <c r="H352" s="140">
        <v>65.822000000000003</v>
      </c>
      <c r="I352" s="141"/>
      <c r="J352" s="142">
        <f>ROUND(I352*H352,2)</f>
        <v>0</v>
      </c>
      <c r="K352" s="138" t="s">
        <v>147</v>
      </c>
      <c r="L352" s="32"/>
      <c r="M352" s="143" t="s">
        <v>1</v>
      </c>
      <c r="N352" s="144" t="s">
        <v>46</v>
      </c>
      <c r="P352" s="145">
        <f>O352*H352</f>
        <v>0</v>
      </c>
      <c r="Q352" s="145">
        <v>0</v>
      </c>
      <c r="R352" s="145">
        <f>Q352*H352</f>
        <v>0</v>
      </c>
      <c r="S352" s="145">
        <v>0</v>
      </c>
      <c r="T352" s="146">
        <f>S352*H352</f>
        <v>0</v>
      </c>
      <c r="AR352" s="147" t="s">
        <v>152</v>
      </c>
      <c r="AT352" s="147" t="s">
        <v>143</v>
      </c>
      <c r="AU352" s="147" t="s">
        <v>89</v>
      </c>
      <c r="AY352" s="17" t="s">
        <v>140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21</v>
      </c>
      <c r="BK352" s="148">
        <f>ROUND(I352*H352,2)</f>
        <v>0</v>
      </c>
      <c r="BL352" s="17" t="s">
        <v>152</v>
      </c>
      <c r="BM352" s="147" t="s">
        <v>645</v>
      </c>
    </row>
    <row r="353" spans="2:65" s="1" customFormat="1" ht="33" customHeight="1">
      <c r="B353" s="32"/>
      <c r="C353" s="136" t="s">
        <v>646</v>
      </c>
      <c r="D353" s="136" t="s">
        <v>143</v>
      </c>
      <c r="E353" s="137" t="s">
        <v>378</v>
      </c>
      <c r="F353" s="138" t="s">
        <v>379</v>
      </c>
      <c r="G353" s="139" t="s">
        <v>350</v>
      </c>
      <c r="H353" s="140">
        <v>102.705</v>
      </c>
      <c r="I353" s="141"/>
      <c r="J353" s="142">
        <f>ROUND(I353*H353,2)</f>
        <v>0</v>
      </c>
      <c r="K353" s="138" t="s">
        <v>346</v>
      </c>
      <c r="L353" s="32"/>
      <c r="M353" s="143" t="s">
        <v>1</v>
      </c>
      <c r="N353" s="144" t="s">
        <v>46</v>
      </c>
      <c r="P353" s="145">
        <f>O353*H353</f>
        <v>0</v>
      </c>
      <c r="Q353" s="145">
        <v>0</v>
      </c>
      <c r="R353" s="145">
        <f>Q353*H353</f>
        <v>0</v>
      </c>
      <c r="S353" s="145">
        <v>0.28999999999999998</v>
      </c>
      <c r="T353" s="146">
        <f>S353*H353</f>
        <v>29.784449999999996</v>
      </c>
      <c r="AR353" s="147" t="s">
        <v>152</v>
      </c>
      <c r="AT353" s="147" t="s">
        <v>143</v>
      </c>
      <c r="AU353" s="147" t="s">
        <v>89</v>
      </c>
      <c r="AY353" s="17" t="s">
        <v>140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21</v>
      </c>
      <c r="BK353" s="148">
        <f>ROUND(I353*H353,2)</f>
        <v>0</v>
      </c>
      <c r="BL353" s="17" t="s">
        <v>152</v>
      </c>
      <c r="BM353" s="147" t="s">
        <v>647</v>
      </c>
    </row>
    <row r="354" spans="2:65" s="14" customFormat="1" ht="11.25">
      <c r="B354" s="171"/>
      <c r="D354" s="157" t="s">
        <v>341</v>
      </c>
      <c r="E354" s="172" t="s">
        <v>1</v>
      </c>
      <c r="F354" s="173" t="s">
        <v>648</v>
      </c>
      <c r="H354" s="172" t="s">
        <v>1</v>
      </c>
      <c r="I354" s="174"/>
      <c r="L354" s="171"/>
      <c r="M354" s="175"/>
      <c r="T354" s="176"/>
      <c r="AT354" s="172" t="s">
        <v>341</v>
      </c>
      <c r="AU354" s="172" t="s">
        <v>89</v>
      </c>
      <c r="AV354" s="14" t="s">
        <v>21</v>
      </c>
      <c r="AW354" s="14" t="s">
        <v>36</v>
      </c>
      <c r="AX354" s="14" t="s">
        <v>81</v>
      </c>
      <c r="AY354" s="172" t="s">
        <v>140</v>
      </c>
    </row>
    <row r="355" spans="2:65" s="12" customFormat="1" ht="11.25">
      <c r="B355" s="156"/>
      <c r="D355" s="157" t="s">
        <v>341</v>
      </c>
      <c r="E355" s="158" t="s">
        <v>1</v>
      </c>
      <c r="F355" s="159" t="s">
        <v>649</v>
      </c>
      <c r="H355" s="160">
        <v>55.29</v>
      </c>
      <c r="I355" s="161"/>
      <c r="L355" s="156"/>
      <c r="M355" s="162"/>
      <c r="T355" s="163"/>
      <c r="AT355" s="158" t="s">
        <v>341</v>
      </c>
      <c r="AU355" s="158" t="s">
        <v>89</v>
      </c>
      <c r="AV355" s="12" t="s">
        <v>89</v>
      </c>
      <c r="AW355" s="12" t="s">
        <v>36</v>
      </c>
      <c r="AX355" s="12" t="s">
        <v>81</v>
      </c>
      <c r="AY355" s="158" t="s">
        <v>140</v>
      </c>
    </row>
    <row r="356" spans="2:65" s="12" customFormat="1" ht="11.25">
      <c r="B356" s="156"/>
      <c r="D356" s="157" t="s">
        <v>341</v>
      </c>
      <c r="E356" s="158" t="s">
        <v>1</v>
      </c>
      <c r="F356" s="159" t="s">
        <v>650</v>
      </c>
      <c r="H356" s="160">
        <v>47.414999999999999</v>
      </c>
      <c r="I356" s="161"/>
      <c r="L356" s="156"/>
      <c r="M356" s="162"/>
      <c r="T356" s="163"/>
      <c r="AT356" s="158" t="s">
        <v>341</v>
      </c>
      <c r="AU356" s="158" t="s">
        <v>89</v>
      </c>
      <c r="AV356" s="12" t="s">
        <v>89</v>
      </c>
      <c r="AW356" s="12" t="s">
        <v>36</v>
      </c>
      <c r="AX356" s="12" t="s">
        <v>81</v>
      </c>
      <c r="AY356" s="158" t="s">
        <v>140</v>
      </c>
    </row>
    <row r="357" spans="2:65" s="13" customFormat="1" ht="11.25">
      <c r="B357" s="164"/>
      <c r="D357" s="157" t="s">
        <v>341</v>
      </c>
      <c r="E357" s="165" t="s">
        <v>651</v>
      </c>
      <c r="F357" s="166" t="s">
        <v>343</v>
      </c>
      <c r="H357" s="167">
        <v>102.705</v>
      </c>
      <c r="I357" s="168"/>
      <c r="L357" s="164"/>
      <c r="M357" s="169"/>
      <c r="T357" s="170"/>
      <c r="AT357" s="165" t="s">
        <v>341</v>
      </c>
      <c r="AU357" s="165" t="s">
        <v>89</v>
      </c>
      <c r="AV357" s="13" t="s">
        <v>152</v>
      </c>
      <c r="AW357" s="13" t="s">
        <v>36</v>
      </c>
      <c r="AX357" s="13" t="s">
        <v>21</v>
      </c>
      <c r="AY357" s="165" t="s">
        <v>140</v>
      </c>
    </row>
    <row r="358" spans="2:65" s="1" customFormat="1" ht="21.75" customHeight="1">
      <c r="B358" s="32"/>
      <c r="C358" s="136" t="s">
        <v>148</v>
      </c>
      <c r="D358" s="136" t="s">
        <v>143</v>
      </c>
      <c r="E358" s="137" t="s">
        <v>382</v>
      </c>
      <c r="F358" s="138" t="s">
        <v>383</v>
      </c>
      <c r="G358" s="139" t="s">
        <v>364</v>
      </c>
      <c r="H358" s="140">
        <v>29.783999999999999</v>
      </c>
      <c r="I358" s="141"/>
      <c r="J358" s="142">
        <f>ROUND(I358*H358,2)</f>
        <v>0</v>
      </c>
      <c r="K358" s="138" t="s">
        <v>346</v>
      </c>
      <c r="L358" s="32"/>
      <c r="M358" s="143" t="s">
        <v>1</v>
      </c>
      <c r="N358" s="144" t="s">
        <v>46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152</v>
      </c>
      <c r="AT358" s="147" t="s">
        <v>143</v>
      </c>
      <c r="AU358" s="147" t="s">
        <v>89</v>
      </c>
      <c r="AY358" s="17" t="s">
        <v>140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21</v>
      </c>
      <c r="BK358" s="148">
        <f>ROUND(I358*H358,2)</f>
        <v>0</v>
      </c>
      <c r="BL358" s="17" t="s">
        <v>152</v>
      </c>
      <c r="BM358" s="147" t="s">
        <v>652</v>
      </c>
    </row>
    <row r="359" spans="2:65" s="1" customFormat="1" ht="24.2" customHeight="1">
      <c r="B359" s="32"/>
      <c r="C359" s="136" t="s">
        <v>653</v>
      </c>
      <c r="D359" s="136" t="s">
        <v>143</v>
      </c>
      <c r="E359" s="137" t="s">
        <v>385</v>
      </c>
      <c r="F359" s="138" t="s">
        <v>386</v>
      </c>
      <c r="G359" s="139" t="s">
        <v>364</v>
      </c>
      <c r="H359" s="140">
        <v>268.05599999999998</v>
      </c>
      <c r="I359" s="141"/>
      <c r="J359" s="142">
        <f>ROUND(I359*H359,2)</f>
        <v>0</v>
      </c>
      <c r="K359" s="138" t="s">
        <v>346</v>
      </c>
      <c r="L359" s="32"/>
      <c r="M359" s="143" t="s">
        <v>1</v>
      </c>
      <c r="N359" s="144" t="s">
        <v>46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152</v>
      </c>
      <c r="AT359" s="147" t="s">
        <v>143</v>
      </c>
      <c r="AU359" s="147" t="s">
        <v>89</v>
      </c>
      <c r="AY359" s="17" t="s">
        <v>140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21</v>
      </c>
      <c r="BK359" s="148">
        <f>ROUND(I359*H359,2)</f>
        <v>0</v>
      </c>
      <c r="BL359" s="17" t="s">
        <v>152</v>
      </c>
      <c r="BM359" s="147" t="s">
        <v>654</v>
      </c>
    </row>
    <row r="360" spans="2:65" s="12" customFormat="1" ht="11.25">
      <c r="B360" s="156"/>
      <c r="D360" s="157" t="s">
        <v>341</v>
      </c>
      <c r="F360" s="159" t="s">
        <v>655</v>
      </c>
      <c r="H360" s="160">
        <v>268.05599999999998</v>
      </c>
      <c r="I360" s="161"/>
      <c r="L360" s="156"/>
      <c r="M360" s="162"/>
      <c r="T360" s="163"/>
      <c r="AT360" s="158" t="s">
        <v>341</v>
      </c>
      <c r="AU360" s="158" t="s">
        <v>89</v>
      </c>
      <c r="AV360" s="12" t="s">
        <v>89</v>
      </c>
      <c r="AW360" s="12" t="s">
        <v>4</v>
      </c>
      <c r="AX360" s="12" t="s">
        <v>21</v>
      </c>
      <c r="AY360" s="158" t="s">
        <v>140</v>
      </c>
    </row>
    <row r="361" spans="2:65" s="1" customFormat="1" ht="24.2" customHeight="1">
      <c r="B361" s="32"/>
      <c r="C361" s="136" t="s">
        <v>656</v>
      </c>
      <c r="D361" s="136" t="s">
        <v>143</v>
      </c>
      <c r="E361" s="137" t="s">
        <v>389</v>
      </c>
      <c r="F361" s="138" t="s">
        <v>390</v>
      </c>
      <c r="G361" s="139" t="s">
        <v>364</v>
      </c>
      <c r="H361" s="140">
        <v>29.783999999999999</v>
      </c>
      <c r="I361" s="141"/>
      <c r="J361" s="142">
        <f>ROUND(I361*H361,2)</f>
        <v>0</v>
      </c>
      <c r="K361" s="138" t="s">
        <v>147</v>
      </c>
      <c r="L361" s="32"/>
      <c r="M361" s="143" t="s">
        <v>1</v>
      </c>
      <c r="N361" s="144" t="s">
        <v>46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152</v>
      </c>
      <c r="AT361" s="147" t="s">
        <v>143</v>
      </c>
      <c r="AU361" s="147" t="s">
        <v>89</v>
      </c>
      <c r="AY361" s="17" t="s">
        <v>140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21</v>
      </c>
      <c r="BK361" s="148">
        <f>ROUND(I361*H361,2)</f>
        <v>0</v>
      </c>
      <c r="BL361" s="17" t="s">
        <v>152</v>
      </c>
      <c r="BM361" s="147" t="s">
        <v>657</v>
      </c>
    </row>
    <row r="362" spans="2:65" s="1" customFormat="1" ht="24.2" customHeight="1">
      <c r="B362" s="32"/>
      <c r="C362" s="136" t="s">
        <v>658</v>
      </c>
      <c r="D362" s="136" t="s">
        <v>143</v>
      </c>
      <c r="E362" s="137" t="s">
        <v>659</v>
      </c>
      <c r="F362" s="138" t="s">
        <v>660</v>
      </c>
      <c r="G362" s="139" t="s">
        <v>146</v>
      </c>
      <c r="H362" s="140">
        <v>319</v>
      </c>
      <c r="I362" s="141"/>
      <c r="J362" s="142">
        <f>ROUND(I362*H362,2)</f>
        <v>0</v>
      </c>
      <c r="K362" s="138" t="s">
        <v>147</v>
      </c>
      <c r="L362" s="32"/>
      <c r="M362" s="143" t="s">
        <v>1</v>
      </c>
      <c r="N362" s="144" t="s">
        <v>46</v>
      </c>
      <c r="P362" s="145">
        <f>O362*H362</f>
        <v>0</v>
      </c>
      <c r="Q362" s="145">
        <v>3.8000000000000002E-4</v>
      </c>
      <c r="R362" s="145">
        <f>Q362*H362</f>
        <v>0.12122000000000001</v>
      </c>
      <c r="S362" s="145">
        <v>0</v>
      </c>
      <c r="T362" s="146">
        <f>S362*H362</f>
        <v>0</v>
      </c>
      <c r="AR362" s="147" t="s">
        <v>152</v>
      </c>
      <c r="AT362" s="147" t="s">
        <v>143</v>
      </c>
      <c r="AU362" s="147" t="s">
        <v>89</v>
      </c>
      <c r="AY362" s="17" t="s">
        <v>140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21</v>
      </c>
      <c r="BK362" s="148">
        <f>ROUND(I362*H362,2)</f>
        <v>0</v>
      </c>
      <c r="BL362" s="17" t="s">
        <v>152</v>
      </c>
      <c r="BM362" s="147" t="s">
        <v>661</v>
      </c>
    </row>
    <row r="363" spans="2:65" s="12" customFormat="1" ht="11.25">
      <c r="B363" s="156"/>
      <c r="D363" s="157" t="s">
        <v>341</v>
      </c>
      <c r="E363" s="158" t="s">
        <v>1</v>
      </c>
      <c r="F363" s="159" t="s">
        <v>662</v>
      </c>
      <c r="H363" s="160">
        <v>319</v>
      </c>
      <c r="I363" s="161"/>
      <c r="L363" s="156"/>
      <c r="M363" s="162"/>
      <c r="T363" s="163"/>
      <c r="AT363" s="158" t="s">
        <v>341</v>
      </c>
      <c r="AU363" s="158" t="s">
        <v>89</v>
      </c>
      <c r="AV363" s="12" t="s">
        <v>89</v>
      </c>
      <c r="AW363" s="12" t="s">
        <v>36</v>
      </c>
      <c r="AX363" s="12" t="s">
        <v>81</v>
      </c>
      <c r="AY363" s="158" t="s">
        <v>140</v>
      </c>
    </row>
    <row r="364" spans="2:65" s="13" customFormat="1" ht="11.25">
      <c r="B364" s="164"/>
      <c r="D364" s="157" t="s">
        <v>341</v>
      </c>
      <c r="E364" s="165" t="s">
        <v>300</v>
      </c>
      <c r="F364" s="166" t="s">
        <v>343</v>
      </c>
      <c r="H364" s="167">
        <v>319</v>
      </c>
      <c r="I364" s="168"/>
      <c r="L364" s="164"/>
      <c r="M364" s="169"/>
      <c r="T364" s="170"/>
      <c r="AT364" s="165" t="s">
        <v>341</v>
      </c>
      <c r="AU364" s="165" t="s">
        <v>89</v>
      </c>
      <c r="AV364" s="13" t="s">
        <v>152</v>
      </c>
      <c r="AW364" s="13" t="s">
        <v>36</v>
      </c>
      <c r="AX364" s="13" t="s">
        <v>21</v>
      </c>
      <c r="AY364" s="165" t="s">
        <v>140</v>
      </c>
    </row>
    <row r="365" spans="2:65" s="1" customFormat="1" ht="24.2" customHeight="1">
      <c r="B365" s="32"/>
      <c r="C365" s="136" t="s">
        <v>663</v>
      </c>
      <c r="D365" s="136" t="s">
        <v>143</v>
      </c>
      <c r="E365" s="137" t="s">
        <v>664</v>
      </c>
      <c r="F365" s="138" t="s">
        <v>665</v>
      </c>
      <c r="G365" s="139" t="s">
        <v>146</v>
      </c>
      <c r="H365" s="140">
        <v>319</v>
      </c>
      <c r="I365" s="141"/>
      <c r="J365" s="142">
        <f>ROUND(I365*H365,2)</f>
        <v>0</v>
      </c>
      <c r="K365" s="138" t="s">
        <v>147</v>
      </c>
      <c r="L365" s="32"/>
      <c r="M365" s="143" t="s">
        <v>1</v>
      </c>
      <c r="N365" s="144" t="s">
        <v>46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152</v>
      </c>
      <c r="AT365" s="147" t="s">
        <v>143</v>
      </c>
      <c r="AU365" s="147" t="s">
        <v>89</v>
      </c>
      <c r="AY365" s="17" t="s">
        <v>140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21</v>
      </c>
      <c r="BK365" s="148">
        <f>ROUND(I365*H365,2)</f>
        <v>0</v>
      </c>
      <c r="BL365" s="17" t="s">
        <v>152</v>
      </c>
      <c r="BM365" s="147" t="s">
        <v>666</v>
      </c>
    </row>
    <row r="366" spans="2:65" s="12" customFormat="1" ht="11.25">
      <c r="B366" s="156"/>
      <c r="D366" s="157" t="s">
        <v>341</v>
      </c>
      <c r="E366" s="158" t="s">
        <v>1</v>
      </c>
      <c r="F366" s="159" t="s">
        <v>300</v>
      </c>
      <c r="H366" s="160">
        <v>319</v>
      </c>
      <c r="I366" s="161"/>
      <c r="L366" s="156"/>
      <c r="M366" s="162"/>
      <c r="T366" s="163"/>
      <c r="AT366" s="158" t="s">
        <v>341</v>
      </c>
      <c r="AU366" s="158" t="s">
        <v>89</v>
      </c>
      <c r="AV366" s="12" t="s">
        <v>89</v>
      </c>
      <c r="AW366" s="12" t="s">
        <v>36</v>
      </c>
      <c r="AX366" s="12" t="s">
        <v>21</v>
      </c>
      <c r="AY366" s="158" t="s">
        <v>140</v>
      </c>
    </row>
    <row r="367" spans="2:65" s="1" customFormat="1" ht="24.2" customHeight="1">
      <c r="B367" s="32"/>
      <c r="C367" s="136" t="s">
        <v>667</v>
      </c>
      <c r="D367" s="136" t="s">
        <v>143</v>
      </c>
      <c r="E367" s="137" t="s">
        <v>668</v>
      </c>
      <c r="F367" s="138" t="s">
        <v>669</v>
      </c>
      <c r="G367" s="139" t="s">
        <v>146</v>
      </c>
      <c r="H367" s="140">
        <v>319</v>
      </c>
      <c r="I367" s="141"/>
      <c r="J367" s="142">
        <f>ROUND(I367*H367,2)</f>
        <v>0</v>
      </c>
      <c r="K367" s="138" t="s">
        <v>346</v>
      </c>
      <c r="L367" s="32"/>
      <c r="M367" s="143" t="s">
        <v>1</v>
      </c>
      <c r="N367" s="144" t="s">
        <v>46</v>
      </c>
      <c r="P367" s="145">
        <f>O367*H367</f>
        <v>0</v>
      </c>
      <c r="Q367" s="145">
        <v>1.0200000000000001E-3</v>
      </c>
      <c r="R367" s="145">
        <f>Q367*H367</f>
        <v>0.32538</v>
      </c>
      <c r="S367" s="145">
        <v>0</v>
      </c>
      <c r="T367" s="146">
        <f>S367*H367</f>
        <v>0</v>
      </c>
      <c r="AR367" s="147" t="s">
        <v>152</v>
      </c>
      <c r="AT367" s="147" t="s">
        <v>143</v>
      </c>
      <c r="AU367" s="147" t="s">
        <v>89</v>
      </c>
      <c r="AY367" s="17" t="s">
        <v>140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21</v>
      </c>
      <c r="BK367" s="148">
        <f>ROUND(I367*H367,2)</f>
        <v>0</v>
      </c>
      <c r="BL367" s="17" t="s">
        <v>152</v>
      </c>
      <c r="BM367" s="147" t="s">
        <v>670</v>
      </c>
    </row>
    <row r="368" spans="2:65" s="12" customFormat="1" ht="11.25">
      <c r="B368" s="156"/>
      <c r="D368" s="157" t="s">
        <v>341</v>
      </c>
      <c r="E368" s="158" t="s">
        <v>1</v>
      </c>
      <c r="F368" s="159" t="s">
        <v>662</v>
      </c>
      <c r="H368" s="160">
        <v>319</v>
      </c>
      <c r="I368" s="161"/>
      <c r="L368" s="156"/>
      <c r="M368" s="162"/>
      <c r="T368" s="163"/>
      <c r="AT368" s="158" t="s">
        <v>341</v>
      </c>
      <c r="AU368" s="158" t="s">
        <v>89</v>
      </c>
      <c r="AV368" s="12" t="s">
        <v>89</v>
      </c>
      <c r="AW368" s="12" t="s">
        <v>36</v>
      </c>
      <c r="AX368" s="12" t="s">
        <v>81</v>
      </c>
      <c r="AY368" s="158" t="s">
        <v>140</v>
      </c>
    </row>
    <row r="369" spans="2:65" s="13" customFormat="1" ht="11.25">
      <c r="B369" s="164"/>
      <c r="D369" s="157" t="s">
        <v>341</v>
      </c>
      <c r="E369" s="165" t="s">
        <v>246</v>
      </c>
      <c r="F369" s="166" t="s">
        <v>343</v>
      </c>
      <c r="H369" s="167">
        <v>319</v>
      </c>
      <c r="I369" s="168"/>
      <c r="L369" s="164"/>
      <c r="M369" s="169"/>
      <c r="T369" s="170"/>
      <c r="AT369" s="165" t="s">
        <v>341</v>
      </c>
      <c r="AU369" s="165" t="s">
        <v>89</v>
      </c>
      <c r="AV369" s="13" t="s">
        <v>152</v>
      </c>
      <c r="AW369" s="13" t="s">
        <v>36</v>
      </c>
      <c r="AX369" s="13" t="s">
        <v>21</v>
      </c>
      <c r="AY369" s="165" t="s">
        <v>140</v>
      </c>
    </row>
    <row r="370" spans="2:65" s="1" customFormat="1" ht="21.75" customHeight="1">
      <c r="B370" s="32"/>
      <c r="C370" s="184" t="s">
        <v>671</v>
      </c>
      <c r="D370" s="184" t="s">
        <v>137</v>
      </c>
      <c r="E370" s="185" t="s">
        <v>672</v>
      </c>
      <c r="F370" s="186" t="s">
        <v>673</v>
      </c>
      <c r="G370" s="187" t="s">
        <v>364</v>
      </c>
      <c r="H370" s="188">
        <v>14.404999999999999</v>
      </c>
      <c r="I370" s="189"/>
      <c r="J370" s="190">
        <f>ROUND(I370*H370,2)</f>
        <v>0</v>
      </c>
      <c r="K370" s="186" t="s">
        <v>346</v>
      </c>
      <c r="L370" s="191"/>
      <c r="M370" s="192" t="s">
        <v>1</v>
      </c>
      <c r="N370" s="193" t="s">
        <v>46</v>
      </c>
      <c r="P370" s="145">
        <f>O370*H370</f>
        <v>0</v>
      </c>
      <c r="Q370" s="145">
        <v>1</v>
      </c>
      <c r="R370" s="145">
        <f>Q370*H370</f>
        <v>14.404999999999999</v>
      </c>
      <c r="S370" s="145">
        <v>0</v>
      </c>
      <c r="T370" s="146">
        <f>S370*H370</f>
        <v>0</v>
      </c>
      <c r="AR370" s="147" t="s">
        <v>158</v>
      </c>
      <c r="AT370" s="147" t="s">
        <v>137</v>
      </c>
      <c r="AU370" s="147" t="s">
        <v>89</v>
      </c>
      <c r="AY370" s="17" t="s">
        <v>140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21</v>
      </c>
      <c r="BK370" s="148">
        <f>ROUND(I370*H370,2)</f>
        <v>0</v>
      </c>
      <c r="BL370" s="17" t="s">
        <v>152</v>
      </c>
      <c r="BM370" s="147" t="s">
        <v>674</v>
      </c>
    </row>
    <row r="371" spans="2:65" s="14" customFormat="1" ht="11.25">
      <c r="B371" s="171"/>
      <c r="D371" s="157" t="s">
        <v>341</v>
      </c>
      <c r="E371" s="172" t="s">
        <v>1</v>
      </c>
      <c r="F371" s="173" t="s">
        <v>675</v>
      </c>
      <c r="H371" s="172" t="s">
        <v>1</v>
      </c>
      <c r="I371" s="174"/>
      <c r="L371" s="171"/>
      <c r="M371" s="175"/>
      <c r="T371" s="176"/>
      <c r="AT371" s="172" t="s">
        <v>341</v>
      </c>
      <c r="AU371" s="172" t="s">
        <v>89</v>
      </c>
      <c r="AV371" s="14" t="s">
        <v>21</v>
      </c>
      <c r="AW371" s="14" t="s">
        <v>36</v>
      </c>
      <c r="AX371" s="14" t="s">
        <v>81</v>
      </c>
      <c r="AY371" s="172" t="s">
        <v>140</v>
      </c>
    </row>
    <row r="372" spans="2:65" s="12" customFormat="1" ht="11.25">
      <c r="B372" s="156"/>
      <c r="D372" s="157" t="s">
        <v>341</v>
      </c>
      <c r="E372" s="158" t="s">
        <v>1</v>
      </c>
      <c r="F372" s="159" t="s">
        <v>676</v>
      </c>
      <c r="H372" s="160">
        <v>14.404999999999999</v>
      </c>
      <c r="I372" s="161"/>
      <c r="L372" s="156"/>
      <c r="M372" s="162"/>
      <c r="T372" s="163"/>
      <c r="AT372" s="158" t="s">
        <v>341</v>
      </c>
      <c r="AU372" s="158" t="s">
        <v>89</v>
      </c>
      <c r="AV372" s="12" t="s">
        <v>89</v>
      </c>
      <c r="AW372" s="12" t="s">
        <v>36</v>
      </c>
      <c r="AX372" s="12" t="s">
        <v>21</v>
      </c>
      <c r="AY372" s="158" t="s">
        <v>140</v>
      </c>
    </row>
    <row r="373" spans="2:65" s="1" customFormat="1" ht="16.5" customHeight="1">
      <c r="B373" s="32"/>
      <c r="C373" s="136" t="s">
        <v>677</v>
      </c>
      <c r="D373" s="136" t="s">
        <v>143</v>
      </c>
      <c r="E373" s="137" t="s">
        <v>678</v>
      </c>
      <c r="F373" s="138" t="s">
        <v>679</v>
      </c>
      <c r="G373" s="139" t="s">
        <v>146</v>
      </c>
      <c r="H373" s="140">
        <v>120</v>
      </c>
      <c r="I373" s="141"/>
      <c r="J373" s="142">
        <f>ROUND(I373*H373,2)</f>
        <v>0</v>
      </c>
      <c r="K373" s="138" t="s">
        <v>346</v>
      </c>
      <c r="L373" s="32"/>
      <c r="M373" s="143" t="s">
        <v>1</v>
      </c>
      <c r="N373" s="144" t="s">
        <v>46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152</v>
      </c>
      <c r="AT373" s="147" t="s">
        <v>143</v>
      </c>
      <c r="AU373" s="147" t="s">
        <v>89</v>
      </c>
      <c r="AY373" s="17" t="s">
        <v>140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21</v>
      </c>
      <c r="BK373" s="148">
        <f>ROUND(I373*H373,2)</f>
        <v>0</v>
      </c>
      <c r="BL373" s="17" t="s">
        <v>152</v>
      </c>
      <c r="BM373" s="147" t="s">
        <v>680</v>
      </c>
    </row>
    <row r="374" spans="2:65" s="14" customFormat="1" ht="11.25">
      <c r="B374" s="171"/>
      <c r="D374" s="157" t="s">
        <v>341</v>
      </c>
      <c r="E374" s="172" t="s">
        <v>1</v>
      </c>
      <c r="F374" s="173" t="s">
        <v>681</v>
      </c>
      <c r="H374" s="172" t="s">
        <v>1</v>
      </c>
      <c r="I374" s="174"/>
      <c r="L374" s="171"/>
      <c r="M374" s="175"/>
      <c r="T374" s="176"/>
      <c r="AT374" s="172" t="s">
        <v>341</v>
      </c>
      <c r="AU374" s="172" t="s">
        <v>89</v>
      </c>
      <c r="AV374" s="14" t="s">
        <v>21</v>
      </c>
      <c r="AW374" s="14" t="s">
        <v>36</v>
      </c>
      <c r="AX374" s="14" t="s">
        <v>81</v>
      </c>
      <c r="AY374" s="172" t="s">
        <v>140</v>
      </c>
    </row>
    <row r="375" spans="2:65" s="12" customFormat="1" ht="11.25">
      <c r="B375" s="156"/>
      <c r="D375" s="157" t="s">
        <v>341</v>
      </c>
      <c r="E375" s="158" t="s">
        <v>1</v>
      </c>
      <c r="F375" s="159" t="s">
        <v>682</v>
      </c>
      <c r="H375" s="160">
        <v>120</v>
      </c>
      <c r="I375" s="161"/>
      <c r="L375" s="156"/>
      <c r="M375" s="162"/>
      <c r="T375" s="163"/>
      <c r="AT375" s="158" t="s">
        <v>341</v>
      </c>
      <c r="AU375" s="158" t="s">
        <v>89</v>
      </c>
      <c r="AV375" s="12" t="s">
        <v>89</v>
      </c>
      <c r="AW375" s="12" t="s">
        <v>36</v>
      </c>
      <c r="AX375" s="12" t="s">
        <v>21</v>
      </c>
      <c r="AY375" s="158" t="s">
        <v>140</v>
      </c>
    </row>
    <row r="376" spans="2:65" s="1" customFormat="1" ht="24.2" customHeight="1">
      <c r="B376" s="32"/>
      <c r="C376" s="136" t="s">
        <v>683</v>
      </c>
      <c r="D376" s="136" t="s">
        <v>143</v>
      </c>
      <c r="E376" s="137" t="s">
        <v>684</v>
      </c>
      <c r="F376" s="138" t="s">
        <v>685</v>
      </c>
      <c r="G376" s="139" t="s">
        <v>686</v>
      </c>
      <c r="H376" s="140">
        <v>60</v>
      </c>
      <c r="I376" s="141"/>
      <c r="J376" s="142">
        <f>ROUND(I376*H376,2)</f>
        <v>0</v>
      </c>
      <c r="K376" s="138" t="s">
        <v>147</v>
      </c>
      <c r="L376" s="32"/>
      <c r="M376" s="143" t="s">
        <v>1</v>
      </c>
      <c r="N376" s="144" t="s">
        <v>46</v>
      </c>
      <c r="P376" s="145">
        <f>O376*H376</f>
        <v>0</v>
      </c>
      <c r="Q376" s="145">
        <v>2.0000000000000001E-4</v>
      </c>
      <c r="R376" s="145">
        <f>Q376*H376</f>
        <v>1.2E-2</v>
      </c>
      <c r="S376" s="145">
        <v>0</v>
      </c>
      <c r="T376" s="146">
        <f>S376*H376</f>
        <v>0</v>
      </c>
      <c r="AR376" s="147" t="s">
        <v>152</v>
      </c>
      <c r="AT376" s="147" t="s">
        <v>143</v>
      </c>
      <c r="AU376" s="147" t="s">
        <v>89</v>
      </c>
      <c r="AY376" s="17" t="s">
        <v>140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21</v>
      </c>
      <c r="BK376" s="148">
        <f>ROUND(I376*H376,2)</f>
        <v>0</v>
      </c>
      <c r="BL376" s="17" t="s">
        <v>152</v>
      </c>
      <c r="BM376" s="147" t="s">
        <v>687</v>
      </c>
    </row>
    <row r="377" spans="2:65" s="1" customFormat="1" ht="16.5" customHeight="1">
      <c r="B377" s="32"/>
      <c r="C377" s="136" t="s">
        <v>688</v>
      </c>
      <c r="D377" s="136" t="s">
        <v>143</v>
      </c>
      <c r="E377" s="137" t="s">
        <v>689</v>
      </c>
      <c r="F377" s="138" t="s">
        <v>690</v>
      </c>
      <c r="G377" s="139" t="s">
        <v>460</v>
      </c>
      <c r="H377" s="140">
        <v>5</v>
      </c>
      <c r="I377" s="141"/>
      <c r="J377" s="142">
        <f>ROUND(I377*H377,2)</f>
        <v>0</v>
      </c>
      <c r="K377" s="138" t="s">
        <v>147</v>
      </c>
      <c r="L377" s="32"/>
      <c r="M377" s="143" t="s">
        <v>1</v>
      </c>
      <c r="N377" s="144" t="s">
        <v>46</v>
      </c>
      <c r="P377" s="145">
        <f>O377*H377</f>
        <v>0</v>
      </c>
      <c r="Q377" s="145">
        <v>1.5298499999999999</v>
      </c>
      <c r="R377" s="145">
        <f>Q377*H377</f>
        <v>7.6492499999999994</v>
      </c>
      <c r="S377" s="145">
        <v>0</v>
      </c>
      <c r="T377" s="146">
        <f>S377*H377</f>
        <v>0</v>
      </c>
      <c r="AR377" s="147" t="s">
        <v>152</v>
      </c>
      <c r="AT377" s="147" t="s">
        <v>143</v>
      </c>
      <c r="AU377" s="147" t="s">
        <v>89</v>
      </c>
      <c r="AY377" s="17" t="s">
        <v>140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21</v>
      </c>
      <c r="BK377" s="148">
        <f>ROUND(I377*H377,2)</f>
        <v>0</v>
      </c>
      <c r="BL377" s="17" t="s">
        <v>152</v>
      </c>
      <c r="BM377" s="147" t="s">
        <v>691</v>
      </c>
    </row>
    <row r="378" spans="2:65" s="12" customFormat="1" ht="11.25">
      <c r="B378" s="156"/>
      <c r="D378" s="157" t="s">
        <v>341</v>
      </c>
      <c r="E378" s="158" t="s">
        <v>1</v>
      </c>
      <c r="F378" s="159" t="s">
        <v>692</v>
      </c>
      <c r="H378" s="160">
        <v>5</v>
      </c>
      <c r="I378" s="161"/>
      <c r="L378" s="156"/>
      <c r="M378" s="162"/>
      <c r="T378" s="163"/>
      <c r="AT378" s="158" t="s">
        <v>341</v>
      </c>
      <c r="AU378" s="158" t="s">
        <v>89</v>
      </c>
      <c r="AV378" s="12" t="s">
        <v>89</v>
      </c>
      <c r="AW378" s="12" t="s">
        <v>36</v>
      </c>
      <c r="AX378" s="12" t="s">
        <v>21</v>
      </c>
      <c r="AY378" s="158" t="s">
        <v>140</v>
      </c>
    </row>
    <row r="379" spans="2:65" s="1" customFormat="1" ht="24.2" customHeight="1">
      <c r="B379" s="32"/>
      <c r="C379" s="136" t="s">
        <v>693</v>
      </c>
      <c r="D379" s="136" t="s">
        <v>143</v>
      </c>
      <c r="E379" s="137" t="s">
        <v>452</v>
      </c>
      <c r="F379" s="138" t="s">
        <v>453</v>
      </c>
      <c r="G379" s="139" t="s">
        <v>146</v>
      </c>
      <c r="H379" s="140">
        <v>2.2599999999999998</v>
      </c>
      <c r="I379" s="141"/>
      <c r="J379" s="142">
        <f>ROUND(I379*H379,2)</f>
        <v>0</v>
      </c>
      <c r="K379" s="138" t="s">
        <v>346</v>
      </c>
      <c r="L379" s="32"/>
      <c r="M379" s="143" t="s">
        <v>1</v>
      </c>
      <c r="N379" s="144" t="s">
        <v>46</v>
      </c>
      <c r="P379" s="145">
        <f>O379*H379</f>
        <v>0</v>
      </c>
      <c r="Q379" s="145">
        <v>3.6900000000000002E-2</v>
      </c>
      <c r="R379" s="145">
        <f>Q379*H379</f>
        <v>8.3393999999999996E-2</v>
      </c>
      <c r="S379" s="145">
        <v>0</v>
      </c>
      <c r="T379" s="146">
        <f>S379*H379</f>
        <v>0</v>
      </c>
      <c r="AR379" s="147" t="s">
        <v>152</v>
      </c>
      <c r="AT379" s="147" t="s">
        <v>143</v>
      </c>
      <c r="AU379" s="147" t="s">
        <v>89</v>
      </c>
      <c r="AY379" s="17" t="s">
        <v>140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21</v>
      </c>
      <c r="BK379" s="148">
        <f>ROUND(I379*H379,2)</f>
        <v>0</v>
      </c>
      <c r="BL379" s="17" t="s">
        <v>152</v>
      </c>
      <c r="BM379" s="147" t="s">
        <v>694</v>
      </c>
    </row>
    <row r="380" spans="2:65" s="12" customFormat="1" ht="11.25">
      <c r="B380" s="156"/>
      <c r="D380" s="157" t="s">
        <v>341</v>
      </c>
      <c r="E380" s="158" t="s">
        <v>1</v>
      </c>
      <c r="F380" s="159" t="s">
        <v>695</v>
      </c>
      <c r="H380" s="160">
        <v>1</v>
      </c>
      <c r="I380" s="161"/>
      <c r="L380" s="156"/>
      <c r="M380" s="162"/>
      <c r="T380" s="163"/>
      <c r="AT380" s="158" t="s">
        <v>341</v>
      </c>
      <c r="AU380" s="158" t="s">
        <v>89</v>
      </c>
      <c r="AV380" s="12" t="s">
        <v>89</v>
      </c>
      <c r="AW380" s="12" t="s">
        <v>36</v>
      </c>
      <c r="AX380" s="12" t="s">
        <v>81</v>
      </c>
      <c r="AY380" s="158" t="s">
        <v>140</v>
      </c>
    </row>
    <row r="381" spans="2:65" s="13" customFormat="1" ht="11.25">
      <c r="B381" s="164"/>
      <c r="D381" s="157" t="s">
        <v>341</v>
      </c>
      <c r="E381" s="165" t="s">
        <v>255</v>
      </c>
      <c r="F381" s="166" t="s">
        <v>343</v>
      </c>
      <c r="H381" s="167">
        <v>1</v>
      </c>
      <c r="I381" s="168"/>
      <c r="L381" s="164"/>
      <c r="M381" s="169"/>
      <c r="T381" s="170"/>
      <c r="AT381" s="165" t="s">
        <v>341</v>
      </c>
      <c r="AU381" s="165" t="s">
        <v>89</v>
      </c>
      <c r="AV381" s="13" t="s">
        <v>152</v>
      </c>
      <c r="AW381" s="13" t="s">
        <v>36</v>
      </c>
      <c r="AX381" s="13" t="s">
        <v>81</v>
      </c>
      <c r="AY381" s="165" t="s">
        <v>140</v>
      </c>
    </row>
    <row r="382" spans="2:65" s="12" customFormat="1" ht="11.25">
      <c r="B382" s="156"/>
      <c r="D382" s="157" t="s">
        <v>341</v>
      </c>
      <c r="E382" s="158" t="s">
        <v>1</v>
      </c>
      <c r="F382" s="159" t="s">
        <v>696</v>
      </c>
      <c r="H382" s="160">
        <v>2.2599999999999998</v>
      </c>
      <c r="I382" s="161"/>
      <c r="L382" s="156"/>
      <c r="M382" s="162"/>
      <c r="T382" s="163"/>
      <c r="AT382" s="158" t="s">
        <v>341</v>
      </c>
      <c r="AU382" s="158" t="s">
        <v>89</v>
      </c>
      <c r="AV382" s="12" t="s">
        <v>89</v>
      </c>
      <c r="AW382" s="12" t="s">
        <v>36</v>
      </c>
      <c r="AX382" s="12" t="s">
        <v>81</v>
      </c>
      <c r="AY382" s="158" t="s">
        <v>140</v>
      </c>
    </row>
    <row r="383" spans="2:65" s="13" customFormat="1" ht="11.25">
      <c r="B383" s="164"/>
      <c r="D383" s="157" t="s">
        <v>341</v>
      </c>
      <c r="E383" s="165" t="s">
        <v>258</v>
      </c>
      <c r="F383" s="166" t="s">
        <v>343</v>
      </c>
      <c r="H383" s="167">
        <v>2.2599999999999998</v>
      </c>
      <c r="I383" s="168"/>
      <c r="L383" s="164"/>
      <c r="M383" s="169"/>
      <c r="T383" s="170"/>
      <c r="AT383" s="165" t="s">
        <v>341</v>
      </c>
      <c r="AU383" s="165" t="s">
        <v>89</v>
      </c>
      <c r="AV383" s="13" t="s">
        <v>152</v>
      </c>
      <c r="AW383" s="13" t="s">
        <v>36</v>
      </c>
      <c r="AX383" s="13" t="s">
        <v>21</v>
      </c>
      <c r="AY383" s="165" t="s">
        <v>140</v>
      </c>
    </row>
    <row r="384" spans="2:65" s="1" customFormat="1" ht="24.2" customHeight="1">
      <c r="B384" s="32"/>
      <c r="C384" s="136" t="s">
        <v>697</v>
      </c>
      <c r="D384" s="136" t="s">
        <v>143</v>
      </c>
      <c r="E384" s="137" t="s">
        <v>458</v>
      </c>
      <c r="F384" s="138" t="s">
        <v>459</v>
      </c>
      <c r="G384" s="139" t="s">
        <v>460</v>
      </c>
      <c r="H384" s="140">
        <v>8.39</v>
      </c>
      <c r="I384" s="141"/>
      <c r="J384" s="142">
        <f>ROUND(I384*H384,2)</f>
        <v>0</v>
      </c>
      <c r="K384" s="138" t="s">
        <v>346</v>
      </c>
      <c r="L384" s="32"/>
      <c r="M384" s="143" t="s">
        <v>1</v>
      </c>
      <c r="N384" s="144" t="s">
        <v>46</v>
      </c>
      <c r="P384" s="145">
        <f>O384*H384</f>
        <v>0</v>
      </c>
      <c r="Q384" s="145">
        <v>0</v>
      </c>
      <c r="R384" s="145">
        <f>Q384*H384</f>
        <v>0</v>
      </c>
      <c r="S384" s="145">
        <v>0</v>
      </c>
      <c r="T384" s="146">
        <f>S384*H384</f>
        <v>0</v>
      </c>
      <c r="AR384" s="147" t="s">
        <v>152</v>
      </c>
      <c r="AT384" s="147" t="s">
        <v>143</v>
      </c>
      <c r="AU384" s="147" t="s">
        <v>89</v>
      </c>
      <c r="AY384" s="17" t="s">
        <v>140</v>
      </c>
      <c r="BE384" s="148">
        <f>IF(N384="základní",J384,0)</f>
        <v>0</v>
      </c>
      <c r="BF384" s="148">
        <f>IF(N384="snížená",J384,0)</f>
        <v>0</v>
      </c>
      <c r="BG384" s="148">
        <f>IF(N384="zákl. přenesená",J384,0)</f>
        <v>0</v>
      </c>
      <c r="BH384" s="148">
        <f>IF(N384="sníž. přenesená",J384,0)</f>
        <v>0</v>
      </c>
      <c r="BI384" s="148">
        <f>IF(N384="nulová",J384,0)</f>
        <v>0</v>
      </c>
      <c r="BJ384" s="17" t="s">
        <v>21</v>
      </c>
      <c r="BK384" s="148">
        <f>ROUND(I384*H384,2)</f>
        <v>0</v>
      </c>
      <c r="BL384" s="17" t="s">
        <v>152</v>
      </c>
      <c r="BM384" s="147" t="s">
        <v>698</v>
      </c>
    </row>
    <row r="385" spans="2:65" s="12" customFormat="1" ht="11.25">
      <c r="B385" s="156"/>
      <c r="D385" s="157" t="s">
        <v>341</v>
      </c>
      <c r="E385" s="158" t="s">
        <v>1</v>
      </c>
      <c r="F385" s="159" t="s">
        <v>699</v>
      </c>
      <c r="H385" s="160">
        <v>3.39</v>
      </c>
      <c r="I385" s="161"/>
      <c r="L385" s="156"/>
      <c r="M385" s="162"/>
      <c r="T385" s="163"/>
      <c r="AT385" s="158" t="s">
        <v>341</v>
      </c>
      <c r="AU385" s="158" t="s">
        <v>89</v>
      </c>
      <c r="AV385" s="12" t="s">
        <v>89</v>
      </c>
      <c r="AW385" s="12" t="s">
        <v>36</v>
      </c>
      <c r="AX385" s="12" t="s">
        <v>81</v>
      </c>
      <c r="AY385" s="158" t="s">
        <v>140</v>
      </c>
    </row>
    <row r="386" spans="2:65" s="14" customFormat="1" ht="11.25">
      <c r="B386" s="171"/>
      <c r="D386" s="157" t="s">
        <v>341</v>
      </c>
      <c r="E386" s="172" t="s">
        <v>1</v>
      </c>
      <c r="F386" s="173" t="s">
        <v>700</v>
      </c>
      <c r="H386" s="172" t="s">
        <v>1</v>
      </c>
      <c r="I386" s="174"/>
      <c r="L386" s="171"/>
      <c r="M386" s="175"/>
      <c r="T386" s="176"/>
      <c r="AT386" s="172" t="s">
        <v>341</v>
      </c>
      <c r="AU386" s="172" t="s">
        <v>89</v>
      </c>
      <c r="AV386" s="14" t="s">
        <v>21</v>
      </c>
      <c r="AW386" s="14" t="s">
        <v>36</v>
      </c>
      <c r="AX386" s="14" t="s">
        <v>81</v>
      </c>
      <c r="AY386" s="172" t="s">
        <v>140</v>
      </c>
    </row>
    <row r="387" spans="2:65" s="12" customFormat="1" ht="11.25">
      <c r="B387" s="156"/>
      <c r="D387" s="157" t="s">
        <v>341</v>
      </c>
      <c r="E387" s="158" t="s">
        <v>1</v>
      </c>
      <c r="F387" s="159" t="s">
        <v>692</v>
      </c>
      <c r="H387" s="160">
        <v>5</v>
      </c>
      <c r="I387" s="161"/>
      <c r="L387" s="156"/>
      <c r="M387" s="162"/>
      <c r="T387" s="163"/>
      <c r="AT387" s="158" t="s">
        <v>341</v>
      </c>
      <c r="AU387" s="158" t="s">
        <v>89</v>
      </c>
      <c r="AV387" s="12" t="s">
        <v>89</v>
      </c>
      <c r="AW387" s="12" t="s">
        <v>36</v>
      </c>
      <c r="AX387" s="12" t="s">
        <v>81</v>
      </c>
      <c r="AY387" s="158" t="s">
        <v>140</v>
      </c>
    </row>
    <row r="388" spans="2:65" s="13" customFormat="1" ht="11.25">
      <c r="B388" s="164"/>
      <c r="D388" s="157" t="s">
        <v>341</v>
      </c>
      <c r="E388" s="165" t="s">
        <v>311</v>
      </c>
      <c r="F388" s="166" t="s">
        <v>343</v>
      </c>
      <c r="H388" s="167">
        <v>8.39</v>
      </c>
      <c r="I388" s="168"/>
      <c r="L388" s="164"/>
      <c r="M388" s="169"/>
      <c r="T388" s="170"/>
      <c r="AT388" s="165" t="s">
        <v>341</v>
      </c>
      <c r="AU388" s="165" t="s">
        <v>89</v>
      </c>
      <c r="AV388" s="13" t="s">
        <v>152</v>
      </c>
      <c r="AW388" s="13" t="s">
        <v>36</v>
      </c>
      <c r="AX388" s="13" t="s">
        <v>21</v>
      </c>
      <c r="AY388" s="165" t="s">
        <v>140</v>
      </c>
    </row>
    <row r="389" spans="2:65" s="1" customFormat="1" ht="37.9" customHeight="1">
      <c r="B389" s="32"/>
      <c r="C389" s="136" t="s">
        <v>701</v>
      </c>
      <c r="D389" s="136" t="s">
        <v>143</v>
      </c>
      <c r="E389" s="137" t="s">
        <v>463</v>
      </c>
      <c r="F389" s="138" t="s">
        <v>464</v>
      </c>
      <c r="G389" s="139" t="s">
        <v>460</v>
      </c>
      <c r="H389" s="140">
        <v>10.345000000000001</v>
      </c>
      <c r="I389" s="141"/>
      <c r="J389" s="142">
        <f>ROUND(I389*H389,2)</f>
        <v>0</v>
      </c>
      <c r="K389" s="138" t="s">
        <v>346</v>
      </c>
      <c r="L389" s="32"/>
      <c r="M389" s="143" t="s">
        <v>1</v>
      </c>
      <c r="N389" s="144" t="s">
        <v>46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152</v>
      </c>
      <c r="AT389" s="147" t="s">
        <v>143</v>
      </c>
      <c r="AU389" s="147" t="s">
        <v>89</v>
      </c>
      <c r="AY389" s="17" t="s">
        <v>140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21</v>
      </c>
      <c r="BK389" s="148">
        <f>ROUND(I389*H389,2)</f>
        <v>0</v>
      </c>
      <c r="BL389" s="17" t="s">
        <v>152</v>
      </c>
      <c r="BM389" s="147" t="s">
        <v>702</v>
      </c>
    </row>
    <row r="390" spans="2:65" s="12" customFormat="1" ht="11.25">
      <c r="B390" s="156"/>
      <c r="D390" s="157" t="s">
        <v>341</v>
      </c>
      <c r="E390" s="158" t="s">
        <v>1</v>
      </c>
      <c r="F390" s="159" t="s">
        <v>703</v>
      </c>
      <c r="H390" s="160">
        <v>8.39</v>
      </c>
      <c r="I390" s="161"/>
      <c r="L390" s="156"/>
      <c r="M390" s="162"/>
      <c r="T390" s="163"/>
      <c r="AT390" s="158" t="s">
        <v>341</v>
      </c>
      <c r="AU390" s="158" t="s">
        <v>89</v>
      </c>
      <c r="AV390" s="12" t="s">
        <v>89</v>
      </c>
      <c r="AW390" s="12" t="s">
        <v>36</v>
      </c>
      <c r="AX390" s="12" t="s">
        <v>81</v>
      </c>
      <c r="AY390" s="158" t="s">
        <v>140</v>
      </c>
    </row>
    <row r="391" spans="2:65" s="14" customFormat="1" ht="11.25">
      <c r="B391" s="171"/>
      <c r="D391" s="157" t="s">
        <v>341</v>
      </c>
      <c r="E391" s="172" t="s">
        <v>1</v>
      </c>
      <c r="F391" s="173" t="s">
        <v>704</v>
      </c>
      <c r="H391" s="172" t="s">
        <v>1</v>
      </c>
      <c r="I391" s="174"/>
      <c r="L391" s="171"/>
      <c r="M391" s="175"/>
      <c r="T391" s="176"/>
      <c r="AT391" s="172" t="s">
        <v>341</v>
      </c>
      <c r="AU391" s="172" t="s">
        <v>89</v>
      </c>
      <c r="AV391" s="14" t="s">
        <v>21</v>
      </c>
      <c r="AW391" s="14" t="s">
        <v>36</v>
      </c>
      <c r="AX391" s="14" t="s">
        <v>81</v>
      </c>
      <c r="AY391" s="172" t="s">
        <v>140</v>
      </c>
    </row>
    <row r="392" spans="2:65" s="12" customFormat="1" ht="11.25">
      <c r="B392" s="156"/>
      <c r="D392" s="157" t="s">
        <v>341</v>
      </c>
      <c r="E392" s="158" t="s">
        <v>1</v>
      </c>
      <c r="F392" s="159" t="s">
        <v>705</v>
      </c>
      <c r="H392" s="160">
        <v>9.6</v>
      </c>
      <c r="I392" s="161"/>
      <c r="L392" s="156"/>
      <c r="M392" s="162"/>
      <c r="T392" s="163"/>
      <c r="AT392" s="158" t="s">
        <v>341</v>
      </c>
      <c r="AU392" s="158" t="s">
        <v>89</v>
      </c>
      <c r="AV392" s="12" t="s">
        <v>89</v>
      </c>
      <c r="AW392" s="12" t="s">
        <v>36</v>
      </c>
      <c r="AX392" s="12" t="s">
        <v>81</v>
      </c>
      <c r="AY392" s="158" t="s">
        <v>140</v>
      </c>
    </row>
    <row r="393" spans="2:65" s="12" customFormat="1" ht="11.25">
      <c r="B393" s="156"/>
      <c r="D393" s="157" t="s">
        <v>341</v>
      </c>
      <c r="E393" s="158" t="s">
        <v>1</v>
      </c>
      <c r="F393" s="159" t="s">
        <v>706</v>
      </c>
      <c r="H393" s="160">
        <v>2.7</v>
      </c>
      <c r="I393" s="161"/>
      <c r="L393" s="156"/>
      <c r="M393" s="162"/>
      <c r="T393" s="163"/>
      <c r="AT393" s="158" t="s">
        <v>341</v>
      </c>
      <c r="AU393" s="158" t="s">
        <v>89</v>
      </c>
      <c r="AV393" s="12" t="s">
        <v>89</v>
      </c>
      <c r="AW393" s="12" t="s">
        <v>36</v>
      </c>
      <c r="AX393" s="12" t="s">
        <v>81</v>
      </c>
      <c r="AY393" s="158" t="s">
        <v>140</v>
      </c>
    </row>
    <row r="394" spans="2:65" s="13" customFormat="1" ht="11.25">
      <c r="B394" s="164"/>
      <c r="D394" s="157" t="s">
        <v>341</v>
      </c>
      <c r="E394" s="165" t="s">
        <v>250</v>
      </c>
      <c r="F394" s="166" t="s">
        <v>343</v>
      </c>
      <c r="H394" s="167">
        <v>20.69</v>
      </c>
      <c r="I394" s="168"/>
      <c r="L394" s="164"/>
      <c r="M394" s="169"/>
      <c r="T394" s="170"/>
      <c r="AT394" s="165" t="s">
        <v>341</v>
      </c>
      <c r="AU394" s="165" t="s">
        <v>89</v>
      </c>
      <c r="AV394" s="13" t="s">
        <v>152</v>
      </c>
      <c r="AW394" s="13" t="s">
        <v>36</v>
      </c>
      <c r="AX394" s="13" t="s">
        <v>81</v>
      </c>
      <c r="AY394" s="165" t="s">
        <v>140</v>
      </c>
    </row>
    <row r="395" spans="2:65" s="12" customFormat="1" ht="11.25">
      <c r="B395" s="156"/>
      <c r="D395" s="157" t="s">
        <v>341</v>
      </c>
      <c r="E395" s="158" t="s">
        <v>1</v>
      </c>
      <c r="F395" s="159" t="s">
        <v>707</v>
      </c>
      <c r="H395" s="160">
        <v>10.345000000000001</v>
      </c>
      <c r="I395" s="161"/>
      <c r="L395" s="156"/>
      <c r="M395" s="162"/>
      <c r="T395" s="163"/>
      <c r="AT395" s="158" t="s">
        <v>341</v>
      </c>
      <c r="AU395" s="158" t="s">
        <v>89</v>
      </c>
      <c r="AV395" s="12" t="s">
        <v>89</v>
      </c>
      <c r="AW395" s="12" t="s">
        <v>36</v>
      </c>
      <c r="AX395" s="12" t="s">
        <v>81</v>
      </c>
      <c r="AY395" s="158" t="s">
        <v>140</v>
      </c>
    </row>
    <row r="396" spans="2:65" s="13" customFormat="1" ht="11.25">
      <c r="B396" s="164"/>
      <c r="D396" s="157" t="s">
        <v>341</v>
      </c>
      <c r="E396" s="165" t="s">
        <v>1</v>
      </c>
      <c r="F396" s="166" t="s">
        <v>343</v>
      </c>
      <c r="H396" s="167">
        <v>10.345000000000001</v>
      </c>
      <c r="I396" s="168"/>
      <c r="L396" s="164"/>
      <c r="M396" s="169"/>
      <c r="T396" s="170"/>
      <c r="AT396" s="165" t="s">
        <v>341</v>
      </c>
      <c r="AU396" s="165" t="s">
        <v>89</v>
      </c>
      <c r="AV396" s="13" t="s">
        <v>152</v>
      </c>
      <c r="AW396" s="13" t="s">
        <v>36</v>
      </c>
      <c r="AX396" s="13" t="s">
        <v>21</v>
      </c>
      <c r="AY396" s="165" t="s">
        <v>140</v>
      </c>
    </row>
    <row r="397" spans="2:65" s="1" customFormat="1" ht="37.9" customHeight="1">
      <c r="B397" s="32"/>
      <c r="C397" s="136" t="s">
        <v>708</v>
      </c>
      <c r="D397" s="136" t="s">
        <v>143</v>
      </c>
      <c r="E397" s="137" t="s">
        <v>468</v>
      </c>
      <c r="F397" s="138" t="s">
        <v>469</v>
      </c>
      <c r="G397" s="139" t="s">
        <v>460</v>
      </c>
      <c r="H397" s="140">
        <v>10.345000000000001</v>
      </c>
      <c r="I397" s="141"/>
      <c r="J397" s="142">
        <f>ROUND(I397*H397,2)</f>
        <v>0</v>
      </c>
      <c r="K397" s="138" t="s">
        <v>346</v>
      </c>
      <c r="L397" s="32"/>
      <c r="M397" s="143" t="s">
        <v>1</v>
      </c>
      <c r="N397" s="144" t="s">
        <v>46</v>
      </c>
      <c r="P397" s="145">
        <f>O397*H397</f>
        <v>0</v>
      </c>
      <c r="Q397" s="145">
        <v>0</v>
      </c>
      <c r="R397" s="145">
        <f>Q397*H397</f>
        <v>0</v>
      </c>
      <c r="S397" s="145">
        <v>0</v>
      </c>
      <c r="T397" s="146">
        <f>S397*H397</f>
        <v>0</v>
      </c>
      <c r="AR397" s="147" t="s">
        <v>152</v>
      </c>
      <c r="AT397" s="147" t="s">
        <v>143</v>
      </c>
      <c r="AU397" s="147" t="s">
        <v>89</v>
      </c>
      <c r="AY397" s="17" t="s">
        <v>140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7" t="s">
        <v>21</v>
      </c>
      <c r="BK397" s="148">
        <f>ROUND(I397*H397,2)</f>
        <v>0</v>
      </c>
      <c r="BL397" s="17" t="s">
        <v>152</v>
      </c>
      <c r="BM397" s="147" t="s">
        <v>709</v>
      </c>
    </row>
    <row r="398" spans="2:65" s="14" customFormat="1" ht="11.25">
      <c r="B398" s="171"/>
      <c r="D398" s="157" t="s">
        <v>341</v>
      </c>
      <c r="E398" s="172" t="s">
        <v>1</v>
      </c>
      <c r="F398" s="173" t="s">
        <v>471</v>
      </c>
      <c r="H398" s="172" t="s">
        <v>1</v>
      </c>
      <c r="I398" s="174"/>
      <c r="L398" s="171"/>
      <c r="M398" s="175"/>
      <c r="T398" s="176"/>
      <c r="AT398" s="172" t="s">
        <v>341</v>
      </c>
      <c r="AU398" s="172" t="s">
        <v>89</v>
      </c>
      <c r="AV398" s="14" t="s">
        <v>21</v>
      </c>
      <c r="AW398" s="14" t="s">
        <v>36</v>
      </c>
      <c r="AX398" s="14" t="s">
        <v>81</v>
      </c>
      <c r="AY398" s="172" t="s">
        <v>140</v>
      </c>
    </row>
    <row r="399" spans="2:65" s="12" customFormat="1" ht="11.25">
      <c r="B399" s="156"/>
      <c r="D399" s="157" t="s">
        <v>341</v>
      </c>
      <c r="E399" s="158" t="s">
        <v>1</v>
      </c>
      <c r="F399" s="159" t="s">
        <v>710</v>
      </c>
      <c r="H399" s="160">
        <v>10.345000000000001</v>
      </c>
      <c r="I399" s="161"/>
      <c r="L399" s="156"/>
      <c r="M399" s="162"/>
      <c r="T399" s="163"/>
      <c r="AT399" s="158" t="s">
        <v>341</v>
      </c>
      <c r="AU399" s="158" t="s">
        <v>89</v>
      </c>
      <c r="AV399" s="12" t="s">
        <v>89</v>
      </c>
      <c r="AW399" s="12" t="s">
        <v>36</v>
      </c>
      <c r="AX399" s="12" t="s">
        <v>21</v>
      </c>
      <c r="AY399" s="158" t="s">
        <v>140</v>
      </c>
    </row>
    <row r="400" spans="2:65" s="1" customFormat="1" ht="24.2" customHeight="1">
      <c r="B400" s="32"/>
      <c r="C400" s="136" t="s">
        <v>711</v>
      </c>
      <c r="D400" s="136" t="s">
        <v>143</v>
      </c>
      <c r="E400" s="137" t="s">
        <v>712</v>
      </c>
      <c r="F400" s="138" t="s">
        <v>713</v>
      </c>
      <c r="G400" s="139" t="s">
        <v>460</v>
      </c>
      <c r="H400" s="140">
        <v>3.9660000000000002</v>
      </c>
      <c r="I400" s="141"/>
      <c r="J400" s="142">
        <f>ROUND(I400*H400,2)</f>
        <v>0</v>
      </c>
      <c r="K400" s="138" t="s">
        <v>346</v>
      </c>
      <c r="L400" s="32"/>
      <c r="M400" s="143" t="s">
        <v>1</v>
      </c>
      <c r="N400" s="144" t="s">
        <v>46</v>
      </c>
      <c r="P400" s="145">
        <f>O400*H400</f>
        <v>0</v>
      </c>
      <c r="Q400" s="145">
        <v>0</v>
      </c>
      <c r="R400" s="145">
        <f>Q400*H400</f>
        <v>0</v>
      </c>
      <c r="S400" s="145">
        <v>0</v>
      </c>
      <c r="T400" s="146">
        <f>S400*H400</f>
        <v>0</v>
      </c>
      <c r="AR400" s="147" t="s">
        <v>152</v>
      </c>
      <c r="AT400" s="147" t="s">
        <v>143</v>
      </c>
      <c r="AU400" s="147" t="s">
        <v>89</v>
      </c>
      <c r="AY400" s="17" t="s">
        <v>140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21</v>
      </c>
      <c r="BK400" s="148">
        <f>ROUND(I400*H400,2)</f>
        <v>0</v>
      </c>
      <c r="BL400" s="17" t="s">
        <v>152</v>
      </c>
      <c r="BM400" s="147" t="s">
        <v>714</v>
      </c>
    </row>
    <row r="401" spans="2:65" s="14" customFormat="1" ht="11.25">
      <c r="B401" s="171"/>
      <c r="D401" s="157" t="s">
        <v>341</v>
      </c>
      <c r="E401" s="172" t="s">
        <v>1</v>
      </c>
      <c r="F401" s="173" t="s">
        <v>715</v>
      </c>
      <c r="H401" s="172" t="s">
        <v>1</v>
      </c>
      <c r="I401" s="174"/>
      <c r="L401" s="171"/>
      <c r="M401" s="175"/>
      <c r="T401" s="176"/>
      <c r="AT401" s="172" t="s">
        <v>341</v>
      </c>
      <c r="AU401" s="172" t="s">
        <v>89</v>
      </c>
      <c r="AV401" s="14" t="s">
        <v>21</v>
      </c>
      <c r="AW401" s="14" t="s">
        <v>36</v>
      </c>
      <c r="AX401" s="14" t="s">
        <v>81</v>
      </c>
      <c r="AY401" s="172" t="s">
        <v>140</v>
      </c>
    </row>
    <row r="402" spans="2:65" s="12" customFormat="1" ht="11.25">
      <c r="B402" s="156"/>
      <c r="D402" s="157" t="s">
        <v>341</v>
      </c>
      <c r="E402" s="158" t="s">
        <v>1</v>
      </c>
      <c r="F402" s="159" t="s">
        <v>716</v>
      </c>
      <c r="H402" s="160">
        <v>3.9489999999999998</v>
      </c>
      <c r="I402" s="161"/>
      <c r="L402" s="156"/>
      <c r="M402" s="162"/>
      <c r="T402" s="163"/>
      <c r="AT402" s="158" t="s">
        <v>341</v>
      </c>
      <c r="AU402" s="158" t="s">
        <v>89</v>
      </c>
      <c r="AV402" s="12" t="s">
        <v>89</v>
      </c>
      <c r="AW402" s="12" t="s">
        <v>36</v>
      </c>
      <c r="AX402" s="12" t="s">
        <v>81</v>
      </c>
      <c r="AY402" s="158" t="s">
        <v>140</v>
      </c>
    </row>
    <row r="403" spans="2:65" s="12" customFormat="1" ht="11.25">
      <c r="B403" s="156"/>
      <c r="D403" s="157" t="s">
        <v>341</v>
      </c>
      <c r="E403" s="158" t="s">
        <v>1</v>
      </c>
      <c r="F403" s="159" t="s">
        <v>717</v>
      </c>
      <c r="H403" s="160">
        <v>3.9820000000000002</v>
      </c>
      <c r="I403" s="161"/>
      <c r="L403" s="156"/>
      <c r="M403" s="162"/>
      <c r="T403" s="163"/>
      <c r="AT403" s="158" t="s">
        <v>341</v>
      </c>
      <c r="AU403" s="158" t="s">
        <v>89</v>
      </c>
      <c r="AV403" s="12" t="s">
        <v>89</v>
      </c>
      <c r="AW403" s="12" t="s">
        <v>36</v>
      </c>
      <c r="AX403" s="12" t="s">
        <v>81</v>
      </c>
      <c r="AY403" s="158" t="s">
        <v>140</v>
      </c>
    </row>
    <row r="404" spans="2:65" s="13" customFormat="1" ht="11.25">
      <c r="B404" s="164"/>
      <c r="D404" s="157" t="s">
        <v>341</v>
      </c>
      <c r="E404" s="165" t="s">
        <v>313</v>
      </c>
      <c r="F404" s="166" t="s">
        <v>343</v>
      </c>
      <c r="H404" s="167">
        <v>7.931</v>
      </c>
      <c r="I404" s="168"/>
      <c r="L404" s="164"/>
      <c r="M404" s="169"/>
      <c r="T404" s="170"/>
      <c r="AT404" s="165" t="s">
        <v>341</v>
      </c>
      <c r="AU404" s="165" t="s">
        <v>89</v>
      </c>
      <c r="AV404" s="13" t="s">
        <v>152</v>
      </c>
      <c r="AW404" s="13" t="s">
        <v>36</v>
      </c>
      <c r="AX404" s="13" t="s">
        <v>81</v>
      </c>
      <c r="AY404" s="165" t="s">
        <v>140</v>
      </c>
    </row>
    <row r="405" spans="2:65" s="12" customFormat="1" ht="11.25">
      <c r="B405" s="156"/>
      <c r="D405" s="157" t="s">
        <v>341</v>
      </c>
      <c r="E405" s="158" t="s">
        <v>1</v>
      </c>
      <c r="F405" s="159" t="s">
        <v>718</v>
      </c>
      <c r="H405" s="160">
        <v>3.9660000000000002</v>
      </c>
      <c r="I405" s="161"/>
      <c r="L405" s="156"/>
      <c r="M405" s="162"/>
      <c r="T405" s="163"/>
      <c r="AT405" s="158" t="s">
        <v>341</v>
      </c>
      <c r="AU405" s="158" t="s">
        <v>89</v>
      </c>
      <c r="AV405" s="12" t="s">
        <v>89</v>
      </c>
      <c r="AW405" s="12" t="s">
        <v>36</v>
      </c>
      <c r="AX405" s="12" t="s">
        <v>81</v>
      </c>
      <c r="AY405" s="158" t="s">
        <v>140</v>
      </c>
    </row>
    <row r="406" spans="2:65" s="13" customFormat="1" ht="11.25">
      <c r="B406" s="164"/>
      <c r="D406" s="157" t="s">
        <v>341</v>
      </c>
      <c r="E406" s="165" t="s">
        <v>1</v>
      </c>
      <c r="F406" s="166" t="s">
        <v>343</v>
      </c>
      <c r="H406" s="167">
        <v>3.9660000000000002</v>
      </c>
      <c r="I406" s="168"/>
      <c r="L406" s="164"/>
      <c r="M406" s="169"/>
      <c r="T406" s="170"/>
      <c r="AT406" s="165" t="s">
        <v>341</v>
      </c>
      <c r="AU406" s="165" t="s">
        <v>89</v>
      </c>
      <c r="AV406" s="13" t="s">
        <v>152</v>
      </c>
      <c r="AW406" s="13" t="s">
        <v>36</v>
      </c>
      <c r="AX406" s="13" t="s">
        <v>21</v>
      </c>
      <c r="AY406" s="165" t="s">
        <v>140</v>
      </c>
    </row>
    <row r="407" spans="2:65" s="1" customFormat="1" ht="24.2" customHeight="1">
      <c r="B407" s="32"/>
      <c r="C407" s="136" t="s">
        <v>719</v>
      </c>
      <c r="D407" s="136" t="s">
        <v>143</v>
      </c>
      <c r="E407" s="137" t="s">
        <v>720</v>
      </c>
      <c r="F407" s="138" t="s">
        <v>721</v>
      </c>
      <c r="G407" s="139" t="s">
        <v>460</v>
      </c>
      <c r="H407" s="140">
        <v>3.9660000000000002</v>
      </c>
      <c r="I407" s="141"/>
      <c r="J407" s="142">
        <f>ROUND(I407*H407,2)</f>
        <v>0</v>
      </c>
      <c r="K407" s="138" t="s">
        <v>346</v>
      </c>
      <c r="L407" s="32"/>
      <c r="M407" s="143" t="s">
        <v>1</v>
      </c>
      <c r="N407" s="144" t="s">
        <v>46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152</v>
      </c>
      <c r="AT407" s="147" t="s">
        <v>143</v>
      </c>
      <c r="AU407" s="147" t="s">
        <v>89</v>
      </c>
      <c r="AY407" s="17" t="s">
        <v>140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21</v>
      </c>
      <c r="BK407" s="148">
        <f>ROUND(I407*H407,2)</f>
        <v>0</v>
      </c>
      <c r="BL407" s="17" t="s">
        <v>152</v>
      </c>
      <c r="BM407" s="147" t="s">
        <v>722</v>
      </c>
    </row>
    <row r="408" spans="2:65" s="12" customFormat="1" ht="11.25">
      <c r="B408" s="156"/>
      <c r="D408" s="157" t="s">
        <v>341</v>
      </c>
      <c r="E408" s="158" t="s">
        <v>1</v>
      </c>
      <c r="F408" s="159" t="s">
        <v>723</v>
      </c>
      <c r="H408" s="160">
        <v>3.9660000000000002</v>
      </c>
      <c r="I408" s="161"/>
      <c r="L408" s="156"/>
      <c r="M408" s="162"/>
      <c r="T408" s="163"/>
      <c r="AT408" s="158" t="s">
        <v>341</v>
      </c>
      <c r="AU408" s="158" t="s">
        <v>89</v>
      </c>
      <c r="AV408" s="12" t="s">
        <v>89</v>
      </c>
      <c r="AW408" s="12" t="s">
        <v>36</v>
      </c>
      <c r="AX408" s="12" t="s">
        <v>21</v>
      </c>
      <c r="AY408" s="158" t="s">
        <v>140</v>
      </c>
    </row>
    <row r="409" spans="2:65" s="1" customFormat="1" ht="33" customHeight="1">
      <c r="B409" s="32"/>
      <c r="C409" s="136" t="s">
        <v>724</v>
      </c>
      <c r="D409" s="136" t="s">
        <v>143</v>
      </c>
      <c r="E409" s="137" t="s">
        <v>725</v>
      </c>
      <c r="F409" s="138" t="s">
        <v>726</v>
      </c>
      <c r="G409" s="139" t="s">
        <v>460</v>
      </c>
      <c r="H409" s="140">
        <v>58.375</v>
      </c>
      <c r="I409" s="141"/>
      <c r="J409" s="142">
        <f>ROUND(I409*H409,2)</f>
        <v>0</v>
      </c>
      <c r="K409" s="138" t="s">
        <v>346</v>
      </c>
      <c r="L409" s="32"/>
      <c r="M409" s="143" t="s">
        <v>1</v>
      </c>
      <c r="N409" s="144" t="s">
        <v>46</v>
      </c>
      <c r="P409" s="145">
        <f>O409*H409</f>
        <v>0</v>
      </c>
      <c r="Q409" s="145">
        <v>0</v>
      </c>
      <c r="R409" s="145">
        <f>Q409*H409</f>
        <v>0</v>
      </c>
      <c r="S409" s="145">
        <v>0</v>
      </c>
      <c r="T409" s="146">
        <f>S409*H409</f>
        <v>0</v>
      </c>
      <c r="AR409" s="147" t="s">
        <v>152</v>
      </c>
      <c r="AT409" s="147" t="s">
        <v>143</v>
      </c>
      <c r="AU409" s="147" t="s">
        <v>89</v>
      </c>
      <c r="AY409" s="17" t="s">
        <v>140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7" t="s">
        <v>21</v>
      </c>
      <c r="BK409" s="148">
        <f>ROUND(I409*H409,2)</f>
        <v>0</v>
      </c>
      <c r="BL409" s="17" t="s">
        <v>152</v>
      </c>
      <c r="BM409" s="147" t="s">
        <v>727</v>
      </c>
    </row>
    <row r="410" spans="2:65" s="14" customFormat="1" ht="11.25">
      <c r="B410" s="171"/>
      <c r="D410" s="157" t="s">
        <v>341</v>
      </c>
      <c r="E410" s="172" t="s">
        <v>1</v>
      </c>
      <c r="F410" s="173" t="s">
        <v>728</v>
      </c>
      <c r="H410" s="172" t="s">
        <v>1</v>
      </c>
      <c r="I410" s="174"/>
      <c r="L410" s="171"/>
      <c r="M410" s="175"/>
      <c r="T410" s="176"/>
      <c r="AT410" s="172" t="s">
        <v>341</v>
      </c>
      <c r="AU410" s="172" t="s">
        <v>89</v>
      </c>
      <c r="AV410" s="14" t="s">
        <v>21</v>
      </c>
      <c r="AW410" s="14" t="s">
        <v>36</v>
      </c>
      <c r="AX410" s="14" t="s">
        <v>81</v>
      </c>
      <c r="AY410" s="172" t="s">
        <v>140</v>
      </c>
    </row>
    <row r="411" spans="2:65" s="12" customFormat="1" ht="11.25">
      <c r="B411" s="156"/>
      <c r="D411" s="157" t="s">
        <v>341</v>
      </c>
      <c r="E411" s="158" t="s">
        <v>315</v>
      </c>
      <c r="F411" s="159" t="s">
        <v>729</v>
      </c>
      <c r="H411" s="160">
        <v>27.920999999999999</v>
      </c>
      <c r="I411" s="161"/>
      <c r="L411" s="156"/>
      <c r="M411" s="162"/>
      <c r="T411" s="163"/>
      <c r="AT411" s="158" t="s">
        <v>341</v>
      </c>
      <c r="AU411" s="158" t="s">
        <v>89</v>
      </c>
      <c r="AV411" s="12" t="s">
        <v>89</v>
      </c>
      <c r="AW411" s="12" t="s">
        <v>36</v>
      </c>
      <c r="AX411" s="12" t="s">
        <v>81</v>
      </c>
      <c r="AY411" s="158" t="s">
        <v>140</v>
      </c>
    </row>
    <row r="412" spans="2:65" s="14" customFormat="1" ht="11.25">
      <c r="B412" s="171"/>
      <c r="D412" s="157" t="s">
        <v>341</v>
      </c>
      <c r="E412" s="172" t="s">
        <v>1</v>
      </c>
      <c r="F412" s="173" t="s">
        <v>730</v>
      </c>
      <c r="H412" s="172" t="s">
        <v>1</v>
      </c>
      <c r="I412" s="174"/>
      <c r="L412" s="171"/>
      <c r="M412" s="175"/>
      <c r="T412" s="176"/>
      <c r="AT412" s="172" t="s">
        <v>341</v>
      </c>
      <c r="AU412" s="172" t="s">
        <v>89</v>
      </c>
      <c r="AV412" s="14" t="s">
        <v>21</v>
      </c>
      <c r="AW412" s="14" t="s">
        <v>36</v>
      </c>
      <c r="AX412" s="14" t="s">
        <v>81</v>
      </c>
      <c r="AY412" s="172" t="s">
        <v>140</v>
      </c>
    </row>
    <row r="413" spans="2:65" s="14" customFormat="1" ht="11.25">
      <c r="B413" s="171"/>
      <c r="D413" s="157" t="s">
        <v>341</v>
      </c>
      <c r="E413" s="172" t="s">
        <v>1</v>
      </c>
      <c r="F413" s="173" t="s">
        <v>606</v>
      </c>
      <c r="H413" s="172" t="s">
        <v>1</v>
      </c>
      <c r="I413" s="174"/>
      <c r="L413" s="171"/>
      <c r="M413" s="175"/>
      <c r="T413" s="176"/>
      <c r="AT413" s="172" t="s">
        <v>341</v>
      </c>
      <c r="AU413" s="172" t="s">
        <v>89</v>
      </c>
      <c r="AV413" s="14" t="s">
        <v>21</v>
      </c>
      <c r="AW413" s="14" t="s">
        <v>36</v>
      </c>
      <c r="AX413" s="14" t="s">
        <v>81</v>
      </c>
      <c r="AY413" s="172" t="s">
        <v>140</v>
      </c>
    </row>
    <row r="414" spans="2:65" s="12" customFormat="1" ht="22.5">
      <c r="B414" s="156"/>
      <c r="D414" s="157" t="s">
        <v>341</v>
      </c>
      <c r="E414" s="158" t="s">
        <v>1</v>
      </c>
      <c r="F414" s="159" t="s">
        <v>731</v>
      </c>
      <c r="H414" s="160">
        <v>4.899</v>
      </c>
      <c r="I414" s="161"/>
      <c r="L414" s="156"/>
      <c r="M414" s="162"/>
      <c r="T414" s="163"/>
      <c r="AT414" s="158" t="s">
        <v>341</v>
      </c>
      <c r="AU414" s="158" t="s">
        <v>89</v>
      </c>
      <c r="AV414" s="12" t="s">
        <v>89</v>
      </c>
      <c r="AW414" s="12" t="s">
        <v>36</v>
      </c>
      <c r="AX414" s="12" t="s">
        <v>81</v>
      </c>
      <c r="AY414" s="158" t="s">
        <v>140</v>
      </c>
    </row>
    <row r="415" spans="2:65" s="12" customFormat="1" ht="11.25">
      <c r="B415" s="156"/>
      <c r="D415" s="157" t="s">
        <v>341</v>
      </c>
      <c r="E415" s="158" t="s">
        <v>1</v>
      </c>
      <c r="F415" s="159" t="s">
        <v>732</v>
      </c>
      <c r="H415" s="160">
        <v>25.661000000000001</v>
      </c>
      <c r="I415" s="161"/>
      <c r="L415" s="156"/>
      <c r="M415" s="162"/>
      <c r="T415" s="163"/>
      <c r="AT415" s="158" t="s">
        <v>341</v>
      </c>
      <c r="AU415" s="158" t="s">
        <v>89</v>
      </c>
      <c r="AV415" s="12" t="s">
        <v>89</v>
      </c>
      <c r="AW415" s="12" t="s">
        <v>36</v>
      </c>
      <c r="AX415" s="12" t="s">
        <v>81</v>
      </c>
      <c r="AY415" s="158" t="s">
        <v>140</v>
      </c>
    </row>
    <row r="416" spans="2:65" s="14" customFormat="1" ht="11.25">
      <c r="B416" s="171"/>
      <c r="D416" s="157" t="s">
        <v>341</v>
      </c>
      <c r="E416" s="172" t="s">
        <v>1</v>
      </c>
      <c r="F416" s="173" t="s">
        <v>733</v>
      </c>
      <c r="H416" s="172" t="s">
        <v>1</v>
      </c>
      <c r="I416" s="174"/>
      <c r="L416" s="171"/>
      <c r="M416" s="175"/>
      <c r="T416" s="176"/>
      <c r="AT416" s="172" t="s">
        <v>341</v>
      </c>
      <c r="AU416" s="172" t="s">
        <v>89</v>
      </c>
      <c r="AV416" s="14" t="s">
        <v>21</v>
      </c>
      <c r="AW416" s="14" t="s">
        <v>36</v>
      </c>
      <c r="AX416" s="14" t="s">
        <v>81</v>
      </c>
      <c r="AY416" s="172" t="s">
        <v>140</v>
      </c>
    </row>
    <row r="417" spans="2:51" s="12" customFormat="1" ht="11.25">
      <c r="B417" s="156"/>
      <c r="D417" s="157" t="s">
        <v>341</v>
      </c>
      <c r="E417" s="158" t="s">
        <v>1</v>
      </c>
      <c r="F417" s="159" t="s">
        <v>734</v>
      </c>
      <c r="H417" s="160">
        <v>61.476999999999997</v>
      </c>
      <c r="I417" s="161"/>
      <c r="L417" s="156"/>
      <c r="M417" s="162"/>
      <c r="T417" s="163"/>
      <c r="AT417" s="158" t="s">
        <v>341</v>
      </c>
      <c r="AU417" s="158" t="s">
        <v>89</v>
      </c>
      <c r="AV417" s="12" t="s">
        <v>89</v>
      </c>
      <c r="AW417" s="12" t="s">
        <v>36</v>
      </c>
      <c r="AX417" s="12" t="s">
        <v>81</v>
      </c>
      <c r="AY417" s="158" t="s">
        <v>140</v>
      </c>
    </row>
    <row r="418" spans="2:51" s="14" customFormat="1" ht="11.25">
      <c r="B418" s="171"/>
      <c r="D418" s="157" t="s">
        <v>341</v>
      </c>
      <c r="E418" s="172" t="s">
        <v>1</v>
      </c>
      <c r="F418" s="173" t="s">
        <v>608</v>
      </c>
      <c r="H418" s="172" t="s">
        <v>1</v>
      </c>
      <c r="I418" s="174"/>
      <c r="L418" s="171"/>
      <c r="M418" s="175"/>
      <c r="T418" s="176"/>
      <c r="AT418" s="172" t="s">
        <v>341</v>
      </c>
      <c r="AU418" s="172" t="s">
        <v>89</v>
      </c>
      <c r="AV418" s="14" t="s">
        <v>21</v>
      </c>
      <c r="AW418" s="14" t="s">
        <v>36</v>
      </c>
      <c r="AX418" s="14" t="s">
        <v>81</v>
      </c>
      <c r="AY418" s="172" t="s">
        <v>140</v>
      </c>
    </row>
    <row r="419" spans="2:51" s="12" customFormat="1" ht="11.25">
      <c r="B419" s="156"/>
      <c r="D419" s="157" t="s">
        <v>341</v>
      </c>
      <c r="E419" s="158" t="s">
        <v>1</v>
      </c>
      <c r="F419" s="159" t="s">
        <v>735</v>
      </c>
      <c r="H419" s="160">
        <v>16.103000000000002</v>
      </c>
      <c r="I419" s="161"/>
      <c r="L419" s="156"/>
      <c r="M419" s="162"/>
      <c r="T419" s="163"/>
      <c r="AT419" s="158" t="s">
        <v>341</v>
      </c>
      <c r="AU419" s="158" t="s">
        <v>89</v>
      </c>
      <c r="AV419" s="12" t="s">
        <v>89</v>
      </c>
      <c r="AW419" s="12" t="s">
        <v>36</v>
      </c>
      <c r="AX419" s="12" t="s">
        <v>81</v>
      </c>
      <c r="AY419" s="158" t="s">
        <v>140</v>
      </c>
    </row>
    <row r="420" spans="2:51" s="12" customFormat="1" ht="11.25">
      <c r="B420" s="156"/>
      <c r="D420" s="157" t="s">
        <v>341</v>
      </c>
      <c r="E420" s="158" t="s">
        <v>1</v>
      </c>
      <c r="F420" s="159" t="s">
        <v>736</v>
      </c>
      <c r="H420" s="160">
        <v>14.923</v>
      </c>
      <c r="I420" s="161"/>
      <c r="L420" s="156"/>
      <c r="M420" s="162"/>
      <c r="T420" s="163"/>
      <c r="AT420" s="158" t="s">
        <v>341</v>
      </c>
      <c r="AU420" s="158" t="s">
        <v>89</v>
      </c>
      <c r="AV420" s="12" t="s">
        <v>89</v>
      </c>
      <c r="AW420" s="12" t="s">
        <v>36</v>
      </c>
      <c r="AX420" s="12" t="s">
        <v>81</v>
      </c>
      <c r="AY420" s="158" t="s">
        <v>140</v>
      </c>
    </row>
    <row r="421" spans="2:51" s="14" customFormat="1" ht="11.25">
      <c r="B421" s="171"/>
      <c r="D421" s="157" t="s">
        <v>341</v>
      </c>
      <c r="E421" s="172" t="s">
        <v>1</v>
      </c>
      <c r="F421" s="173" t="s">
        <v>737</v>
      </c>
      <c r="H421" s="172" t="s">
        <v>1</v>
      </c>
      <c r="I421" s="174"/>
      <c r="L421" s="171"/>
      <c r="M421" s="175"/>
      <c r="T421" s="176"/>
      <c r="AT421" s="172" t="s">
        <v>341</v>
      </c>
      <c r="AU421" s="172" t="s">
        <v>89</v>
      </c>
      <c r="AV421" s="14" t="s">
        <v>21</v>
      </c>
      <c r="AW421" s="14" t="s">
        <v>36</v>
      </c>
      <c r="AX421" s="14" t="s">
        <v>81</v>
      </c>
      <c r="AY421" s="172" t="s">
        <v>140</v>
      </c>
    </row>
    <row r="422" spans="2:51" s="12" customFormat="1" ht="11.25">
      <c r="B422" s="156"/>
      <c r="D422" s="157" t="s">
        <v>341</v>
      </c>
      <c r="E422" s="158" t="s">
        <v>1</v>
      </c>
      <c r="F422" s="159" t="s">
        <v>738</v>
      </c>
      <c r="H422" s="160">
        <v>19.879000000000001</v>
      </c>
      <c r="I422" s="161"/>
      <c r="L422" s="156"/>
      <c r="M422" s="162"/>
      <c r="T422" s="163"/>
      <c r="AT422" s="158" t="s">
        <v>341</v>
      </c>
      <c r="AU422" s="158" t="s">
        <v>89</v>
      </c>
      <c r="AV422" s="12" t="s">
        <v>89</v>
      </c>
      <c r="AW422" s="12" t="s">
        <v>36</v>
      </c>
      <c r="AX422" s="12" t="s">
        <v>81</v>
      </c>
      <c r="AY422" s="158" t="s">
        <v>140</v>
      </c>
    </row>
    <row r="423" spans="2:51" s="12" customFormat="1" ht="11.25">
      <c r="B423" s="156"/>
      <c r="D423" s="157" t="s">
        <v>341</v>
      </c>
      <c r="E423" s="158" t="s">
        <v>1</v>
      </c>
      <c r="F423" s="159" t="s">
        <v>739</v>
      </c>
      <c r="H423" s="160">
        <v>9.85</v>
      </c>
      <c r="I423" s="161"/>
      <c r="L423" s="156"/>
      <c r="M423" s="162"/>
      <c r="T423" s="163"/>
      <c r="AT423" s="158" t="s">
        <v>341</v>
      </c>
      <c r="AU423" s="158" t="s">
        <v>89</v>
      </c>
      <c r="AV423" s="12" t="s">
        <v>89</v>
      </c>
      <c r="AW423" s="12" t="s">
        <v>36</v>
      </c>
      <c r="AX423" s="12" t="s">
        <v>81</v>
      </c>
      <c r="AY423" s="158" t="s">
        <v>140</v>
      </c>
    </row>
    <row r="424" spans="2:51" s="14" customFormat="1" ht="11.25">
      <c r="B424" s="171"/>
      <c r="D424" s="157" t="s">
        <v>341</v>
      </c>
      <c r="E424" s="172" t="s">
        <v>1</v>
      </c>
      <c r="F424" s="173" t="s">
        <v>610</v>
      </c>
      <c r="H424" s="172" t="s">
        <v>1</v>
      </c>
      <c r="I424" s="174"/>
      <c r="L424" s="171"/>
      <c r="M424" s="175"/>
      <c r="T424" s="176"/>
      <c r="AT424" s="172" t="s">
        <v>341</v>
      </c>
      <c r="AU424" s="172" t="s">
        <v>89</v>
      </c>
      <c r="AV424" s="14" t="s">
        <v>21</v>
      </c>
      <c r="AW424" s="14" t="s">
        <v>36</v>
      </c>
      <c r="AX424" s="14" t="s">
        <v>81</v>
      </c>
      <c r="AY424" s="172" t="s">
        <v>140</v>
      </c>
    </row>
    <row r="425" spans="2:51" s="12" customFormat="1" ht="11.25">
      <c r="B425" s="156"/>
      <c r="D425" s="157" t="s">
        <v>341</v>
      </c>
      <c r="E425" s="158" t="s">
        <v>1</v>
      </c>
      <c r="F425" s="159" t="s">
        <v>740</v>
      </c>
      <c r="H425" s="160">
        <v>8.2129999999999992</v>
      </c>
      <c r="I425" s="161"/>
      <c r="L425" s="156"/>
      <c r="M425" s="162"/>
      <c r="T425" s="163"/>
      <c r="AT425" s="158" t="s">
        <v>341</v>
      </c>
      <c r="AU425" s="158" t="s">
        <v>89</v>
      </c>
      <c r="AV425" s="12" t="s">
        <v>89</v>
      </c>
      <c r="AW425" s="12" t="s">
        <v>36</v>
      </c>
      <c r="AX425" s="12" t="s">
        <v>81</v>
      </c>
      <c r="AY425" s="158" t="s">
        <v>140</v>
      </c>
    </row>
    <row r="426" spans="2:51" s="12" customFormat="1" ht="11.25">
      <c r="B426" s="156"/>
      <c r="D426" s="157" t="s">
        <v>341</v>
      </c>
      <c r="E426" s="158" t="s">
        <v>1</v>
      </c>
      <c r="F426" s="159" t="s">
        <v>741</v>
      </c>
      <c r="H426" s="160">
        <v>15.196</v>
      </c>
      <c r="I426" s="161"/>
      <c r="L426" s="156"/>
      <c r="M426" s="162"/>
      <c r="T426" s="163"/>
      <c r="AT426" s="158" t="s">
        <v>341</v>
      </c>
      <c r="AU426" s="158" t="s">
        <v>89</v>
      </c>
      <c r="AV426" s="12" t="s">
        <v>89</v>
      </c>
      <c r="AW426" s="12" t="s">
        <v>36</v>
      </c>
      <c r="AX426" s="12" t="s">
        <v>81</v>
      </c>
      <c r="AY426" s="158" t="s">
        <v>140</v>
      </c>
    </row>
    <row r="427" spans="2:51" s="15" customFormat="1" ht="11.25">
      <c r="B427" s="177"/>
      <c r="D427" s="157" t="s">
        <v>341</v>
      </c>
      <c r="E427" s="178" t="s">
        <v>307</v>
      </c>
      <c r="F427" s="179" t="s">
        <v>484</v>
      </c>
      <c r="H427" s="180">
        <v>204.12200000000001</v>
      </c>
      <c r="I427" s="181"/>
      <c r="L427" s="177"/>
      <c r="M427" s="182"/>
      <c r="T427" s="183"/>
      <c r="AT427" s="178" t="s">
        <v>341</v>
      </c>
      <c r="AU427" s="178" t="s">
        <v>89</v>
      </c>
      <c r="AV427" s="15" t="s">
        <v>139</v>
      </c>
      <c r="AW427" s="15" t="s">
        <v>36</v>
      </c>
      <c r="AX427" s="15" t="s">
        <v>81</v>
      </c>
      <c r="AY427" s="178" t="s">
        <v>140</v>
      </c>
    </row>
    <row r="428" spans="2:51" s="14" customFormat="1" ht="11.25">
      <c r="B428" s="171"/>
      <c r="D428" s="157" t="s">
        <v>341</v>
      </c>
      <c r="E428" s="172" t="s">
        <v>1</v>
      </c>
      <c r="F428" s="173" t="s">
        <v>485</v>
      </c>
      <c r="H428" s="172" t="s">
        <v>1</v>
      </c>
      <c r="I428" s="174"/>
      <c r="L428" s="171"/>
      <c r="M428" s="175"/>
      <c r="T428" s="176"/>
      <c r="AT428" s="172" t="s">
        <v>341</v>
      </c>
      <c r="AU428" s="172" t="s">
        <v>89</v>
      </c>
      <c r="AV428" s="14" t="s">
        <v>21</v>
      </c>
      <c r="AW428" s="14" t="s">
        <v>36</v>
      </c>
      <c r="AX428" s="14" t="s">
        <v>81</v>
      </c>
      <c r="AY428" s="172" t="s">
        <v>140</v>
      </c>
    </row>
    <row r="429" spans="2:51" s="12" customFormat="1" ht="11.25">
      <c r="B429" s="156"/>
      <c r="D429" s="157" t="s">
        <v>341</v>
      </c>
      <c r="E429" s="158" t="s">
        <v>1</v>
      </c>
      <c r="F429" s="159" t="s">
        <v>742</v>
      </c>
      <c r="H429" s="160">
        <v>-58.752000000000002</v>
      </c>
      <c r="I429" s="161"/>
      <c r="L429" s="156"/>
      <c r="M429" s="162"/>
      <c r="T429" s="163"/>
      <c r="AT429" s="158" t="s">
        <v>341</v>
      </c>
      <c r="AU429" s="158" t="s">
        <v>89</v>
      </c>
      <c r="AV429" s="12" t="s">
        <v>89</v>
      </c>
      <c r="AW429" s="12" t="s">
        <v>36</v>
      </c>
      <c r="AX429" s="12" t="s">
        <v>81</v>
      </c>
      <c r="AY429" s="158" t="s">
        <v>140</v>
      </c>
    </row>
    <row r="430" spans="2:51" s="14" customFormat="1" ht="11.25">
      <c r="B430" s="171"/>
      <c r="D430" s="157" t="s">
        <v>341</v>
      </c>
      <c r="E430" s="172" t="s">
        <v>1</v>
      </c>
      <c r="F430" s="173" t="s">
        <v>743</v>
      </c>
      <c r="H430" s="172" t="s">
        <v>1</v>
      </c>
      <c r="I430" s="174"/>
      <c r="L430" s="171"/>
      <c r="M430" s="175"/>
      <c r="T430" s="176"/>
      <c r="AT430" s="172" t="s">
        <v>341</v>
      </c>
      <c r="AU430" s="172" t="s">
        <v>89</v>
      </c>
      <c r="AV430" s="14" t="s">
        <v>21</v>
      </c>
      <c r="AW430" s="14" t="s">
        <v>36</v>
      </c>
      <c r="AX430" s="14" t="s">
        <v>81</v>
      </c>
      <c r="AY430" s="172" t="s">
        <v>140</v>
      </c>
    </row>
    <row r="431" spans="2:51" s="12" customFormat="1" ht="11.25">
      <c r="B431" s="156"/>
      <c r="D431" s="157" t="s">
        <v>341</v>
      </c>
      <c r="E431" s="158" t="s">
        <v>1</v>
      </c>
      <c r="F431" s="159" t="s">
        <v>744</v>
      </c>
      <c r="H431" s="160">
        <v>-28.620999999999999</v>
      </c>
      <c r="I431" s="161"/>
      <c r="L431" s="156"/>
      <c r="M431" s="162"/>
      <c r="T431" s="163"/>
      <c r="AT431" s="158" t="s">
        <v>341</v>
      </c>
      <c r="AU431" s="158" t="s">
        <v>89</v>
      </c>
      <c r="AV431" s="12" t="s">
        <v>89</v>
      </c>
      <c r="AW431" s="12" t="s">
        <v>36</v>
      </c>
      <c r="AX431" s="12" t="s">
        <v>81</v>
      </c>
      <c r="AY431" s="158" t="s">
        <v>140</v>
      </c>
    </row>
    <row r="432" spans="2:51" s="13" customFormat="1" ht="11.25">
      <c r="B432" s="164"/>
      <c r="D432" s="157" t="s">
        <v>341</v>
      </c>
      <c r="E432" s="165" t="s">
        <v>305</v>
      </c>
      <c r="F432" s="166" t="s">
        <v>343</v>
      </c>
      <c r="H432" s="167">
        <v>116.749</v>
      </c>
      <c r="I432" s="168"/>
      <c r="L432" s="164"/>
      <c r="M432" s="169"/>
      <c r="T432" s="170"/>
      <c r="AT432" s="165" t="s">
        <v>341</v>
      </c>
      <c r="AU432" s="165" t="s">
        <v>89</v>
      </c>
      <c r="AV432" s="13" t="s">
        <v>152</v>
      </c>
      <c r="AW432" s="13" t="s">
        <v>36</v>
      </c>
      <c r="AX432" s="13" t="s">
        <v>81</v>
      </c>
      <c r="AY432" s="165" t="s">
        <v>140</v>
      </c>
    </row>
    <row r="433" spans="2:65" s="12" customFormat="1" ht="11.25">
      <c r="B433" s="156"/>
      <c r="D433" s="157" t="s">
        <v>341</v>
      </c>
      <c r="E433" s="158" t="s">
        <v>1</v>
      </c>
      <c r="F433" s="159" t="s">
        <v>745</v>
      </c>
      <c r="H433" s="160">
        <v>58.375</v>
      </c>
      <c r="I433" s="161"/>
      <c r="L433" s="156"/>
      <c r="M433" s="162"/>
      <c r="T433" s="163"/>
      <c r="AT433" s="158" t="s">
        <v>341</v>
      </c>
      <c r="AU433" s="158" t="s">
        <v>89</v>
      </c>
      <c r="AV433" s="12" t="s">
        <v>89</v>
      </c>
      <c r="AW433" s="12" t="s">
        <v>36</v>
      </c>
      <c r="AX433" s="12" t="s">
        <v>81</v>
      </c>
      <c r="AY433" s="158" t="s">
        <v>140</v>
      </c>
    </row>
    <row r="434" spans="2:65" s="13" customFormat="1" ht="11.25">
      <c r="B434" s="164"/>
      <c r="D434" s="157" t="s">
        <v>341</v>
      </c>
      <c r="E434" s="165" t="s">
        <v>1</v>
      </c>
      <c r="F434" s="166" t="s">
        <v>343</v>
      </c>
      <c r="H434" s="167">
        <v>58.375</v>
      </c>
      <c r="I434" s="168"/>
      <c r="L434" s="164"/>
      <c r="M434" s="169"/>
      <c r="T434" s="170"/>
      <c r="AT434" s="165" t="s">
        <v>341</v>
      </c>
      <c r="AU434" s="165" t="s">
        <v>89</v>
      </c>
      <c r="AV434" s="13" t="s">
        <v>152</v>
      </c>
      <c r="AW434" s="13" t="s">
        <v>36</v>
      </c>
      <c r="AX434" s="13" t="s">
        <v>21</v>
      </c>
      <c r="AY434" s="165" t="s">
        <v>140</v>
      </c>
    </row>
    <row r="435" spans="2:65" s="1" customFormat="1" ht="33" customHeight="1">
      <c r="B435" s="32"/>
      <c r="C435" s="136" t="s">
        <v>746</v>
      </c>
      <c r="D435" s="136" t="s">
        <v>143</v>
      </c>
      <c r="E435" s="137" t="s">
        <v>747</v>
      </c>
      <c r="F435" s="138" t="s">
        <v>748</v>
      </c>
      <c r="G435" s="139" t="s">
        <v>460</v>
      </c>
      <c r="H435" s="140">
        <v>58.375</v>
      </c>
      <c r="I435" s="141"/>
      <c r="J435" s="142">
        <f>ROUND(I435*H435,2)</f>
        <v>0</v>
      </c>
      <c r="K435" s="138" t="s">
        <v>346</v>
      </c>
      <c r="L435" s="32"/>
      <c r="M435" s="143" t="s">
        <v>1</v>
      </c>
      <c r="N435" s="144" t="s">
        <v>46</v>
      </c>
      <c r="P435" s="145">
        <f>O435*H435</f>
        <v>0</v>
      </c>
      <c r="Q435" s="145">
        <v>0</v>
      </c>
      <c r="R435" s="145">
        <f>Q435*H435</f>
        <v>0</v>
      </c>
      <c r="S435" s="145">
        <v>0</v>
      </c>
      <c r="T435" s="146">
        <f>S435*H435</f>
        <v>0</v>
      </c>
      <c r="AR435" s="147" t="s">
        <v>152</v>
      </c>
      <c r="AT435" s="147" t="s">
        <v>143</v>
      </c>
      <c r="AU435" s="147" t="s">
        <v>89</v>
      </c>
      <c r="AY435" s="17" t="s">
        <v>140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7" t="s">
        <v>21</v>
      </c>
      <c r="BK435" s="148">
        <f>ROUND(I435*H435,2)</f>
        <v>0</v>
      </c>
      <c r="BL435" s="17" t="s">
        <v>152</v>
      </c>
      <c r="BM435" s="147" t="s">
        <v>749</v>
      </c>
    </row>
    <row r="436" spans="2:65" s="12" customFormat="1" ht="11.25">
      <c r="B436" s="156"/>
      <c r="D436" s="157" t="s">
        <v>341</v>
      </c>
      <c r="E436" s="158" t="s">
        <v>1</v>
      </c>
      <c r="F436" s="159" t="s">
        <v>750</v>
      </c>
      <c r="H436" s="160">
        <v>58.375</v>
      </c>
      <c r="I436" s="161"/>
      <c r="L436" s="156"/>
      <c r="M436" s="162"/>
      <c r="T436" s="163"/>
      <c r="AT436" s="158" t="s">
        <v>341</v>
      </c>
      <c r="AU436" s="158" t="s">
        <v>89</v>
      </c>
      <c r="AV436" s="12" t="s">
        <v>89</v>
      </c>
      <c r="AW436" s="12" t="s">
        <v>36</v>
      </c>
      <c r="AX436" s="12" t="s">
        <v>21</v>
      </c>
      <c r="AY436" s="158" t="s">
        <v>140</v>
      </c>
    </row>
    <row r="437" spans="2:65" s="1" customFormat="1" ht="24.2" customHeight="1">
      <c r="B437" s="32"/>
      <c r="C437" s="136" t="s">
        <v>751</v>
      </c>
      <c r="D437" s="136" t="s">
        <v>143</v>
      </c>
      <c r="E437" s="137" t="s">
        <v>752</v>
      </c>
      <c r="F437" s="138" t="s">
        <v>753</v>
      </c>
      <c r="G437" s="139" t="s">
        <v>364</v>
      </c>
      <c r="H437" s="140">
        <v>6.8</v>
      </c>
      <c r="I437" s="141"/>
      <c r="J437" s="142">
        <f>ROUND(I437*H437,2)</f>
        <v>0</v>
      </c>
      <c r="K437" s="138" t="s">
        <v>346</v>
      </c>
      <c r="L437" s="32"/>
      <c r="M437" s="143" t="s">
        <v>1</v>
      </c>
      <c r="N437" s="144" t="s">
        <v>46</v>
      </c>
      <c r="P437" s="145">
        <f>O437*H437</f>
        <v>0</v>
      </c>
      <c r="Q437" s="145">
        <v>5.77E-3</v>
      </c>
      <c r="R437" s="145">
        <f>Q437*H437</f>
        <v>3.9236E-2</v>
      </c>
      <c r="S437" s="145">
        <v>0</v>
      </c>
      <c r="T437" s="146">
        <f>S437*H437</f>
        <v>0</v>
      </c>
      <c r="AR437" s="147" t="s">
        <v>152</v>
      </c>
      <c r="AT437" s="147" t="s">
        <v>143</v>
      </c>
      <c r="AU437" s="147" t="s">
        <v>89</v>
      </c>
      <c r="AY437" s="17" t="s">
        <v>140</v>
      </c>
      <c r="BE437" s="148">
        <f>IF(N437="základní",J437,0)</f>
        <v>0</v>
      </c>
      <c r="BF437" s="148">
        <f>IF(N437="snížená",J437,0)</f>
        <v>0</v>
      </c>
      <c r="BG437" s="148">
        <f>IF(N437="zákl. přenesená",J437,0)</f>
        <v>0</v>
      </c>
      <c r="BH437" s="148">
        <f>IF(N437="sníž. přenesená",J437,0)</f>
        <v>0</v>
      </c>
      <c r="BI437" s="148">
        <f>IF(N437="nulová",J437,0)</f>
        <v>0</v>
      </c>
      <c r="BJ437" s="17" t="s">
        <v>21</v>
      </c>
      <c r="BK437" s="148">
        <f>ROUND(I437*H437,2)</f>
        <v>0</v>
      </c>
      <c r="BL437" s="17" t="s">
        <v>152</v>
      </c>
      <c r="BM437" s="147" t="s">
        <v>754</v>
      </c>
    </row>
    <row r="438" spans="2:65" s="14" customFormat="1" ht="11.25">
      <c r="B438" s="171"/>
      <c r="D438" s="157" t="s">
        <v>341</v>
      </c>
      <c r="E438" s="172" t="s">
        <v>1</v>
      </c>
      <c r="F438" s="173" t="s">
        <v>755</v>
      </c>
      <c r="H438" s="172" t="s">
        <v>1</v>
      </c>
      <c r="I438" s="174"/>
      <c r="L438" s="171"/>
      <c r="M438" s="175"/>
      <c r="T438" s="176"/>
      <c r="AT438" s="172" t="s">
        <v>341</v>
      </c>
      <c r="AU438" s="172" t="s">
        <v>89</v>
      </c>
      <c r="AV438" s="14" t="s">
        <v>21</v>
      </c>
      <c r="AW438" s="14" t="s">
        <v>36</v>
      </c>
      <c r="AX438" s="14" t="s">
        <v>81</v>
      </c>
      <c r="AY438" s="172" t="s">
        <v>140</v>
      </c>
    </row>
    <row r="439" spans="2:65" s="12" customFormat="1" ht="11.25">
      <c r="B439" s="156"/>
      <c r="D439" s="157" t="s">
        <v>341</v>
      </c>
      <c r="E439" s="158" t="s">
        <v>248</v>
      </c>
      <c r="F439" s="159" t="s">
        <v>756</v>
      </c>
      <c r="H439" s="160">
        <v>4.5330000000000004</v>
      </c>
      <c r="I439" s="161"/>
      <c r="L439" s="156"/>
      <c r="M439" s="162"/>
      <c r="T439" s="163"/>
      <c r="AT439" s="158" t="s">
        <v>341</v>
      </c>
      <c r="AU439" s="158" t="s">
        <v>89</v>
      </c>
      <c r="AV439" s="12" t="s">
        <v>89</v>
      </c>
      <c r="AW439" s="12" t="s">
        <v>36</v>
      </c>
      <c r="AX439" s="12" t="s">
        <v>81</v>
      </c>
      <c r="AY439" s="158" t="s">
        <v>140</v>
      </c>
    </row>
    <row r="440" spans="2:65" s="14" customFormat="1" ht="11.25">
      <c r="B440" s="171"/>
      <c r="D440" s="157" t="s">
        <v>341</v>
      </c>
      <c r="E440" s="172" t="s">
        <v>1</v>
      </c>
      <c r="F440" s="173" t="s">
        <v>757</v>
      </c>
      <c r="H440" s="172" t="s">
        <v>1</v>
      </c>
      <c r="I440" s="174"/>
      <c r="L440" s="171"/>
      <c r="M440" s="175"/>
      <c r="T440" s="176"/>
      <c r="AT440" s="172" t="s">
        <v>341</v>
      </c>
      <c r="AU440" s="172" t="s">
        <v>89</v>
      </c>
      <c r="AV440" s="14" t="s">
        <v>21</v>
      </c>
      <c r="AW440" s="14" t="s">
        <v>36</v>
      </c>
      <c r="AX440" s="14" t="s">
        <v>81</v>
      </c>
      <c r="AY440" s="172" t="s">
        <v>140</v>
      </c>
    </row>
    <row r="441" spans="2:65" s="12" customFormat="1" ht="11.25">
      <c r="B441" s="156"/>
      <c r="D441" s="157" t="s">
        <v>341</v>
      </c>
      <c r="E441" s="158" t="s">
        <v>1</v>
      </c>
      <c r="F441" s="159" t="s">
        <v>758</v>
      </c>
      <c r="H441" s="160">
        <v>2.2669999999999999</v>
      </c>
      <c r="I441" s="161"/>
      <c r="L441" s="156"/>
      <c r="M441" s="162"/>
      <c r="T441" s="163"/>
      <c r="AT441" s="158" t="s">
        <v>341</v>
      </c>
      <c r="AU441" s="158" t="s">
        <v>89</v>
      </c>
      <c r="AV441" s="12" t="s">
        <v>89</v>
      </c>
      <c r="AW441" s="12" t="s">
        <v>36</v>
      </c>
      <c r="AX441" s="12" t="s">
        <v>81</v>
      </c>
      <c r="AY441" s="158" t="s">
        <v>140</v>
      </c>
    </row>
    <row r="442" spans="2:65" s="13" customFormat="1" ht="11.25">
      <c r="B442" s="164"/>
      <c r="D442" s="157" t="s">
        <v>341</v>
      </c>
      <c r="E442" s="165" t="s">
        <v>1</v>
      </c>
      <c r="F442" s="166" t="s">
        <v>343</v>
      </c>
      <c r="H442" s="167">
        <v>6.8</v>
      </c>
      <c r="I442" s="168"/>
      <c r="L442" s="164"/>
      <c r="M442" s="169"/>
      <c r="T442" s="170"/>
      <c r="AT442" s="165" t="s">
        <v>341</v>
      </c>
      <c r="AU442" s="165" t="s">
        <v>89</v>
      </c>
      <c r="AV442" s="13" t="s">
        <v>152</v>
      </c>
      <c r="AW442" s="13" t="s">
        <v>36</v>
      </c>
      <c r="AX442" s="13" t="s">
        <v>21</v>
      </c>
      <c r="AY442" s="165" t="s">
        <v>140</v>
      </c>
    </row>
    <row r="443" spans="2:65" s="1" customFormat="1" ht="21.75" customHeight="1">
      <c r="B443" s="32"/>
      <c r="C443" s="184" t="s">
        <v>759</v>
      </c>
      <c r="D443" s="184" t="s">
        <v>137</v>
      </c>
      <c r="E443" s="185" t="s">
        <v>672</v>
      </c>
      <c r="F443" s="186" t="s">
        <v>673</v>
      </c>
      <c r="G443" s="187" t="s">
        <v>364</v>
      </c>
      <c r="H443" s="188">
        <v>4.8049999999999997</v>
      </c>
      <c r="I443" s="189"/>
      <c r="J443" s="190">
        <f>ROUND(I443*H443,2)</f>
        <v>0</v>
      </c>
      <c r="K443" s="186" t="s">
        <v>346</v>
      </c>
      <c r="L443" s="191"/>
      <c r="M443" s="192" t="s">
        <v>1</v>
      </c>
      <c r="N443" s="193" t="s">
        <v>46</v>
      </c>
      <c r="P443" s="145">
        <f>O443*H443</f>
        <v>0</v>
      </c>
      <c r="Q443" s="145">
        <v>1</v>
      </c>
      <c r="R443" s="145">
        <f>Q443*H443</f>
        <v>4.8049999999999997</v>
      </c>
      <c r="S443" s="145">
        <v>0</v>
      </c>
      <c r="T443" s="146">
        <f>S443*H443</f>
        <v>0</v>
      </c>
      <c r="AR443" s="147" t="s">
        <v>158</v>
      </c>
      <c r="AT443" s="147" t="s">
        <v>137</v>
      </c>
      <c r="AU443" s="147" t="s">
        <v>89</v>
      </c>
      <c r="AY443" s="17" t="s">
        <v>140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7" t="s">
        <v>21</v>
      </c>
      <c r="BK443" s="148">
        <f>ROUND(I443*H443,2)</f>
        <v>0</v>
      </c>
      <c r="BL443" s="17" t="s">
        <v>152</v>
      </c>
      <c r="BM443" s="147" t="s">
        <v>760</v>
      </c>
    </row>
    <row r="444" spans="2:65" s="12" customFormat="1" ht="11.25">
      <c r="B444" s="156"/>
      <c r="D444" s="157" t="s">
        <v>341</v>
      </c>
      <c r="E444" s="158" t="s">
        <v>1</v>
      </c>
      <c r="F444" s="159" t="s">
        <v>761</v>
      </c>
      <c r="H444" s="160">
        <v>4.8049999999999997</v>
      </c>
      <c r="I444" s="161"/>
      <c r="L444" s="156"/>
      <c r="M444" s="162"/>
      <c r="T444" s="163"/>
      <c r="AT444" s="158" t="s">
        <v>341</v>
      </c>
      <c r="AU444" s="158" t="s">
        <v>89</v>
      </c>
      <c r="AV444" s="12" t="s">
        <v>89</v>
      </c>
      <c r="AW444" s="12" t="s">
        <v>36</v>
      </c>
      <c r="AX444" s="12" t="s">
        <v>21</v>
      </c>
      <c r="AY444" s="158" t="s">
        <v>140</v>
      </c>
    </row>
    <row r="445" spans="2:65" s="1" customFormat="1" ht="24.2" customHeight="1">
      <c r="B445" s="32"/>
      <c r="C445" s="136" t="s">
        <v>762</v>
      </c>
      <c r="D445" s="136" t="s">
        <v>143</v>
      </c>
      <c r="E445" s="137" t="s">
        <v>763</v>
      </c>
      <c r="F445" s="138" t="s">
        <v>764</v>
      </c>
      <c r="G445" s="139" t="s">
        <v>364</v>
      </c>
      <c r="H445" s="140">
        <v>4.5330000000000004</v>
      </c>
      <c r="I445" s="141"/>
      <c r="J445" s="142">
        <f>ROUND(I445*H445,2)</f>
        <v>0</v>
      </c>
      <c r="K445" s="138" t="s">
        <v>346</v>
      </c>
      <c r="L445" s="32"/>
      <c r="M445" s="143" t="s">
        <v>1</v>
      </c>
      <c r="N445" s="144" t="s">
        <v>46</v>
      </c>
      <c r="P445" s="145">
        <f>O445*H445</f>
        <v>0</v>
      </c>
      <c r="Q445" s="145">
        <v>2.0999999999999999E-3</v>
      </c>
      <c r="R445" s="145">
        <f>Q445*H445</f>
        <v>9.5192999999999996E-3</v>
      </c>
      <c r="S445" s="145">
        <v>0</v>
      </c>
      <c r="T445" s="146">
        <f>S445*H445</f>
        <v>0</v>
      </c>
      <c r="AR445" s="147" t="s">
        <v>152</v>
      </c>
      <c r="AT445" s="147" t="s">
        <v>143</v>
      </c>
      <c r="AU445" s="147" t="s">
        <v>89</v>
      </c>
      <c r="AY445" s="17" t="s">
        <v>140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21</v>
      </c>
      <c r="BK445" s="148">
        <f>ROUND(I445*H445,2)</f>
        <v>0</v>
      </c>
      <c r="BL445" s="17" t="s">
        <v>152</v>
      </c>
      <c r="BM445" s="147" t="s">
        <v>765</v>
      </c>
    </row>
    <row r="446" spans="2:65" s="12" customFormat="1" ht="11.25">
      <c r="B446" s="156"/>
      <c r="D446" s="157" t="s">
        <v>341</v>
      </c>
      <c r="E446" s="158" t="s">
        <v>1</v>
      </c>
      <c r="F446" s="159" t="s">
        <v>248</v>
      </c>
      <c r="H446" s="160">
        <v>4.5330000000000004</v>
      </c>
      <c r="I446" s="161"/>
      <c r="L446" s="156"/>
      <c r="M446" s="162"/>
      <c r="T446" s="163"/>
      <c r="AT446" s="158" t="s">
        <v>341</v>
      </c>
      <c r="AU446" s="158" t="s">
        <v>89</v>
      </c>
      <c r="AV446" s="12" t="s">
        <v>89</v>
      </c>
      <c r="AW446" s="12" t="s">
        <v>36</v>
      </c>
      <c r="AX446" s="12" t="s">
        <v>21</v>
      </c>
      <c r="AY446" s="158" t="s">
        <v>140</v>
      </c>
    </row>
    <row r="447" spans="2:65" s="1" customFormat="1" ht="24.2" customHeight="1">
      <c r="B447" s="32"/>
      <c r="C447" s="136" t="s">
        <v>766</v>
      </c>
      <c r="D447" s="136" t="s">
        <v>143</v>
      </c>
      <c r="E447" s="137" t="s">
        <v>767</v>
      </c>
      <c r="F447" s="138" t="s">
        <v>768</v>
      </c>
      <c r="G447" s="139" t="s">
        <v>364</v>
      </c>
      <c r="H447" s="140">
        <v>2.3180000000000001</v>
      </c>
      <c r="I447" s="141"/>
      <c r="J447" s="142">
        <f>ROUND(I447*H447,2)</f>
        <v>0</v>
      </c>
      <c r="K447" s="138" t="s">
        <v>346</v>
      </c>
      <c r="L447" s="32"/>
      <c r="M447" s="143" t="s">
        <v>1</v>
      </c>
      <c r="N447" s="144" t="s">
        <v>46</v>
      </c>
      <c r="P447" s="145">
        <f>O447*H447</f>
        <v>0</v>
      </c>
      <c r="Q447" s="145">
        <v>7.2000000000000005E-4</v>
      </c>
      <c r="R447" s="145">
        <f>Q447*H447</f>
        <v>1.6689600000000001E-3</v>
      </c>
      <c r="S447" s="145">
        <v>0</v>
      </c>
      <c r="T447" s="146">
        <f>S447*H447</f>
        <v>0</v>
      </c>
      <c r="AR447" s="147" t="s">
        <v>152</v>
      </c>
      <c r="AT447" s="147" t="s">
        <v>143</v>
      </c>
      <c r="AU447" s="147" t="s">
        <v>89</v>
      </c>
      <c r="AY447" s="17" t="s">
        <v>140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21</v>
      </c>
      <c r="BK447" s="148">
        <f>ROUND(I447*H447,2)</f>
        <v>0</v>
      </c>
      <c r="BL447" s="17" t="s">
        <v>152</v>
      </c>
      <c r="BM447" s="147" t="s">
        <v>769</v>
      </c>
    </row>
    <row r="448" spans="2:65" s="12" customFormat="1" ht="11.25">
      <c r="B448" s="156"/>
      <c r="D448" s="157" t="s">
        <v>341</v>
      </c>
      <c r="E448" s="158" t="s">
        <v>1</v>
      </c>
      <c r="F448" s="159" t="s">
        <v>248</v>
      </c>
      <c r="H448" s="160">
        <v>4.5330000000000004</v>
      </c>
      <c r="I448" s="161"/>
      <c r="L448" s="156"/>
      <c r="M448" s="162"/>
      <c r="T448" s="163"/>
      <c r="AT448" s="158" t="s">
        <v>341</v>
      </c>
      <c r="AU448" s="158" t="s">
        <v>89</v>
      </c>
      <c r="AV448" s="12" t="s">
        <v>89</v>
      </c>
      <c r="AW448" s="12" t="s">
        <v>36</v>
      </c>
      <c r="AX448" s="12" t="s">
        <v>81</v>
      </c>
      <c r="AY448" s="158" t="s">
        <v>140</v>
      </c>
    </row>
    <row r="449" spans="2:65" s="14" customFormat="1" ht="11.25">
      <c r="B449" s="171"/>
      <c r="D449" s="157" t="s">
        <v>341</v>
      </c>
      <c r="E449" s="172" t="s">
        <v>1</v>
      </c>
      <c r="F449" s="173" t="s">
        <v>770</v>
      </c>
      <c r="H449" s="172" t="s">
        <v>1</v>
      </c>
      <c r="I449" s="174"/>
      <c r="L449" s="171"/>
      <c r="M449" s="175"/>
      <c r="T449" s="176"/>
      <c r="AT449" s="172" t="s">
        <v>341</v>
      </c>
      <c r="AU449" s="172" t="s">
        <v>89</v>
      </c>
      <c r="AV449" s="14" t="s">
        <v>21</v>
      </c>
      <c r="AW449" s="14" t="s">
        <v>36</v>
      </c>
      <c r="AX449" s="14" t="s">
        <v>81</v>
      </c>
      <c r="AY449" s="172" t="s">
        <v>140</v>
      </c>
    </row>
    <row r="450" spans="2:65" s="12" customFormat="1" ht="11.25">
      <c r="B450" s="156"/>
      <c r="D450" s="157" t="s">
        <v>341</v>
      </c>
      <c r="E450" s="158" t="s">
        <v>1</v>
      </c>
      <c r="F450" s="159" t="s">
        <v>771</v>
      </c>
      <c r="H450" s="160">
        <v>-2.2149999999999999</v>
      </c>
      <c r="I450" s="161"/>
      <c r="L450" s="156"/>
      <c r="M450" s="162"/>
      <c r="T450" s="163"/>
      <c r="AT450" s="158" t="s">
        <v>341</v>
      </c>
      <c r="AU450" s="158" t="s">
        <v>89</v>
      </c>
      <c r="AV450" s="12" t="s">
        <v>89</v>
      </c>
      <c r="AW450" s="12" t="s">
        <v>36</v>
      </c>
      <c r="AX450" s="12" t="s">
        <v>81</v>
      </c>
      <c r="AY450" s="158" t="s">
        <v>140</v>
      </c>
    </row>
    <row r="451" spans="2:65" s="13" customFormat="1" ht="11.25">
      <c r="B451" s="164"/>
      <c r="D451" s="157" t="s">
        <v>341</v>
      </c>
      <c r="E451" s="165" t="s">
        <v>1</v>
      </c>
      <c r="F451" s="166" t="s">
        <v>343</v>
      </c>
      <c r="H451" s="167">
        <v>2.3180000000000001</v>
      </c>
      <c r="I451" s="168"/>
      <c r="L451" s="164"/>
      <c r="M451" s="169"/>
      <c r="T451" s="170"/>
      <c r="AT451" s="165" t="s">
        <v>341</v>
      </c>
      <c r="AU451" s="165" t="s">
        <v>89</v>
      </c>
      <c r="AV451" s="13" t="s">
        <v>152</v>
      </c>
      <c r="AW451" s="13" t="s">
        <v>36</v>
      </c>
      <c r="AX451" s="13" t="s">
        <v>21</v>
      </c>
      <c r="AY451" s="165" t="s">
        <v>140</v>
      </c>
    </row>
    <row r="452" spans="2:65" s="1" customFormat="1" ht="44.25" customHeight="1">
      <c r="B452" s="32"/>
      <c r="C452" s="136" t="s">
        <v>772</v>
      </c>
      <c r="D452" s="136" t="s">
        <v>143</v>
      </c>
      <c r="E452" s="137" t="s">
        <v>773</v>
      </c>
      <c r="F452" s="138" t="s">
        <v>774</v>
      </c>
      <c r="G452" s="139" t="s">
        <v>460</v>
      </c>
      <c r="H452" s="140">
        <v>176.20099999999999</v>
      </c>
      <c r="I452" s="141"/>
      <c r="J452" s="142">
        <f>ROUND(I452*H452,2)</f>
        <v>0</v>
      </c>
      <c r="K452" s="138" t="s">
        <v>147</v>
      </c>
      <c r="L452" s="32"/>
      <c r="M452" s="143" t="s">
        <v>1</v>
      </c>
      <c r="N452" s="144" t="s">
        <v>46</v>
      </c>
      <c r="P452" s="145">
        <f>O452*H452</f>
        <v>0</v>
      </c>
      <c r="Q452" s="145">
        <v>1.2E-2</v>
      </c>
      <c r="R452" s="145">
        <f>Q452*H452</f>
        <v>2.1144120000000002</v>
      </c>
      <c r="S452" s="145">
        <v>0</v>
      </c>
      <c r="T452" s="146">
        <f>S452*H452</f>
        <v>0</v>
      </c>
      <c r="AR452" s="147" t="s">
        <v>152</v>
      </c>
      <c r="AT452" s="147" t="s">
        <v>143</v>
      </c>
      <c r="AU452" s="147" t="s">
        <v>89</v>
      </c>
      <c r="AY452" s="17" t="s">
        <v>140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21</v>
      </c>
      <c r="BK452" s="148">
        <f>ROUND(I452*H452,2)</f>
        <v>0</v>
      </c>
      <c r="BL452" s="17" t="s">
        <v>152</v>
      </c>
      <c r="BM452" s="147" t="s">
        <v>775</v>
      </c>
    </row>
    <row r="453" spans="2:65" s="12" customFormat="1" ht="11.25">
      <c r="B453" s="156"/>
      <c r="D453" s="157" t="s">
        <v>341</v>
      </c>
      <c r="E453" s="158" t="s">
        <v>1</v>
      </c>
      <c r="F453" s="159" t="s">
        <v>776</v>
      </c>
      <c r="H453" s="160">
        <v>176.20099999999999</v>
      </c>
      <c r="I453" s="161"/>
      <c r="L453" s="156"/>
      <c r="M453" s="162"/>
      <c r="T453" s="163"/>
      <c r="AT453" s="158" t="s">
        <v>341</v>
      </c>
      <c r="AU453" s="158" t="s">
        <v>89</v>
      </c>
      <c r="AV453" s="12" t="s">
        <v>89</v>
      </c>
      <c r="AW453" s="12" t="s">
        <v>36</v>
      </c>
      <c r="AX453" s="12" t="s">
        <v>21</v>
      </c>
      <c r="AY453" s="158" t="s">
        <v>140</v>
      </c>
    </row>
    <row r="454" spans="2:65" s="1" customFormat="1" ht="37.9" customHeight="1">
      <c r="B454" s="32"/>
      <c r="C454" s="136" t="s">
        <v>777</v>
      </c>
      <c r="D454" s="136" t="s">
        <v>143</v>
      </c>
      <c r="E454" s="137" t="s">
        <v>778</v>
      </c>
      <c r="F454" s="138" t="s">
        <v>779</v>
      </c>
      <c r="G454" s="139" t="s">
        <v>460</v>
      </c>
      <c r="H454" s="140">
        <v>176.20099999999999</v>
      </c>
      <c r="I454" s="141"/>
      <c r="J454" s="142">
        <f>ROUND(I454*H454,2)</f>
        <v>0</v>
      </c>
      <c r="K454" s="138" t="s">
        <v>147</v>
      </c>
      <c r="L454" s="32"/>
      <c r="M454" s="143" t="s">
        <v>1</v>
      </c>
      <c r="N454" s="144" t="s">
        <v>46</v>
      </c>
      <c r="P454" s="145">
        <f>O454*H454</f>
        <v>0</v>
      </c>
      <c r="Q454" s="145">
        <v>0</v>
      </c>
      <c r="R454" s="145">
        <f>Q454*H454</f>
        <v>0</v>
      </c>
      <c r="S454" s="145">
        <v>0</v>
      </c>
      <c r="T454" s="146">
        <f>S454*H454</f>
        <v>0</v>
      </c>
      <c r="AR454" s="147" t="s">
        <v>152</v>
      </c>
      <c r="AT454" s="147" t="s">
        <v>143</v>
      </c>
      <c r="AU454" s="147" t="s">
        <v>89</v>
      </c>
      <c r="AY454" s="17" t="s">
        <v>140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21</v>
      </c>
      <c r="BK454" s="148">
        <f>ROUND(I454*H454,2)</f>
        <v>0</v>
      </c>
      <c r="BL454" s="17" t="s">
        <v>152</v>
      </c>
      <c r="BM454" s="147" t="s">
        <v>780</v>
      </c>
    </row>
    <row r="455" spans="2:65" s="1" customFormat="1" ht="24.2" customHeight="1">
      <c r="B455" s="32"/>
      <c r="C455" s="136" t="s">
        <v>781</v>
      </c>
      <c r="D455" s="136" t="s">
        <v>143</v>
      </c>
      <c r="E455" s="137" t="s">
        <v>782</v>
      </c>
      <c r="F455" s="138" t="s">
        <v>783</v>
      </c>
      <c r="G455" s="139" t="s">
        <v>350</v>
      </c>
      <c r="H455" s="140">
        <v>180.26900000000001</v>
      </c>
      <c r="I455" s="141"/>
      <c r="J455" s="142">
        <f>ROUND(I455*H455,2)</f>
        <v>0</v>
      </c>
      <c r="K455" s="138" t="s">
        <v>346</v>
      </c>
      <c r="L455" s="32"/>
      <c r="M455" s="143" t="s">
        <v>1</v>
      </c>
      <c r="N455" s="144" t="s">
        <v>46</v>
      </c>
      <c r="P455" s="145">
        <f>O455*H455</f>
        <v>0</v>
      </c>
      <c r="Q455" s="145">
        <v>1.1E-4</v>
      </c>
      <c r="R455" s="145">
        <f>Q455*H455</f>
        <v>1.9829590000000001E-2</v>
      </c>
      <c r="S455" s="145">
        <v>0</v>
      </c>
      <c r="T455" s="146">
        <f>S455*H455</f>
        <v>0</v>
      </c>
      <c r="AR455" s="147" t="s">
        <v>152</v>
      </c>
      <c r="AT455" s="147" t="s">
        <v>143</v>
      </c>
      <c r="AU455" s="147" t="s">
        <v>89</v>
      </c>
      <c r="AY455" s="17" t="s">
        <v>140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21</v>
      </c>
      <c r="BK455" s="148">
        <f>ROUND(I455*H455,2)</f>
        <v>0</v>
      </c>
      <c r="BL455" s="17" t="s">
        <v>152</v>
      </c>
      <c r="BM455" s="147" t="s">
        <v>784</v>
      </c>
    </row>
    <row r="456" spans="2:65" s="14" customFormat="1" ht="11.25">
      <c r="B456" s="171"/>
      <c r="D456" s="157" t="s">
        <v>341</v>
      </c>
      <c r="E456" s="172" t="s">
        <v>1</v>
      </c>
      <c r="F456" s="173" t="s">
        <v>730</v>
      </c>
      <c r="H456" s="172" t="s">
        <v>1</v>
      </c>
      <c r="I456" s="174"/>
      <c r="L456" s="171"/>
      <c r="M456" s="175"/>
      <c r="T456" s="176"/>
      <c r="AT456" s="172" t="s">
        <v>341</v>
      </c>
      <c r="AU456" s="172" t="s">
        <v>89</v>
      </c>
      <c r="AV456" s="14" t="s">
        <v>21</v>
      </c>
      <c r="AW456" s="14" t="s">
        <v>36</v>
      </c>
      <c r="AX456" s="14" t="s">
        <v>81</v>
      </c>
      <c r="AY456" s="172" t="s">
        <v>140</v>
      </c>
    </row>
    <row r="457" spans="2:65" s="14" customFormat="1" ht="11.25">
      <c r="B457" s="171"/>
      <c r="D457" s="157" t="s">
        <v>341</v>
      </c>
      <c r="E457" s="172" t="s">
        <v>1</v>
      </c>
      <c r="F457" s="173" t="s">
        <v>606</v>
      </c>
      <c r="H457" s="172" t="s">
        <v>1</v>
      </c>
      <c r="I457" s="174"/>
      <c r="L457" s="171"/>
      <c r="M457" s="175"/>
      <c r="T457" s="176"/>
      <c r="AT457" s="172" t="s">
        <v>341</v>
      </c>
      <c r="AU457" s="172" t="s">
        <v>89</v>
      </c>
      <c r="AV457" s="14" t="s">
        <v>21</v>
      </c>
      <c r="AW457" s="14" t="s">
        <v>36</v>
      </c>
      <c r="AX457" s="14" t="s">
        <v>81</v>
      </c>
      <c r="AY457" s="172" t="s">
        <v>140</v>
      </c>
    </row>
    <row r="458" spans="2:65" s="12" customFormat="1" ht="11.25">
      <c r="B458" s="156"/>
      <c r="D458" s="157" t="s">
        <v>341</v>
      </c>
      <c r="E458" s="158" t="s">
        <v>1</v>
      </c>
      <c r="F458" s="159" t="s">
        <v>785</v>
      </c>
      <c r="H458" s="160">
        <v>4.5359999999999996</v>
      </c>
      <c r="I458" s="161"/>
      <c r="L458" s="156"/>
      <c r="M458" s="162"/>
      <c r="T458" s="163"/>
      <c r="AT458" s="158" t="s">
        <v>341</v>
      </c>
      <c r="AU458" s="158" t="s">
        <v>89</v>
      </c>
      <c r="AV458" s="12" t="s">
        <v>89</v>
      </c>
      <c r="AW458" s="12" t="s">
        <v>36</v>
      </c>
      <c r="AX458" s="12" t="s">
        <v>81</v>
      </c>
      <c r="AY458" s="158" t="s">
        <v>140</v>
      </c>
    </row>
    <row r="459" spans="2:65" s="12" customFormat="1" ht="11.25">
      <c r="B459" s="156"/>
      <c r="D459" s="157" t="s">
        <v>341</v>
      </c>
      <c r="E459" s="158" t="s">
        <v>1</v>
      </c>
      <c r="F459" s="159" t="s">
        <v>786</v>
      </c>
      <c r="H459" s="160">
        <v>23.76</v>
      </c>
      <c r="I459" s="161"/>
      <c r="L459" s="156"/>
      <c r="M459" s="162"/>
      <c r="T459" s="163"/>
      <c r="AT459" s="158" t="s">
        <v>341</v>
      </c>
      <c r="AU459" s="158" t="s">
        <v>89</v>
      </c>
      <c r="AV459" s="12" t="s">
        <v>89</v>
      </c>
      <c r="AW459" s="12" t="s">
        <v>36</v>
      </c>
      <c r="AX459" s="12" t="s">
        <v>81</v>
      </c>
      <c r="AY459" s="158" t="s">
        <v>140</v>
      </c>
    </row>
    <row r="460" spans="2:65" s="14" customFormat="1" ht="11.25">
      <c r="B460" s="171"/>
      <c r="D460" s="157" t="s">
        <v>341</v>
      </c>
      <c r="E460" s="172" t="s">
        <v>1</v>
      </c>
      <c r="F460" s="173" t="s">
        <v>733</v>
      </c>
      <c r="H460" s="172" t="s">
        <v>1</v>
      </c>
      <c r="I460" s="174"/>
      <c r="L460" s="171"/>
      <c r="M460" s="175"/>
      <c r="T460" s="176"/>
      <c r="AT460" s="172" t="s">
        <v>341</v>
      </c>
      <c r="AU460" s="172" t="s">
        <v>89</v>
      </c>
      <c r="AV460" s="14" t="s">
        <v>21</v>
      </c>
      <c r="AW460" s="14" t="s">
        <v>36</v>
      </c>
      <c r="AX460" s="14" t="s">
        <v>81</v>
      </c>
      <c r="AY460" s="172" t="s">
        <v>140</v>
      </c>
    </row>
    <row r="461" spans="2:65" s="12" customFormat="1" ht="11.25">
      <c r="B461" s="156"/>
      <c r="D461" s="157" t="s">
        <v>341</v>
      </c>
      <c r="E461" s="158" t="s">
        <v>1</v>
      </c>
      <c r="F461" s="159" t="s">
        <v>787</v>
      </c>
      <c r="H461" s="160">
        <v>69.86</v>
      </c>
      <c r="I461" s="161"/>
      <c r="L461" s="156"/>
      <c r="M461" s="162"/>
      <c r="T461" s="163"/>
      <c r="AT461" s="158" t="s">
        <v>341</v>
      </c>
      <c r="AU461" s="158" t="s">
        <v>89</v>
      </c>
      <c r="AV461" s="12" t="s">
        <v>89</v>
      </c>
      <c r="AW461" s="12" t="s">
        <v>36</v>
      </c>
      <c r="AX461" s="12" t="s">
        <v>81</v>
      </c>
      <c r="AY461" s="158" t="s">
        <v>140</v>
      </c>
    </row>
    <row r="462" spans="2:65" s="14" customFormat="1" ht="11.25">
      <c r="B462" s="171"/>
      <c r="D462" s="157" t="s">
        <v>341</v>
      </c>
      <c r="E462" s="172" t="s">
        <v>1</v>
      </c>
      <c r="F462" s="173" t="s">
        <v>608</v>
      </c>
      <c r="H462" s="172" t="s">
        <v>1</v>
      </c>
      <c r="I462" s="174"/>
      <c r="L462" s="171"/>
      <c r="M462" s="175"/>
      <c r="T462" s="176"/>
      <c r="AT462" s="172" t="s">
        <v>341</v>
      </c>
      <c r="AU462" s="172" t="s">
        <v>89</v>
      </c>
      <c r="AV462" s="14" t="s">
        <v>21</v>
      </c>
      <c r="AW462" s="14" t="s">
        <v>36</v>
      </c>
      <c r="AX462" s="14" t="s">
        <v>81</v>
      </c>
      <c r="AY462" s="172" t="s">
        <v>140</v>
      </c>
    </row>
    <row r="463" spans="2:65" s="12" customFormat="1" ht="11.25">
      <c r="B463" s="156"/>
      <c r="D463" s="157" t="s">
        <v>341</v>
      </c>
      <c r="E463" s="158" t="s">
        <v>1</v>
      </c>
      <c r="F463" s="159" t="s">
        <v>788</v>
      </c>
      <c r="H463" s="160">
        <v>14.91</v>
      </c>
      <c r="I463" s="161"/>
      <c r="L463" s="156"/>
      <c r="M463" s="162"/>
      <c r="T463" s="163"/>
      <c r="AT463" s="158" t="s">
        <v>341</v>
      </c>
      <c r="AU463" s="158" t="s">
        <v>89</v>
      </c>
      <c r="AV463" s="12" t="s">
        <v>89</v>
      </c>
      <c r="AW463" s="12" t="s">
        <v>36</v>
      </c>
      <c r="AX463" s="12" t="s">
        <v>81</v>
      </c>
      <c r="AY463" s="158" t="s">
        <v>140</v>
      </c>
    </row>
    <row r="464" spans="2:65" s="12" customFormat="1" ht="11.25">
      <c r="B464" s="156"/>
      <c r="D464" s="157" t="s">
        <v>341</v>
      </c>
      <c r="E464" s="158" t="s">
        <v>1</v>
      </c>
      <c r="F464" s="159" t="s">
        <v>789</v>
      </c>
      <c r="H464" s="160">
        <v>13.818</v>
      </c>
      <c r="I464" s="161"/>
      <c r="L464" s="156"/>
      <c r="M464" s="162"/>
      <c r="T464" s="163"/>
      <c r="AT464" s="158" t="s">
        <v>341</v>
      </c>
      <c r="AU464" s="158" t="s">
        <v>89</v>
      </c>
      <c r="AV464" s="12" t="s">
        <v>89</v>
      </c>
      <c r="AW464" s="12" t="s">
        <v>36</v>
      </c>
      <c r="AX464" s="12" t="s">
        <v>81</v>
      </c>
      <c r="AY464" s="158" t="s">
        <v>140</v>
      </c>
    </row>
    <row r="465" spans="2:65" s="14" customFormat="1" ht="11.25">
      <c r="B465" s="171"/>
      <c r="D465" s="157" t="s">
        <v>341</v>
      </c>
      <c r="E465" s="172" t="s">
        <v>1</v>
      </c>
      <c r="F465" s="173" t="s">
        <v>737</v>
      </c>
      <c r="H465" s="172" t="s">
        <v>1</v>
      </c>
      <c r="I465" s="174"/>
      <c r="L465" s="171"/>
      <c r="M465" s="175"/>
      <c r="T465" s="176"/>
      <c r="AT465" s="172" t="s">
        <v>341</v>
      </c>
      <c r="AU465" s="172" t="s">
        <v>89</v>
      </c>
      <c r="AV465" s="14" t="s">
        <v>21</v>
      </c>
      <c r="AW465" s="14" t="s">
        <v>36</v>
      </c>
      <c r="AX465" s="14" t="s">
        <v>81</v>
      </c>
      <c r="AY465" s="172" t="s">
        <v>140</v>
      </c>
    </row>
    <row r="466" spans="2:65" s="12" customFormat="1" ht="11.25">
      <c r="B466" s="156"/>
      <c r="D466" s="157" t="s">
        <v>341</v>
      </c>
      <c r="E466" s="158" t="s">
        <v>1</v>
      </c>
      <c r="F466" s="159" t="s">
        <v>790</v>
      </c>
      <c r="H466" s="160">
        <v>22.59</v>
      </c>
      <c r="I466" s="161"/>
      <c r="L466" s="156"/>
      <c r="M466" s="162"/>
      <c r="T466" s="163"/>
      <c r="AT466" s="158" t="s">
        <v>341</v>
      </c>
      <c r="AU466" s="158" t="s">
        <v>89</v>
      </c>
      <c r="AV466" s="12" t="s">
        <v>89</v>
      </c>
      <c r="AW466" s="12" t="s">
        <v>36</v>
      </c>
      <c r="AX466" s="12" t="s">
        <v>81</v>
      </c>
      <c r="AY466" s="158" t="s">
        <v>140</v>
      </c>
    </row>
    <row r="467" spans="2:65" s="12" customFormat="1" ht="11.25">
      <c r="B467" s="156"/>
      <c r="D467" s="157" t="s">
        <v>341</v>
      </c>
      <c r="E467" s="158" t="s">
        <v>1</v>
      </c>
      <c r="F467" s="159" t="s">
        <v>791</v>
      </c>
      <c r="H467" s="160">
        <v>9.1199999999999992</v>
      </c>
      <c r="I467" s="161"/>
      <c r="L467" s="156"/>
      <c r="M467" s="162"/>
      <c r="T467" s="163"/>
      <c r="AT467" s="158" t="s">
        <v>341</v>
      </c>
      <c r="AU467" s="158" t="s">
        <v>89</v>
      </c>
      <c r="AV467" s="12" t="s">
        <v>89</v>
      </c>
      <c r="AW467" s="12" t="s">
        <v>36</v>
      </c>
      <c r="AX467" s="12" t="s">
        <v>81</v>
      </c>
      <c r="AY467" s="158" t="s">
        <v>140</v>
      </c>
    </row>
    <row r="468" spans="2:65" s="14" customFormat="1" ht="11.25">
      <c r="B468" s="171"/>
      <c r="D468" s="157" t="s">
        <v>341</v>
      </c>
      <c r="E468" s="172" t="s">
        <v>1</v>
      </c>
      <c r="F468" s="173" t="s">
        <v>610</v>
      </c>
      <c r="H468" s="172" t="s">
        <v>1</v>
      </c>
      <c r="I468" s="174"/>
      <c r="L468" s="171"/>
      <c r="M468" s="175"/>
      <c r="T468" s="176"/>
      <c r="AT468" s="172" t="s">
        <v>341</v>
      </c>
      <c r="AU468" s="172" t="s">
        <v>89</v>
      </c>
      <c r="AV468" s="14" t="s">
        <v>21</v>
      </c>
      <c r="AW468" s="14" t="s">
        <v>36</v>
      </c>
      <c r="AX468" s="14" t="s">
        <v>81</v>
      </c>
      <c r="AY468" s="172" t="s">
        <v>140</v>
      </c>
    </row>
    <row r="469" spans="2:65" s="12" customFormat="1" ht="11.25">
      <c r="B469" s="156"/>
      <c r="D469" s="157" t="s">
        <v>341</v>
      </c>
      <c r="E469" s="158" t="s">
        <v>1</v>
      </c>
      <c r="F469" s="159" t="s">
        <v>792</v>
      </c>
      <c r="H469" s="160">
        <v>7.6050000000000004</v>
      </c>
      <c r="I469" s="161"/>
      <c r="L469" s="156"/>
      <c r="M469" s="162"/>
      <c r="T469" s="163"/>
      <c r="AT469" s="158" t="s">
        <v>341</v>
      </c>
      <c r="AU469" s="158" t="s">
        <v>89</v>
      </c>
      <c r="AV469" s="12" t="s">
        <v>89</v>
      </c>
      <c r="AW469" s="12" t="s">
        <v>36</v>
      </c>
      <c r="AX469" s="12" t="s">
        <v>81</v>
      </c>
      <c r="AY469" s="158" t="s">
        <v>140</v>
      </c>
    </row>
    <row r="470" spans="2:65" s="12" customFormat="1" ht="11.25">
      <c r="B470" s="156"/>
      <c r="D470" s="157" t="s">
        <v>341</v>
      </c>
      <c r="E470" s="158" t="s">
        <v>1</v>
      </c>
      <c r="F470" s="159" t="s">
        <v>793</v>
      </c>
      <c r="H470" s="160">
        <v>14.07</v>
      </c>
      <c r="I470" s="161"/>
      <c r="L470" s="156"/>
      <c r="M470" s="162"/>
      <c r="T470" s="163"/>
      <c r="AT470" s="158" t="s">
        <v>341</v>
      </c>
      <c r="AU470" s="158" t="s">
        <v>89</v>
      </c>
      <c r="AV470" s="12" t="s">
        <v>89</v>
      </c>
      <c r="AW470" s="12" t="s">
        <v>36</v>
      </c>
      <c r="AX470" s="12" t="s">
        <v>81</v>
      </c>
      <c r="AY470" s="158" t="s">
        <v>140</v>
      </c>
    </row>
    <row r="471" spans="2:65" s="13" customFormat="1" ht="11.25">
      <c r="B471" s="164"/>
      <c r="D471" s="157" t="s">
        <v>341</v>
      </c>
      <c r="E471" s="165" t="s">
        <v>284</v>
      </c>
      <c r="F471" s="166" t="s">
        <v>343</v>
      </c>
      <c r="H471" s="167">
        <v>180.26900000000001</v>
      </c>
      <c r="I471" s="168"/>
      <c r="L471" s="164"/>
      <c r="M471" s="169"/>
      <c r="T471" s="170"/>
      <c r="AT471" s="165" t="s">
        <v>341</v>
      </c>
      <c r="AU471" s="165" t="s">
        <v>89</v>
      </c>
      <c r="AV471" s="13" t="s">
        <v>152</v>
      </c>
      <c r="AW471" s="13" t="s">
        <v>36</v>
      </c>
      <c r="AX471" s="13" t="s">
        <v>21</v>
      </c>
      <c r="AY471" s="165" t="s">
        <v>140</v>
      </c>
    </row>
    <row r="472" spans="2:65" s="1" customFormat="1" ht="24.2" customHeight="1">
      <c r="B472" s="32"/>
      <c r="C472" s="184" t="s">
        <v>794</v>
      </c>
      <c r="D472" s="184" t="s">
        <v>137</v>
      </c>
      <c r="E472" s="185" t="s">
        <v>795</v>
      </c>
      <c r="F472" s="186" t="s">
        <v>796</v>
      </c>
      <c r="G472" s="187" t="s">
        <v>460</v>
      </c>
      <c r="H472" s="188">
        <v>9.68</v>
      </c>
      <c r="I472" s="189"/>
      <c r="J472" s="190">
        <f>ROUND(I472*H472,2)</f>
        <v>0</v>
      </c>
      <c r="K472" s="186" t="s">
        <v>147</v>
      </c>
      <c r="L472" s="191"/>
      <c r="M472" s="192" t="s">
        <v>1</v>
      </c>
      <c r="N472" s="193" t="s">
        <v>46</v>
      </c>
      <c r="P472" s="145">
        <f>O472*H472</f>
        <v>0</v>
      </c>
      <c r="Q472" s="145">
        <v>0.55000000000000004</v>
      </c>
      <c r="R472" s="145">
        <f>Q472*H472</f>
        <v>5.3239999999999998</v>
      </c>
      <c r="S472" s="145">
        <v>0</v>
      </c>
      <c r="T472" s="146">
        <f>S472*H472</f>
        <v>0</v>
      </c>
      <c r="AR472" s="147" t="s">
        <v>158</v>
      </c>
      <c r="AT472" s="147" t="s">
        <v>137</v>
      </c>
      <c r="AU472" s="147" t="s">
        <v>89</v>
      </c>
      <c r="AY472" s="17" t="s">
        <v>140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21</v>
      </c>
      <c r="BK472" s="148">
        <f>ROUND(I472*H472,2)</f>
        <v>0</v>
      </c>
      <c r="BL472" s="17" t="s">
        <v>152</v>
      </c>
      <c r="BM472" s="147" t="s">
        <v>797</v>
      </c>
    </row>
    <row r="473" spans="2:65" s="12" customFormat="1" ht="11.25">
      <c r="B473" s="156"/>
      <c r="D473" s="157" t="s">
        <v>341</v>
      </c>
      <c r="E473" s="158" t="s">
        <v>1</v>
      </c>
      <c r="F473" s="159" t="s">
        <v>798</v>
      </c>
      <c r="H473" s="160">
        <v>9.68</v>
      </c>
      <c r="I473" s="161"/>
      <c r="L473" s="156"/>
      <c r="M473" s="162"/>
      <c r="T473" s="163"/>
      <c r="AT473" s="158" t="s">
        <v>341</v>
      </c>
      <c r="AU473" s="158" t="s">
        <v>89</v>
      </c>
      <c r="AV473" s="12" t="s">
        <v>89</v>
      </c>
      <c r="AW473" s="12" t="s">
        <v>36</v>
      </c>
      <c r="AX473" s="12" t="s">
        <v>21</v>
      </c>
      <c r="AY473" s="158" t="s">
        <v>140</v>
      </c>
    </row>
    <row r="474" spans="2:65" s="1" customFormat="1" ht="24.2" customHeight="1">
      <c r="B474" s="32"/>
      <c r="C474" s="184" t="s">
        <v>799</v>
      </c>
      <c r="D474" s="184" t="s">
        <v>137</v>
      </c>
      <c r="E474" s="185" t="s">
        <v>800</v>
      </c>
      <c r="F474" s="186" t="s">
        <v>801</v>
      </c>
      <c r="G474" s="187" t="s">
        <v>460</v>
      </c>
      <c r="H474" s="188">
        <v>6.1840000000000002</v>
      </c>
      <c r="I474" s="189"/>
      <c r="J474" s="190">
        <f>ROUND(I474*H474,2)</f>
        <v>0</v>
      </c>
      <c r="K474" s="186" t="s">
        <v>346</v>
      </c>
      <c r="L474" s="191"/>
      <c r="M474" s="192" t="s">
        <v>1</v>
      </c>
      <c r="N474" s="193" t="s">
        <v>46</v>
      </c>
      <c r="P474" s="145">
        <f>O474*H474</f>
        <v>0</v>
      </c>
      <c r="Q474" s="145">
        <v>0.55000000000000004</v>
      </c>
      <c r="R474" s="145">
        <f>Q474*H474</f>
        <v>3.4012000000000002</v>
      </c>
      <c r="S474" s="145">
        <v>0</v>
      </c>
      <c r="T474" s="146">
        <f>S474*H474</f>
        <v>0</v>
      </c>
      <c r="AR474" s="147" t="s">
        <v>158</v>
      </c>
      <c r="AT474" s="147" t="s">
        <v>137</v>
      </c>
      <c r="AU474" s="147" t="s">
        <v>89</v>
      </c>
      <c r="AY474" s="17" t="s">
        <v>140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21</v>
      </c>
      <c r="BK474" s="148">
        <f>ROUND(I474*H474,2)</f>
        <v>0</v>
      </c>
      <c r="BL474" s="17" t="s">
        <v>152</v>
      </c>
      <c r="BM474" s="147" t="s">
        <v>802</v>
      </c>
    </row>
    <row r="475" spans="2:65" s="12" customFormat="1" ht="11.25">
      <c r="B475" s="156"/>
      <c r="D475" s="157" t="s">
        <v>341</v>
      </c>
      <c r="E475" s="158" t="s">
        <v>1</v>
      </c>
      <c r="F475" s="159" t="s">
        <v>803</v>
      </c>
      <c r="H475" s="160">
        <v>6.1840000000000002</v>
      </c>
      <c r="I475" s="161"/>
      <c r="L475" s="156"/>
      <c r="M475" s="162"/>
      <c r="T475" s="163"/>
      <c r="AT475" s="158" t="s">
        <v>341</v>
      </c>
      <c r="AU475" s="158" t="s">
        <v>89</v>
      </c>
      <c r="AV475" s="12" t="s">
        <v>89</v>
      </c>
      <c r="AW475" s="12" t="s">
        <v>36</v>
      </c>
      <c r="AX475" s="12" t="s">
        <v>21</v>
      </c>
      <c r="AY475" s="158" t="s">
        <v>140</v>
      </c>
    </row>
    <row r="476" spans="2:65" s="1" customFormat="1" ht="24.2" customHeight="1">
      <c r="B476" s="32"/>
      <c r="C476" s="136" t="s">
        <v>108</v>
      </c>
      <c r="D476" s="136" t="s">
        <v>143</v>
      </c>
      <c r="E476" s="137" t="s">
        <v>804</v>
      </c>
      <c r="F476" s="138" t="s">
        <v>805</v>
      </c>
      <c r="G476" s="139" t="s">
        <v>350</v>
      </c>
      <c r="H476" s="140">
        <v>110</v>
      </c>
      <c r="I476" s="141"/>
      <c r="J476" s="142">
        <f>ROUND(I476*H476,2)</f>
        <v>0</v>
      </c>
      <c r="K476" s="138" t="s">
        <v>346</v>
      </c>
      <c r="L476" s="32"/>
      <c r="M476" s="143" t="s">
        <v>1</v>
      </c>
      <c r="N476" s="144" t="s">
        <v>46</v>
      </c>
      <c r="P476" s="145">
        <f>O476*H476</f>
        <v>0</v>
      </c>
      <c r="Q476" s="145">
        <v>0</v>
      </c>
      <c r="R476" s="145">
        <f>Q476*H476</f>
        <v>0</v>
      </c>
      <c r="S476" s="145">
        <v>0</v>
      </c>
      <c r="T476" s="146">
        <f>S476*H476</f>
        <v>0</v>
      </c>
      <c r="AR476" s="147" t="s">
        <v>152</v>
      </c>
      <c r="AT476" s="147" t="s">
        <v>143</v>
      </c>
      <c r="AU476" s="147" t="s">
        <v>89</v>
      </c>
      <c r="AY476" s="17" t="s">
        <v>140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21</v>
      </c>
      <c r="BK476" s="148">
        <f>ROUND(I476*H476,2)</f>
        <v>0</v>
      </c>
      <c r="BL476" s="17" t="s">
        <v>152</v>
      </c>
      <c r="BM476" s="147" t="s">
        <v>806</v>
      </c>
    </row>
    <row r="477" spans="2:65" s="14" customFormat="1" ht="11.25">
      <c r="B477" s="171"/>
      <c r="D477" s="157" t="s">
        <v>341</v>
      </c>
      <c r="E477" s="172" t="s">
        <v>1</v>
      </c>
      <c r="F477" s="173" t="s">
        <v>476</v>
      </c>
      <c r="H477" s="172" t="s">
        <v>1</v>
      </c>
      <c r="I477" s="174"/>
      <c r="L477" s="171"/>
      <c r="M477" s="175"/>
      <c r="T477" s="176"/>
      <c r="AT477" s="172" t="s">
        <v>341</v>
      </c>
      <c r="AU477" s="172" t="s">
        <v>89</v>
      </c>
      <c r="AV477" s="14" t="s">
        <v>21</v>
      </c>
      <c r="AW477" s="14" t="s">
        <v>36</v>
      </c>
      <c r="AX477" s="14" t="s">
        <v>81</v>
      </c>
      <c r="AY477" s="172" t="s">
        <v>140</v>
      </c>
    </row>
    <row r="478" spans="2:65" s="12" customFormat="1" ht="11.25">
      <c r="B478" s="156"/>
      <c r="D478" s="157" t="s">
        <v>341</v>
      </c>
      <c r="E478" s="158" t="s">
        <v>1</v>
      </c>
      <c r="F478" s="159" t="s">
        <v>807</v>
      </c>
      <c r="H478" s="160">
        <v>110</v>
      </c>
      <c r="I478" s="161"/>
      <c r="L478" s="156"/>
      <c r="M478" s="162"/>
      <c r="T478" s="163"/>
      <c r="AT478" s="158" t="s">
        <v>341</v>
      </c>
      <c r="AU478" s="158" t="s">
        <v>89</v>
      </c>
      <c r="AV478" s="12" t="s">
        <v>89</v>
      </c>
      <c r="AW478" s="12" t="s">
        <v>36</v>
      </c>
      <c r="AX478" s="12" t="s">
        <v>81</v>
      </c>
      <c r="AY478" s="158" t="s">
        <v>140</v>
      </c>
    </row>
    <row r="479" spans="2:65" s="13" customFormat="1" ht="11.25">
      <c r="B479" s="164"/>
      <c r="D479" s="157" t="s">
        <v>341</v>
      </c>
      <c r="E479" s="165" t="s">
        <v>286</v>
      </c>
      <c r="F479" s="166" t="s">
        <v>343</v>
      </c>
      <c r="H479" s="167">
        <v>110</v>
      </c>
      <c r="I479" s="168"/>
      <c r="L479" s="164"/>
      <c r="M479" s="169"/>
      <c r="T479" s="170"/>
      <c r="AT479" s="165" t="s">
        <v>341</v>
      </c>
      <c r="AU479" s="165" t="s">
        <v>89</v>
      </c>
      <c r="AV479" s="13" t="s">
        <v>152</v>
      </c>
      <c r="AW479" s="13" t="s">
        <v>36</v>
      </c>
      <c r="AX479" s="13" t="s">
        <v>21</v>
      </c>
      <c r="AY479" s="165" t="s">
        <v>140</v>
      </c>
    </row>
    <row r="480" spans="2:65" s="1" customFormat="1" ht="37.9" customHeight="1">
      <c r="B480" s="32"/>
      <c r="C480" s="136" t="s">
        <v>808</v>
      </c>
      <c r="D480" s="136" t="s">
        <v>143</v>
      </c>
      <c r="E480" s="137" t="s">
        <v>809</v>
      </c>
      <c r="F480" s="138" t="s">
        <v>810</v>
      </c>
      <c r="G480" s="139" t="s">
        <v>811</v>
      </c>
      <c r="H480" s="140">
        <v>1</v>
      </c>
      <c r="I480" s="141"/>
      <c r="J480" s="142">
        <f>ROUND(I480*H480,2)</f>
        <v>0</v>
      </c>
      <c r="K480" s="138" t="s">
        <v>147</v>
      </c>
      <c r="L480" s="32"/>
      <c r="M480" s="143" t="s">
        <v>1</v>
      </c>
      <c r="N480" s="144" t="s">
        <v>46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152</v>
      </c>
      <c r="AT480" s="147" t="s">
        <v>143</v>
      </c>
      <c r="AU480" s="147" t="s">
        <v>89</v>
      </c>
      <c r="AY480" s="17" t="s">
        <v>140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21</v>
      </c>
      <c r="BK480" s="148">
        <f>ROUND(I480*H480,2)</f>
        <v>0</v>
      </c>
      <c r="BL480" s="17" t="s">
        <v>152</v>
      </c>
      <c r="BM480" s="147" t="s">
        <v>812</v>
      </c>
    </row>
    <row r="481" spans="2:65" s="1" customFormat="1" ht="37.9" customHeight="1">
      <c r="B481" s="32"/>
      <c r="C481" s="136" t="s">
        <v>813</v>
      </c>
      <c r="D481" s="136" t="s">
        <v>143</v>
      </c>
      <c r="E481" s="137" t="s">
        <v>567</v>
      </c>
      <c r="F481" s="138" t="s">
        <v>568</v>
      </c>
      <c r="G481" s="139" t="s">
        <v>460</v>
      </c>
      <c r="H481" s="140">
        <v>7.83</v>
      </c>
      <c r="I481" s="141"/>
      <c r="J481" s="142">
        <f>ROUND(I481*H481,2)</f>
        <v>0</v>
      </c>
      <c r="K481" s="138" t="s">
        <v>346</v>
      </c>
      <c r="L481" s="32"/>
      <c r="M481" s="143" t="s">
        <v>1</v>
      </c>
      <c r="N481" s="144" t="s">
        <v>46</v>
      </c>
      <c r="P481" s="145">
        <f>O481*H481</f>
        <v>0</v>
      </c>
      <c r="Q481" s="145">
        <v>0</v>
      </c>
      <c r="R481" s="145">
        <f>Q481*H481</f>
        <v>0</v>
      </c>
      <c r="S481" s="145">
        <v>0</v>
      </c>
      <c r="T481" s="146">
        <f>S481*H481</f>
        <v>0</v>
      </c>
      <c r="AR481" s="147" t="s">
        <v>152</v>
      </c>
      <c r="AT481" s="147" t="s">
        <v>143</v>
      </c>
      <c r="AU481" s="147" t="s">
        <v>89</v>
      </c>
      <c r="AY481" s="17" t="s">
        <v>140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7" t="s">
        <v>21</v>
      </c>
      <c r="BK481" s="148">
        <f>ROUND(I481*H481,2)</f>
        <v>0</v>
      </c>
      <c r="BL481" s="17" t="s">
        <v>152</v>
      </c>
      <c r="BM481" s="147" t="s">
        <v>814</v>
      </c>
    </row>
    <row r="482" spans="2:65" s="12" customFormat="1" ht="11.25">
      <c r="B482" s="156"/>
      <c r="D482" s="157" t="s">
        <v>341</v>
      </c>
      <c r="E482" s="158" t="s">
        <v>1</v>
      </c>
      <c r="F482" s="159" t="s">
        <v>815</v>
      </c>
      <c r="H482" s="160">
        <v>15.659000000000001</v>
      </c>
      <c r="I482" s="161"/>
      <c r="L482" s="156"/>
      <c r="M482" s="162"/>
      <c r="T482" s="163"/>
      <c r="AT482" s="158" t="s">
        <v>341</v>
      </c>
      <c r="AU482" s="158" t="s">
        <v>89</v>
      </c>
      <c r="AV482" s="12" t="s">
        <v>89</v>
      </c>
      <c r="AW482" s="12" t="s">
        <v>36</v>
      </c>
      <c r="AX482" s="12" t="s">
        <v>81</v>
      </c>
      <c r="AY482" s="158" t="s">
        <v>140</v>
      </c>
    </row>
    <row r="483" spans="2:65" s="13" customFormat="1" ht="11.25">
      <c r="B483" s="164"/>
      <c r="D483" s="157" t="s">
        <v>341</v>
      </c>
      <c r="E483" s="165" t="s">
        <v>323</v>
      </c>
      <c r="F483" s="166" t="s">
        <v>343</v>
      </c>
      <c r="H483" s="167">
        <v>15.659000000000001</v>
      </c>
      <c r="I483" s="168"/>
      <c r="L483" s="164"/>
      <c r="M483" s="169"/>
      <c r="T483" s="170"/>
      <c r="AT483" s="165" t="s">
        <v>341</v>
      </c>
      <c r="AU483" s="165" t="s">
        <v>89</v>
      </c>
      <c r="AV483" s="13" t="s">
        <v>152</v>
      </c>
      <c r="AW483" s="13" t="s">
        <v>36</v>
      </c>
      <c r="AX483" s="13" t="s">
        <v>81</v>
      </c>
      <c r="AY483" s="165" t="s">
        <v>140</v>
      </c>
    </row>
    <row r="484" spans="2:65" s="12" customFormat="1" ht="11.25">
      <c r="B484" s="156"/>
      <c r="D484" s="157" t="s">
        <v>341</v>
      </c>
      <c r="E484" s="158" t="s">
        <v>1</v>
      </c>
      <c r="F484" s="159" t="s">
        <v>816</v>
      </c>
      <c r="H484" s="160">
        <v>7.83</v>
      </c>
      <c r="I484" s="161"/>
      <c r="L484" s="156"/>
      <c r="M484" s="162"/>
      <c r="T484" s="163"/>
      <c r="AT484" s="158" t="s">
        <v>341</v>
      </c>
      <c r="AU484" s="158" t="s">
        <v>89</v>
      </c>
      <c r="AV484" s="12" t="s">
        <v>89</v>
      </c>
      <c r="AW484" s="12" t="s">
        <v>36</v>
      </c>
      <c r="AX484" s="12" t="s">
        <v>81</v>
      </c>
      <c r="AY484" s="158" t="s">
        <v>140</v>
      </c>
    </row>
    <row r="485" spans="2:65" s="13" customFormat="1" ht="11.25">
      <c r="B485" s="164"/>
      <c r="D485" s="157" t="s">
        <v>341</v>
      </c>
      <c r="E485" s="165" t="s">
        <v>1</v>
      </c>
      <c r="F485" s="166" t="s">
        <v>343</v>
      </c>
      <c r="H485" s="167">
        <v>7.83</v>
      </c>
      <c r="I485" s="168"/>
      <c r="L485" s="164"/>
      <c r="M485" s="169"/>
      <c r="T485" s="170"/>
      <c r="AT485" s="165" t="s">
        <v>341</v>
      </c>
      <c r="AU485" s="165" t="s">
        <v>89</v>
      </c>
      <c r="AV485" s="13" t="s">
        <v>152</v>
      </c>
      <c r="AW485" s="13" t="s">
        <v>36</v>
      </c>
      <c r="AX485" s="13" t="s">
        <v>21</v>
      </c>
      <c r="AY485" s="165" t="s">
        <v>140</v>
      </c>
    </row>
    <row r="486" spans="2:65" s="1" customFormat="1" ht="37.9" customHeight="1">
      <c r="B486" s="32"/>
      <c r="C486" s="136" t="s">
        <v>817</v>
      </c>
      <c r="D486" s="136" t="s">
        <v>143</v>
      </c>
      <c r="E486" s="137" t="s">
        <v>818</v>
      </c>
      <c r="F486" s="138" t="s">
        <v>819</v>
      </c>
      <c r="G486" s="139" t="s">
        <v>460</v>
      </c>
      <c r="H486" s="140">
        <v>7.83</v>
      </c>
      <c r="I486" s="141"/>
      <c r="J486" s="142">
        <f>ROUND(I486*H486,2)</f>
        <v>0</v>
      </c>
      <c r="K486" s="138" t="s">
        <v>346</v>
      </c>
      <c r="L486" s="32"/>
      <c r="M486" s="143" t="s">
        <v>1</v>
      </c>
      <c r="N486" s="144" t="s">
        <v>46</v>
      </c>
      <c r="P486" s="145">
        <f>O486*H486</f>
        <v>0</v>
      </c>
      <c r="Q486" s="145">
        <v>0</v>
      </c>
      <c r="R486" s="145">
        <f>Q486*H486</f>
        <v>0</v>
      </c>
      <c r="S486" s="145">
        <v>0</v>
      </c>
      <c r="T486" s="146">
        <f>S486*H486</f>
        <v>0</v>
      </c>
      <c r="AR486" s="147" t="s">
        <v>152</v>
      </c>
      <c r="AT486" s="147" t="s">
        <v>143</v>
      </c>
      <c r="AU486" s="147" t="s">
        <v>89</v>
      </c>
      <c r="AY486" s="17" t="s">
        <v>140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7" t="s">
        <v>21</v>
      </c>
      <c r="BK486" s="148">
        <f>ROUND(I486*H486,2)</f>
        <v>0</v>
      </c>
      <c r="BL486" s="17" t="s">
        <v>152</v>
      </c>
      <c r="BM486" s="147" t="s">
        <v>820</v>
      </c>
    </row>
    <row r="487" spans="2:65" s="12" customFormat="1" ht="11.25">
      <c r="B487" s="156"/>
      <c r="D487" s="157" t="s">
        <v>341</v>
      </c>
      <c r="E487" s="158" t="s">
        <v>1</v>
      </c>
      <c r="F487" s="159" t="s">
        <v>816</v>
      </c>
      <c r="H487" s="160">
        <v>7.83</v>
      </c>
      <c r="I487" s="161"/>
      <c r="L487" s="156"/>
      <c r="M487" s="162"/>
      <c r="T487" s="163"/>
      <c r="AT487" s="158" t="s">
        <v>341</v>
      </c>
      <c r="AU487" s="158" t="s">
        <v>89</v>
      </c>
      <c r="AV487" s="12" t="s">
        <v>89</v>
      </c>
      <c r="AW487" s="12" t="s">
        <v>36</v>
      </c>
      <c r="AX487" s="12" t="s">
        <v>21</v>
      </c>
      <c r="AY487" s="158" t="s">
        <v>140</v>
      </c>
    </row>
    <row r="488" spans="2:65" s="1" customFormat="1" ht="24.2" customHeight="1">
      <c r="B488" s="32"/>
      <c r="C488" s="136" t="s">
        <v>821</v>
      </c>
      <c r="D488" s="136" t="s">
        <v>143</v>
      </c>
      <c r="E488" s="137" t="s">
        <v>591</v>
      </c>
      <c r="F488" s="138" t="s">
        <v>592</v>
      </c>
      <c r="G488" s="139" t="s">
        <v>460</v>
      </c>
      <c r="H488" s="140">
        <v>7.83</v>
      </c>
      <c r="I488" s="141"/>
      <c r="J488" s="142">
        <f>ROUND(I488*H488,2)</f>
        <v>0</v>
      </c>
      <c r="K488" s="138" t="s">
        <v>346</v>
      </c>
      <c r="L488" s="32"/>
      <c r="M488" s="143" t="s">
        <v>1</v>
      </c>
      <c r="N488" s="144" t="s">
        <v>46</v>
      </c>
      <c r="P488" s="145">
        <f>O488*H488</f>
        <v>0</v>
      </c>
      <c r="Q488" s="145">
        <v>0</v>
      </c>
      <c r="R488" s="145">
        <f>Q488*H488</f>
        <v>0</v>
      </c>
      <c r="S488" s="145">
        <v>0</v>
      </c>
      <c r="T488" s="146">
        <f>S488*H488</f>
        <v>0</v>
      </c>
      <c r="AR488" s="147" t="s">
        <v>152</v>
      </c>
      <c r="AT488" s="147" t="s">
        <v>143</v>
      </c>
      <c r="AU488" s="147" t="s">
        <v>89</v>
      </c>
      <c r="AY488" s="17" t="s">
        <v>140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21</v>
      </c>
      <c r="BK488" s="148">
        <f>ROUND(I488*H488,2)</f>
        <v>0</v>
      </c>
      <c r="BL488" s="17" t="s">
        <v>152</v>
      </c>
      <c r="BM488" s="147" t="s">
        <v>822</v>
      </c>
    </row>
    <row r="489" spans="2:65" s="12" customFormat="1" ht="11.25">
      <c r="B489" s="156"/>
      <c r="D489" s="157" t="s">
        <v>341</v>
      </c>
      <c r="E489" s="158" t="s">
        <v>1</v>
      </c>
      <c r="F489" s="159" t="s">
        <v>816</v>
      </c>
      <c r="H489" s="160">
        <v>7.83</v>
      </c>
      <c r="I489" s="161"/>
      <c r="L489" s="156"/>
      <c r="M489" s="162"/>
      <c r="T489" s="163"/>
      <c r="AT489" s="158" t="s">
        <v>341</v>
      </c>
      <c r="AU489" s="158" t="s">
        <v>89</v>
      </c>
      <c r="AV489" s="12" t="s">
        <v>89</v>
      </c>
      <c r="AW489" s="12" t="s">
        <v>36</v>
      </c>
      <c r="AX489" s="12" t="s">
        <v>21</v>
      </c>
      <c r="AY489" s="158" t="s">
        <v>140</v>
      </c>
    </row>
    <row r="490" spans="2:65" s="1" customFormat="1" ht="24.2" customHeight="1">
      <c r="B490" s="32"/>
      <c r="C490" s="136" t="s">
        <v>823</v>
      </c>
      <c r="D490" s="136" t="s">
        <v>143</v>
      </c>
      <c r="E490" s="137" t="s">
        <v>824</v>
      </c>
      <c r="F490" s="138" t="s">
        <v>825</v>
      </c>
      <c r="G490" s="139" t="s">
        <v>460</v>
      </c>
      <c r="H490" s="140">
        <v>7.83</v>
      </c>
      <c r="I490" s="141"/>
      <c r="J490" s="142">
        <f>ROUND(I490*H490,2)</f>
        <v>0</v>
      </c>
      <c r="K490" s="138" t="s">
        <v>346</v>
      </c>
      <c r="L490" s="32"/>
      <c r="M490" s="143" t="s">
        <v>1</v>
      </c>
      <c r="N490" s="144" t="s">
        <v>46</v>
      </c>
      <c r="P490" s="145">
        <f>O490*H490</f>
        <v>0</v>
      </c>
      <c r="Q490" s="145">
        <v>0</v>
      </c>
      <c r="R490" s="145">
        <f>Q490*H490</f>
        <v>0</v>
      </c>
      <c r="S490" s="145">
        <v>0</v>
      </c>
      <c r="T490" s="146">
        <f>S490*H490</f>
        <v>0</v>
      </c>
      <c r="AR490" s="147" t="s">
        <v>152</v>
      </c>
      <c r="AT490" s="147" t="s">
        <v>143</v>
      </c>
      <c r="AU490" s="147" t="s">
        <v>89</v>
      </c>
      <c r="AY490" s="17" t="s">
        <v>140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21</v>
      </c>
      <c r="BK490" s="148">
        <f>ROUND(I490*H490,2)</f>
        <v>0</v>
      </c>
      <c r="BL490" s="17" t="s">
        <v>152</v>
      </c>
      <c r="BM490" s="147" t="s">
        <v>826</v>
      </c>
    </row>
    <row r="491" spans="2:65" s="12" customFormat="1" ht="11.25">
      <c r="B491" s="156"/>
      <c r="D491" s="157" t="s">
        <v>341</v>
      </c>
      <c r="E491" s="158" t="s">
        <v>1</v>
      </c>
      <c r="F491" s="159" t="s">
        <v>816</v>
      </c>
      <c r="H491" s="160">
        <v>7.83</v>
      </c>
      <c r="I491" s="161"/>
      <c r="L491" s="156"/>
      <c r="M491" s="162"/>
      <c r="T491" s="163"/>
      <c r="AT491" s="158" t="s">
        <v>341</v>
      </c>
      <c r="AU491" s="158" t="s">
        <v>89</v>
      </c>
      <c r="AV491" s="12" t="s">
        <v>89</v>
      </c>
      <c r="AW491" s="12" t="s">
        <v>36</v>
      </c>
      <c r="AX491" s="12" t="s">
        <v>21</v>
      </c>
      <c r="AY491" s="158" t="s">
        <v>140</v>
      </c>
    </row>
    <row r="492" spans="2:65" s="1" customFormat="1" ht="37.9" customHeight="1">
      <c r="B492" s="32"/>
      <c r="C492" s="136" t="s">
        <v>827</v>
      </c>
      <c r="D492" s="136" t="s">
        <v>143</v>
      </c>
      <c r="E492" s="137" t="s">
        <v>538</v>
      </c>
      <c r="F492" s="138" t="s">
        <v>539</v>
      </c>
      <c r="G492" s="139" t="s">
        <v>460</v>
      </c>
      <c r="H492" s="140">
        <v>80.515000000000001</v>
      </c>
      <c r="I492" s="141"/>
      <c r="J492" s="142">
        <f>ROUND(I492*H492,2)</f>
        <v>0</v>
      </c>
      <c r="K492" s="138" t="s">
        <v>346</v>
      </c>
      <c r="L492" s="32"/>
      <c r="M492" s="143" t="s">
        <v>1</v>
      </c>
      <c r="N492" s="144" t="s">
        <v>46</v>
      </c>
      <c r="P492" s="145">
        <f>O492*H492</f>
        <v>0</v>
      </c>
      <c r="Q492" s="145">
        <v>0</v>
      </c>
      <c r="R492" s="145">
        <f>Q492*H492</f>
        <v>0</v>
      </c>
      <c r="S492" s="145">
        <v>0</v>
      </c>
      <c r="T492" s="146">
        <f>S492*H492</f>
        <v>0</v>
      </c>
      <c r="AR492" s="147" t="s">
        <v>152</v>
      </c>
      <c r="AT492" s="147" t="s">
        <v>143</v>
      </c>
      <c r="AU492" s="147" t="s">
        <v>89</v>
      </c>
      <c r="AY492" s="17" t="s">
        <v>140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21</v>
      </c>
      <c r="BK492" s="148">
        <f>ROUND(I492*H492,2)</f>
        <v>0</v>
      </c>
      <c r="BL492" s="17" t="s">
        <v>152</v>
      </c>
      <c r="BM492" s="147" t="s">
        <v>828</v>
      </c>
    </row>
    <row r="493" spans="2:65" s="12" customFormat="1" ht="11.25">
      <c r="B493" s="156"/>
      <c r="D493" s="157" t="s">
        <v>341</v>
      </c>
      <c r="E493" s="158" t="s">
        <v>1</v>
      </c>
      <c r="F493" s="159" t="s">
        <v>829</v>
      </c>
      <c r="H493" s="160">
        <v>145.37</v>
      </c>
      <c r="I493" s="161"/>
      <c r="L493" s="156"/>
      <c r="M493" s="162"/>
      <c r="T493" s="163"/>
      <c r="AT493" s="158" t="s">
        <v>341</v>
      </c>
      <c r="AU493" s="158" t="s">
        <v>89</v>
      </c>
      <c r="AV493" s="12" t="s">
        <v>89</v>
      </c>
      <c r="AW493" s="12" t="s">
        <v>36</v>
      </c>
      <c r="AX493" s="12" t="s">
        <v>81</v>
      </c>
      <c r="AY493" s="158" t="s">
        <v>140</v>
      </c>
    </row>
    <row r="494" spans="2:65" s="12" customFormat="1" ht="11.25">
      <c r="B494" s="156"/>
      <c r="D494" s="157" t="s">
        <v>341</v>
      </c>
      <c r="E494" s="158" t="s">
        <v>1</v>
      </c>
      <c r="F494" s="159" t="s">
        <v>830</v>
      </c>
      <c r="H494" s="160">
        <v>15.659000000000001</v>
      </c>
      <c r="I494" s="161"/>
      <c r="L494" s="156"/>
      <c r="M494" s="162"/>
      <c r="T494" s="163"/>
      <c r="AT494" s="158" t="s">
        <v>341</v>
      </c>
      <c r="AU494" s="158" t="s">
        <v>89</v>
      </c>
      <c r="AV494" s="12" t="s">
        <v>89</v>
      </c>
      <c r="AW494" s="12" t="s">
        <v>36</v>
      </c>
      <c r="AX494" s="12" t="s">
        <v>81</v>
      </c>
      <c r="AY494" s="158" t="s">
        <v>140</v>
      </c>
    </row>
    <row r="495" spans="2:65" s="13" customFormat="1" ht="11.25">
      <c r="B495" s="164"/>
      <c r="D495" s="157" t="s">
        <v>341</v>
      </c>
      <c r="E495" s="165" t="s">
        <v>282</v>
      </c>
      <c r="F495" s="166" t="s">
        <v>343</v>
      </c>
      <c r="H495" s="167">
        <v>161.029</v>
      </c>
      <c r="I495" s="168"/>
      <c r="L495" s="164"/>
      <c r="M495" s="169"/>
      <c r="T495" s="170"/>
      <c r="AT495" s="165" t="s">
        <v>341</v>
      </c>
      <c r="AU495" s="165" t="s">
        <v>89</v>
      </c>
      <c r="AV495" s="13" t="s">
        <v>152</v>
      </c>
      <c r="AW495" s="13" t="s">
        <v>36</v>
      </c>
      <c r="AX495" s="13" t="s">
        <v>81</v>
      </c>
      <c r="AY495" s="165" t="s">
        <v>140</v>
      </c>
    </row>
    <row r="496" spans="2:65" s="12" customFormat="1" ht="11.25">
      <c r="B496" s="156"/>
      <c r="D496" s="157" t="s">
        <v>341</v>
      </c>
      <c r="E496" s="158" t="s">
        <v>1</v>
      </c>
      <c r="F496" s="159" t="s">
        <v>831</v>
      </c>
      <c r="H496" s="160">
        <v>80.515000000000001</v>
      </c>
      <c r="I496" s="161"/>
      <c r="L496" s="156"/>
      <c r="M496" s="162"/>
      <c r="T496" s="163"/>
      <c r="AT496" s="158" t="s">
        <v>341</v>
      </c>
      <c r="AU496" s="158" t="s">
        <v>89</v>
      </c>
      <c r="AV496" s="12" t="s">
        <v>89</v>
      </c>
      <c r="AW496" s="12" t="s">
        <v>36</v>
      </c>
      <c r="AX496" s="12" t="s">
        <v>81</v>
      </c>
      <c r="AY496" s="158" t="s">
        <v>140</v>
      </c>
    </row>
    <row r="497" spans="2:65" s="13" customFormat="1" ht="11.25">
      <c r="B497" s="164"/>
      <c r="D497" s="157" t="s">
        <v>341</v>
      </c>
      <c r="E497" s="165" t="s">
        <v>1</v>
      </c>
      <c r="F497" s="166" t="s">
        <v>343</v>
      </c>
      <c r="H497" s="167">
        <v>80.515000000000001</v>
      </c>
      <c r="I497" s="168"/>
      <c r="L497" s="164"/>
      <c r="M497" s="169"/>
      <c r="T497" s="170"/>
      <c r="AT497" s="165" t="s">
        <v>341</v>
      </c>
      <c r="AU497" s="165" t="s">
        <v>89</v>
      </c>
      <c r="AV497" s="13" t="s">
        <v>152</v>
      </c>
      <c r="AW497" s="13" t="s">
        <v>36</v>
      </c>
      <c r="AX497" s="13" t="s">
        <v>21</v>
      </c>
      <c r="AY497" s="165" t="s">
        <v>140</v>
      </c>
    </row>
    <row r="498" spans="2:65" s="1" customFormat="1" ht="37.9" customHeight="1">
      <c r="B498" s="32"/>
      <c r="C498" s="136" t="s">
        <v>832</v>
      </c>
      <c r="D498" s="136" t="s">
        <v>143</v>
      </c>
      <c r="E498" s="137" t="s">
        <v>544</v>
      </c>
      <c r="F498" s="138" t="s">
        <v>545</v>
      </c>
      <c r="G498" s="139" t="s">
        <v>460</v>
      </c>
      <c r="H498" s="140">
        <v>80.515000000000001</v>
      </c>
      <c r="I498" s="141"/>
      <c r="J498" s="142">
        <f>ROUND(I498*H498,2)</f>
        <v>0</v>
      </c>
      <c r="K498" s="138" t="s">
        <v>346</v>
      </c>
      <c r="L498" s="32"/>
      <c r="M498" s="143" t="s">
        <v>1</v>
      </c>
      <c r="N498" s="144" t="s">
        <v>46</v>
      </c>
      <c r="P498" s="145">
        <f>O498*H498</f>
        <v>0</v>
      </c>
      <c r="Q498" s="145">
        <v>0</v>
      </c>
      <c r="R498" s="145">
        <f>Q498*H498</f>
        <v>0</v>
      </c>
      <c r="S498" s="145">
        <v>0</v>
      </c>
      <c r="T498" s="146">
        <f>S498*H498</f>
        <v>0</v>
      </c>
      <c r="AR498" s="147" t="s">
        <v>152</v>
      </c>
      <c r="AT498" s="147" t="s">
        <v>143</v>
      </c>
      <c r="AU498" s="147" t="s">
        <v>89</v>
      </c>
      <c r="AY498" s="17" t="s">
        <v>140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7" t="s">
        <v>21</v>
      </c>
      <c r="BK498" s="148">
        <f>ROUND(I498*H498,2)</f>
        <v>0</v>
      </c>
      <c r="BL498" s="17" t="s">
        <v>152</v>
      </c>
      <c r="BM498" s="147" t="s">
        <v>833</v>
      </c>
    </row>
    <row r="499" spans="2:65" s="12" customFormat="1" ht="11.25">
      <c r="B499" s="156"/>
      <c r="D499" s="157" t="s">
        <v>341</v>
      </c>
      <c r="E499" s="158" t="s">
        <v>1</v>
      </c>
      <c r="F499" s="159" t="s">
        <v>834</v>
      </c>
      <c r="H499" s="160">
        <v>80.515000000000001</v>
      </c>
      <c r="I499" s="161"/>
      <c r="L499" s="156"/>
      <c r="M499" s="162"/>
      <c r="T499" s="163"/>
      <c r="AT499" s="158" t="s">
        <v>341</v>
      </c>
      <c r="AU499" s="158" t="s">
        <v>89</v>
      </c>
      <c r="AV499" s="12" t="s">
        <v>89</v>
      </c>
      <c r="AW499" s="12" t="s">
        <v>36</v>
      </c>
      <c r="AX499" s="12" t="s">
        <v>21</v>
      </c>
      <c r="AY499" s="158" t="s">
        <v>140</v>
      </c>
    </row>
    <row r="500" spans="2:65" s="1" customFormat="1" ht="16.5" customHeight="1">
      <c r="B500" s="32"/>
      <c r="C500" s="136" t="s">
        <v>835</v>
      </c>
      <c r="D500" s="136" t="s">
        <v>143</v>
      </c>
      <c r="E500" s="137" t="s">
        <v>548</v>
      </c>
      <c r="F500" s="138" t="s">
        <v>549</v>
      </c>
      <c r="G500" s="139" t="s">
        <v>460</v>
      </c>
      <c r="H500" s="140">
        <v>161.029</v>
      </c>
      <c r="I500" s="141"/>
      <c r="J500" s="142">
        <f>ROUND(I500*H500,2)</f>
        <v>0</v>
      </c>
      <c r="K500" s="138" t="s">
        <v>147</v>
      </c>
      <c r="L500" s="32"/>
      <c r="M500" s="143" t="s">
        <v>1</v>
      </c>
      <c r="N500" s="144" t="s">
        <v>46</v>
      </c>
      <c r="P500" s="145">
        <f>O500*H500</f>
        <v>0</v>
      </c>
      <c r="Q500" s="145">
        <v>0</v>
      </c>
      <c r="R500" s="145">
        <f>Q500*H500</f>
        <v>0</v>
      </c>
      <c r="S500" s="145">
        <v>0</v>
      </c>
      <c r="T500" s="146">
        <f>S500*H500</f>
        <v>0</v>
      </c>
      <c r="AR500" s="147" t="s">
        <v>152</v>
      </c>
      <c r="AT500" s="147" t="s">
        <v>143</v>
      </c>
      <c r="AU500" s="147" t="s">
        <v>89</v>
      </c>
      <c r="AY500" s="17" t="s">
        <v>140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7" t="s">
        <v>21</v>
      </c>
      <c r="BK500" s="148">
        <f>ROUND(I500*H500,2)</f>
        <v>0</v>
      </c>
      <c r="BL500" s="17" t="s">
        <v>152</v>
      </c>
      <c r="BM500" s="147" t="s">
        <v>836</v>
      </c>
    </row>
    <row r="501" spans="2:65" s="12" customFormat="1" ht="11.25">
      <c r="B501" s="156"/>
      <c r="D501" s="157" t="s">
        <v>341</v>
      </c>
      <c r="E501" s="158" t="s">
        <v>1</v>
      </c>
      <c r="F501" s="159" t="s">
        <v>282</v>
      </c>
      <c r="H501" s="160">
        <v>161.029</v>
      </c>
      <c r="I501" s="161"/>
      <c r="L501" s="156"/>
      <c r="M501" s="162"/>
      <c r="T501" s="163"/>
      <c r="AT501" s="158" t="s">
        <v>341</v>
      </c>
      <c r="AU501" s="158" t="s">
        <v>89</v>
      </c>
      <c r="AV501" s="12" t="s">
        <v>89</v>
      </c>
      <c r="AW501" s="12" t="s">
        <v>36</v>
      </c>
      <c r="AX501" s="12" t="s">
        <v>21</v>
      </c>
      <c r="AY501" s="158" t="s">
        <v>140</v>
      </c>
    </row>
    <row r="502" spans="2:65" s="1" customFormat="1" ht="16.5" customHeight="1">
      <c r="B502" s="32"/>
      <c r="C502" s="136" t="s">
        <v>27</v>
      </c>
      <c r="D502" s="136" t="s">
        <v>143</v>
      </c>
      <c r="E502" s="137" t="s">
        <v>837</v>
      </c>
      <c r="F502" s="138" t="s">
        <v>838</v>
      </c>
      <c r="G502" s="139" t="s">
        <v>350</v>
      </c>
      <c r="H502" s="140">
        <v>59.22</v>
      </c>
      <c r="I502" s="141"/>
      <c r="J502" s="142">
        <f>ROUND(I502*H502,2)</f>
        <v>0</v>
      </c>
      <c r="K502" s="138" t="s">
        <v>147</v>
      </c>
      <c r="L502" s="32"/>
      <c r="M502" s="143" t="s">
        <v>1</v>
      </c>
      <c r="N502" s="144" t="s">
        <v>46</v>
      </c>
      <c r="P502" s="145">
        <f>O502*H502</f>
        <v>0</v>
      </c>
      <c r="Q502" s="145">
        <v>0</v>
      </c>
      <c r="R502" s="145">
        <f>Q502*H502</f>
        <v>0</v>
      </c>
      <c r="S502" s="145">
        <v>2.2499999999999999E-2</v>
      </c>
      <c r="T502" s="146">
        <f>S502*H502</f>
        <v>1.3324499999999999</v>
      </c>
      <c r="AR502" s="147" t="s">
        <v>152</v>
      </c>
      <c r="AT502" s="147" t="s">
        <v>143</v>
      </c>
      <c r="AU502" s="147" t="s">
        <v>89</v>
      </c>
      <c r="AY502" s="17" t="s">
        <v>140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21</v>
      </c>
      <c r="BK502" s="148">
        <f>ROUND(I502*H502,2)</f>
        <v>0</v>
      </c>
      <c r="BL502" s="17" t="s">
        <v>152</v>
      </c>
      <c r="BM502" s="147" t="s">
        <v>839</v>
      </c>
    </row>
    <row r="503" spans="2:65" s="14" customFormat="1" ht="11.25">
      <c r="B503" s="171"/>
      <c r="D503" s="157" t="s">
        <v>341</v>
      </c>
      <c r="E503" s="172" t="s">
        <v>1</v>
      </c>
      <c r="F503" s="173" t="s">
        <v>840</v>
      </c>
      <c r="H503" s="172" t="s">
        <v>1</v>
      </c>
      <c r="I503" s="174"/>
      <c r="L503" s="171"/>
      <c r="M503" s="175"/>
      <c r="T503" s="176"/>
      <c r="AT503" s="172" t="s">
        <v>341</v>
      </c>
      <c r="AU503" s="172" t="s">
        <v>89</v>
      </c>
      <c r="AV503" s="14" t="s">
        <v>21</v>
      </c>
      <c r="AW503" s="14" t="s">
        <v>36</v>
      </c>
      <c r="AX503" s="14" t="s">
        <v>81</v>
      </c>
      <c r="AY503" s="172" t="s">
        <v>140</v>
      </c>
    </row>
    <row r="504" spans="2:65" s="12" customFormat="1" ht="11.25">
      <c r="B504" s="156"/>
      <c r="D504" s="157" t="s">
        <v>341</v>
      </c>
      <c r="E504" s="158" t="s">
        <v>1</v>
      </c>
      <c r="F504" s="159" t="s">
        <v>841</v>
      </c>
      <c r="H504" s="160">
        <v>25.2</v>
      </c>
      <c r="I504" s="161"/>
      <c r="L504" s="156"/>
      <c r="M504" s="162"/>
      <c r="T504" s="163"/>
      <c r="AT504" s="158" t="s">
        <v>341</v>
      </c>
      <c r="AU504" s="158" t="s">
        <v>89</v>
      </c>
      <c r="AV504" s="12" t="s">
        <v>89</v>
      </c>
      <c r="AW504" s="12" t="s">
        <v>36</v>
      </c>
      <c r="AX504" s="12" t="s">
        <v>81</v>
      </c>
      <c r="AY504" s="158" t="s">
        <v>140</v>
      </c>
    </row>
    <row r="505" spans="2:65" s="12" customFormat="1" ht="11.25">
      <c r="B505" s="156"/>
      <c r="D505" s="157" t="s">
        <v>341</v>
      </c>
      <c r="E505" s="158" t="s">
        <v>1</v>
      </c>
      <c r="F505" s="159" t="s">
        <v>842</v>
      </c>
      <c r="H505" s="160">
        <v>15.39</v>
      </c>
      <c r="I505" s="161"/>
      <c r="L505" s="156"/>
      <c r="M505" s="162"/>
      <c r="T505" s="163"/>
      <c r="AT505" s="158" t="s">
        <v>341</v>
      </c>
      <c r="AU505" s="158" t="s">
        <v>89</v>
      </c>
      <c r="AV505" s="12" t="s">
        <v>89</v>
      </c>
      <c r="AW505" s="12" t="s">
        <v>36</v>
      </c>
      <c r="AX505" s="12" t="s">
        <v>81</v>
      </c>
      <c r="AY505" s="158" t="s">
        <v>140</v>
      </c>
    </row>
    <row r="506" spans="2:65" s="12" customFormat="1" ht="11.25">
      <c r="B506" s="156"/>
      <c r="D506" s="157" t="s">
        <v>341</v>
      </c>
      <c r="E506" s="158" t="s">
        <v>1</v>
      </c>
      <c r="F506" s="159" t="s">
        <v>843</v>
      </c>
      <c r="H506" s="160">
        <v>18.63</v>
      </c>
      <c r="I506" s="161"/>
      <c r="L506" s="156"/>
      <c r="M506" s="162"/>
      <c r="T506" s="163"/>
      <c r="AT506" s="158" t="s">
        <v>341</v>
      </c>
      <c r="AU506" s="158" t="s">
        <v>89</v>
      </c>
      <c r="AV506" s="12" t="s">
        <v>89</v>
      </c>
      <c r="AW506" s="12" t="s">
        <v>36</v>
      </c>
      <c r="AX506" s="12" t="s">
        <v>81</v>
      </c>
      <c r="AY506" s="158" t="s">
        <v>140</v>
      </c>
    </row>
    <row r="507" spans="2:65" s="13" customFormat="1" ht="11.25">
      <c r="B507" s="164"/>
      <c r="D507" s="157" t="s">
        <v>341</v>
      </c>
      <c r="E507" s="165" t="s">
        <v>296</v>
      </c>
      <c r="F507" s="166" t="s">
        <v>343</v>
      </c>
      <c r="H507" s="167">
        <v>59.22</v>
      </c>
      <c r="I507" s="168"/>
      <c r="L507" s="164"/>
      <c r="M507" s="169"/>
      <c r="T507" s="170"/>
      <c r="AT507" s="165" t="s">
        <v>341</v>
      </c>
      <c r="AU507" s="165" t="s">
        <v>89</v>
      </c>
      <c r="AV507" s="13" t="s">
        <v>152</v>
      </c>
      <c r="AW507" s="13" t="s">
        <v>36</v>
      </c>
      <c r="AX507" s="13" t="s">
        <v>21</v>
      </c>
      <c r="AY507" s="165" t="s">
        <v>140</v>
      </c>
    </row>
    <row r="508" spans="2:65" s="1" customFormat="1" ht="21.75" customHeight="1">
      <c r="B508" s="32"/>
      <c r="C508" s="136" t="s">
        <v>844</v>
      </c>
      <c r="D508" s="136" t="s">
        <v>143</v>
      </c>
      <c r="E508" s="137" t="s">
        <v>845</v>
      </c>
      <c r="F508" s="138" t="s">
        <v>846</v>
      </c>
      <c r="G508" s="139" t="s">
        <v>350</v>
      </c>
      <c r="H508" s="140">
        <v>59.22</v>
      </c>
      <c r="I508" s="141"/>
      <c r="J508" s="142">
        <f>ROUND(I508*H508,2)</f>
        <v>0</v>
      </c>
      <c r="K508" s="138" t="s">
        <v>147</v>
      </c>
      <c r="L508" s="32"/>
      <c r="M508" s="143" t="s">
        <v>1</v>
      </c>
      <c r="N508" s="144" t="s">
        <v>46</v>
      </c>
      <c r="P508" s="145">
        <f>O508*H508</f>
        <v>0</v>
      </c>
      <c r="Q508" s="145">
        <v>0</v>
      </c>
      <c r="R508" s="145">
        <f>Q508*H508</f>
        <v>0</v>
      </c>
      <c r="S508" s="145">
        <v>4.4999999999999997E-3</v>
      </c>
      <c r="T508" s="146">
        <f>S508*H508</f>
        <v>0.26648999999999995</v>
      </c>
      <c r="AR508" s="147" t="s">
        <v>152</v>
      </c>
      <c r="AT508" s="147" t="s">
        <v>143</v>
      </c>
      <c r="AU508" s="147" t="s">
        <v>89</v>
      </c>
      <c r="AY508" s="17" t="s">
        <v>140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21</v>
      </c>
      <c r="BK508" s="148">
        <f>ROUND(I508*H508,2)</f>
        <v>0</v>
      </c>
      <c r="BL508" s="17" t="s">
        <v>152</v>
      </c>
      <c r="BM508" s="147" t="s">
        <v>847</v>
      </c>
    </row>
    <row r="509" spans="2:65" s="1" customFormat="1" ht="24.2" customHeight="1">
      <c r="B509" s="32"/>
      <c r="C509" s="136" t="s">
        <v>848</v>
      </c>
      <c r="D509" s="136" t="s">
        <v>143</v>
      </c>
      <c r="E509" s="137" t="s">
        <v>849</v>
      </c>
      <c r="F509" s="138" t="s">
        <v>850</v>
      </c>
      <c r="G509" s="139" t="s">
        <v>350</v>
      </c>
      <c r="H509" s="140">
        <v>59.22</v>
      </c>
      <c r="I509" s="141"/>
      <c r="J509" s="142">
        <f>ROUND(I509*H509,2)</f>
        <v>0</v>
      </c>
      <c r="K509" s="138" t="s">
        <v>346</v>
      </c>
      <c r="L509" s="32"/>
      <c r="M509" s="143" t="s">
        <v>1</v>
      </c>
      <c r="N509" s="144" t="s">
        <v>46</v>
      </c>
      <c r="P509" s="145">
        <f>O509*H509</f>
        <v>0</v>
      </c>
      <c r="Q509" s="145">
        <v>0</v>
      </c>
      <c r="R509" s="145">
        <f>Q509*H509</f>
        <v>0</v>
      </c>
      <c r="S509" s="145">
        <v>0</v>
      </c>
      <c r="T509" s="146">
        <f>S509*H509</f>
        <v>0</v>
      </c>
      <c r="AR509" s="147" t="s">
        <v>152</v>
      </c>
      <c r="AT509" s="147" t="s">
        <v>143</v>
      </c>
      <c r="AU509" s="147" t="s">
        <v>89</v>
      </c>
      <c r="AY509" s="17" t="s">
        <v>140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21</v>
      </c>
      <c r="BK509" s="148">
        <f>ROUND(I509*H509,2)</f>
        <v>0</v>
      </c>
      <c r="BL509" s="17" t="s">
        <v>152</v>
      </c>
      <c r="BM509" s="147" t="s">
        <v>851</v>
      </c>
    </row>
    <row r="510" spans="2:65" s="12" customFormat="1" ht="11.25">
      <c r="B510" s="156"/>
      <c r="D510" s="157" t="s">
        <v>341</v>
      </c>
      <c r="E510" s="158" t="s">
        <v>1</v>
      </c>
      <c r="F510" s="159" t="s">
        <v>296</v>
      </c>
      <c r="H510" s="160">
        <v>59.22</v>
      </c>
      <c r="I510" s="161"/>
      <c r="L510" s="156"/>
      <c r="M510" s="162"/>
      <c r="T510" s="163"/>
      <c r="AT510" s="158" t="s">
        <v>341</v>
      </c>
      <c r="AU510" s="158" t="s">
        <v>89</v>
      </c>
      <c r="AV510" s="12" t="s">
        <v>89</v>
      </c>
      <c r="AW510" s="12" t="s">
        <v>36</v>
      </c>
      <c r="AX510" s="12" t="s">
        <v>21</v>
      </c>
      <c r="AY510" s="158" t="s">
        <v>140</v>
      </c>
    </row>
    <row r="511" spans="2:65" s="1" customFormat="1" ht="24.2" customHeight="1">
      <c r="B511" s="32"/>
      <c r="C511" s="136" t="s">
        <v>852</v>
      </c>
      <c r="D511" s="136" t="s">
        <v>143</v>
      </c>
      <c r="E511" s="137" t="s">
        <v>853</v>
      </c>
      <c r="F511" s="138" t="s">
        <v>854</v>
      </c>
      <c r="G511" s="139" t="s">
        <v>350</v>
      </c>
      <c r="H511" s="140">
        <v>59.22</v>
      </c>
      <c r="I511" s="141"/>
      <c r="J511" s="142">
        <f>ROUND(I511*H511,2)</f>
        <v>0</v>
      </c>
      <c r="K511" s="138" t="s">
        <v>346</v>
      </c>
      <c r="L511" s="32"/>
      <c r="M511" s="143" t="s">
        <v>1</v>
      </c>
      <c r="N511" s="144" t="s">
        <v>46</v>
      </c>
      <c r="P511" s="145">
        <f>O511*H511</f>
        <v>0</v>
      </c>
      <c r="Q511" s="145">
        <v>0</v>
      </c>
      <c r="R511" s="145">
        <f>Q511*H511</f>
        <v>0</v>
      </c>
      <c r="S511" s="145">
        <v>0</v>
      </c>
      <c r="T511" s="146">
        <f>S511*H511</f>
        <v>0</v>
      </c>
      <c r="AR511" s="147" t="s">
        <v>152</v>
      </c>
      <c r="AT511" s="147" t="s">
        <v>143</v>
      </c>
      <c r="AU511" s="147" t="s">
        <v>89</v>
      </c>
      <c r="AY511" s="17" t="s">
        <v>140</v>
      </c>
      <c r="BE511" s="148">
        <f>IF(N511="základní",J511,0)</f>
        <v>0</v>
      </c>
      <c r="BF511" s="148">
        <f>IF(N511="snížená",J511,0)</f>
        <v>0</v>
      </c>
      <c r="BG511" s="148">
        <f>IF(N511="zákl. přenesená",J511,0)</f>
        <v>0</v>
      </c>
      <c r="BH511" s="148">
        <f>IF(N511="sníž. přenesená",J511,0)</f>
        <v>0</v>
      </c>
      <c r="BI511" s="148">
        <f>IF(N511="nulová",J511,0)</f>
        <v>0</v>
      </c>
      <c r="BJ511" s="17" t="s">
        <v>21</v>
      </c>
      <c r="BK511" s="148">
        <f>ROUND(I511*H511,2)</f>
        <v>0</v>
      </c>
      <c r="BL511" s="17" t="s">
        <v>152</v>
      </c>
      <c r="BM511" s="147" t="s">
        <v>855</v>
      </c>
    </row>
    <row r="512" spans="2:65" s="12" customFormat="1" ht="11.25">
      <c r="B512" s="156"/>
      <c r="D512" s="157" t="s">
        <v>341</v>
      </c>
      <c r="E512" s="158" t="s">
        <v>1</v>
      </c>
      <c r="F512" s="159" t="s">
        <v>296</v>
      </c>
      <c r="H512" s="160">
        <v>59.22</v>
      </c>
      <c r="I512" s="161"/>
      <c r="L512" s="156"/>
      <c r="M512" s="162"/>
      <c r="T512" s="163"/>
      <c r="AT512" s="158" t="s">
        <v>341</v>
      </c>
      <c r="AU512" s="158" t="s">
        <v>89</v>
      </c>
      <c r="AV512" s="12" t="s">
        <v>89</v>
      </c>
      <c r="AW512" s="12" t="s">
        <v>36</v>
      </c>
      <c r="AX512" s="12" t="s">
        <v>21</v>
      </c>
      <c r="AY512" s="158" t="s">
        <v>140</v>
      </c>
    </row>
    <row r="513" spans="2:65" s="1" customFormat="1" ht="24.2" customHeight="1">
      <c r="B513" s="32"/>
      <c r="C513" s="136" t="s">
        <v>856</v>
      </c>
      <c r="D513" s="136" t="s">
        <v>143</v>
      </c>
      <c r="E513" s="137" t="s">
        <v>857</v>
      </c>
      <c r="F513" s="138" t="s">
        <v>858</v>
      </c>
      <c r="G513" s="139" t="s">
        <v>350</v>
      </c>
      <c r="H513" s="140">
        <v>59.22</v>
      </c>
      <c r="I513" s="141"/>
      <c r="J513" s="142">
        <f>ROUND(I513*H513,2)</f>
        <v>0</v>
      </c>
      <c r="K513" s="138" t="s">
        <v>346</v>
      </c>
      <c r="L513" s="32"/>
      <c r="M513" s="143" t="s">
        <v>1</v>
      </c>
      <c r="N513" s="144" t="s">
        <v>46</v>
      </c>
      <c r="P513" s="145">
        <f>O513*H513</f>
        <v>0</v>
      </c>
      <c r="Q513" s="145">
        <v>0</v>
      </c>
      <c r="R513" s="145">
        <f>Q513*H513</f>
        <v>0</v>
      </c>
      <c r="S513" s="145">
        <v>0</v>
      </c>
      <c r="T513" s="146">
        <f>S513*H513</f>
        <v>0</v>
      </c>
      <c r="AR513" s="147" t="s">
        <v>152</v>
      </c>
      <c r="AT513" s="147" t="s">
        <v>143</v>
      </c>
      <c r="AU513" s="147" t="s">
        <v>89</v>
      </c>
      <c r="AY513" s="17" t="s">
        <v>140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21</v>
      </c>
      <c r="BK513" s="148">
        <f>ROUND(I513*H513,2)</f>
        <v>0</v>
      </c>
      <c r="BL513" s="17" t="s">
        <v>152</v>
      </c>
      <c r="BM513" s="147" t="s">
        <v>859</v>
      </c>
    </row>
    <row r="514" spans="2:65" s="12" customFormat="1" ht="11.25">
      <c r="B514" s="156"/>
      <c r="D514" s="157" t="s">
        <v>341</v>
      </c>
      <c r="E514" s="158" t="s">
        <v>1</v>
      </c>
      <c r="F514" s="159" t="s">
        <v>296</v>
      </c>
      <c r="H514" s="160">
        <v>59.22</v>
      </c>
      <c r="I514" s="161"/>
      <c r="L514" s="156"/>
      <c r="M514" s="162"/>
      <c r="T514" s="163"/>
      <c r="AT514" s="158" t="s">
        <v>341</v>
      </c>
      <c r="AU514" s="158" t="s">
        <v>89</v>
      </c>
      <c r="AV514" s="12" t="s">
        <v>89</v>
      </c>
      <c r="AW514" s="12" t="s">
        <v>36</v>
      </c>
      <c r="AX514" s="12" t="s">
        <v>21</v>
      </c>
      <c r="AY514" s="158" t="s">
        <v>140</v>
      </c>
    </row>
    <row r="515" spans="2:65" s="1" customFormat="1" ht="24.2" customHeight="1">
      <c r="B515" s="32"/>
      <c r="C515" s="136" t="s">
        <v>860</v>
      </c>
      <c r="D515" s="136" t="s">
        <v>143</v>
      </c>
      <c r="E515" s="137" t="s">
        <v>552</v>
      </c>
      <c r="F515" s="138" t="s">
        <v>553</v>
      </c>
      <c r="G515" s="139" t="s">
        <v>460</v>
      </c>
      <c r="H515" s="140">
        <v>28.387</v>
      </c>
      <c r="I515" s="141"/>
      <c r="J515" s="142">
        <f>ROUND(I515*H515,2)</f>
        <v>0</v>
      </c>
      <c r="K515" s="138" t="s">
        <v>346</v>
      </c>
      <c r="L515" s="32"/>
      <c r="M515" s="143" t="s">
        <v>1</v>
      </c>
      <c r="N515" s="144" t="s">
        <v>46</v>
      </c>
      <c r="P515" s="145">
        <f>O515*H515</f>
        <v>0</v>
      </c>
      <c r="Q515" s="145">
        <v>0</v>
      </c>
      <c r="R515" s="145">
        <f>Q515*H515</f>
        <v>0</v>
      </c>
      <c r="S515" s="145">
        <v>0</v>
      </c>
      <c r="T515" s="146">
        <f>S515*H515</f>
        <v>0</v>
      </c>
      <c r="AR515" s="147" t="s">
        <v>152</v>
      </c>
      <c r="AT515" s="147" t="s">
        <v>143</v>
      </c>
      <c r="AU515" s="147" t="s">
        <v>89</v>
      </c>
      <c r="AY515" s="17" t="s">
        <v>140</v>
      </c>
      <c r="BE515" s="148">
        <f>IF(N515="základní",J515,0)</f>
        <v>0</v>
      </c>
      <c r="BF515" s="148">
        <f>IF(N515="snížená",J515,0)</f>
        <v>0</v>
      </c>
      <c r="BG515" s="148">
        <f>IF(N515="zákl. přenesená",J515,0)</f>
        <v>0</v>
      </c>
      <c r="BH515" s="148">
        <f>IF(N515="sníž. přenesená",J515,0)</f>
        <v>0</v>
      </c>
      <c r="BI515" s="148">
        <f>IF(N515="nulová",J515,0)</f>
        <v>0</v>
      </c>
      <c r="BJ515" s="17" t="s">
        <v>21</v>
      </c>
      <c r="BK515" s="148">
        <f>ROUND(I515*H515,2)</f>
        <v>0</v>
      </c>
      <c r="BL515" s="17" t="s">
        <v>152</v>
      </c>
      <c r="BM515" s="147" t="s">
        <v>861</v>
      </c>
    </row>
    <row r="516" spans="2:65" s="14" customFormat="1" ht="11.25">
      <c r="B516" s="171"/>
      <c r="D516" s="157" t="s">
        <v>341</v>
      </c>
      <c r="E516" s="172" t="s">
        <v>1</v>
      </c>
      <c r="F516" s="173" t="s">
        <v>862</v>
      </c>
      <c r="H516" s="172" t="s">
        <v>1</v>
      </c>
      <c r="I516" s="174"/>
      <c r="L516" s="171"/>
      <c r="M516" s="175"/>
      <c r="T516" s="176"/>
      <c r="AT516" s="172" t="s">
        <v>341</v>
      </c>
      <c r="AU516" s="172" t="s">
        <v>89</v>
      </c>
      <c r="AV516" s="14" t="s">
        <v>21</v>
      </c>
      <c r="AW516" s="14" t="s">
        <v>36</v>
      </c>
      <c r="AX516" s="14" t="s">
        <v>81</v>
      </c>
      <c r="AY516" s="172" t="s">
        <v>140</v>
      </c>
    </row>
    <row r="517" spans="2:65" s="12" customFormat="1" ht="11.25">
      <c r="B517" s="156"/>
      <c r="D517" s="157" t="s">
        <v>341</v>
      </c>
      <c r="E517" s="158" t="s">
        <v>1</v>
      </c>
      <c r="F517" s="159" t="s">
        <v>863</v>
      </c>
      <c r="H517" s="160">
        <v>26.306999999999999</v>
      </c>
      <c r="I517" s="161"/>
      <c r="L517" s="156"/>
      <c r="M517" s="162"/>
      <c r="T517" s="163"/>
      <c r="AT517" s="158" t="s">
        <v>341</v>
      </c>
      <c r="AU517" s="158" t="s">
        <v>89</v>
      </c>
      <c r="AV517" s="12" t="s">
        <v>89</v>
      </c>
      <c r="AW517" s="12" t="s">
        <v>36</v>
      </c>
      <c r="AX517" s="12" t="s">
        <v>81</v>
      </c>
      <c r="AY517" s="158" t="s">
        <v>140</v>
      </c>
    </row>
    <row r="518" spans="2:65" s="12" customFormat="1" ht="11.25">
      <c r="B518" s="156"/>
      <c r="D518" s="157" t="s">
        <v>341</v>
      </c>
      <c r="E518" s="158" t="s">
        <v>1</v>
      </c>
      <c r="F518" s="159" t="s">
        <v>864</v>
      </c>
      <c r="H518" s="160">
        <v>0.36</v>
      </c>
      <c r="I518" s="161"/>
      <c r="L518" s="156"/>
      <c r="M518" s="162"/>
      <c r="T518" s="163"/>
      <c r="AT518" s="158" t="s">
        <v>341</v>
      </c>
      <c r="AU518" s="158" t="s">
        <v>89</v>
      </c>
      <c r="AV518" s="12" t="s">
        <v>89</v>
      </c>
      <c r="AW518" s="12" t="s">
        <v>36</v>
      </c>
      <c r="AX518" s="12" t="s">
        <v>81</v>
      </c>
      <c r="AY518" s="158" t="s">
        <v>140</v>
      </c>
    </row>
    <row r="519" spans="2:65" s="12" customFormat="1" ht="11.25">
      <c r="B519" s="156"/>
      <c r="D519" s="157" t="s">
        <v>341</v>
      </c>
      <c r="E519" s="158" t="s">
        <v>1</v>
      </c>
      <c r="F519" s="159" t="s">
        <v>865</v>
      </c>
      <c r="H519" s="160">
        <v>1.1599999999999999</v>
      </c>
      <c r="I519" s="161"/>
      <c r="L519" s="156"/>
      <c r="M519" s="162"/>
      <c r="T519" s="163"/>
      <c r="AT519" s="158" t="s">
        <v>341</v>
      </c>
      <c r="AU519" s="158" t="s">
        <v>89</v>
      </c>
      <c r="AV519" s="12" t="s">
        <v>89</v>
      </c>
      <c r="AW519" s="12" t="s">
        <v>36</v>
      </c>
      <c r="AX519" s="12" t="s">
        <v>81</v>
      </c>
      <c r="AY519" s="158" t="s">
        <v>140</v>
      </c>
    </row>
    <row r="520" spans="2:65" s="12" customFormat="1" ht="11.25">
      <c r="B520" s="156"/>
      <c r="D520" s="157" t="s">
        <v>341</v>
      </c>
      <c r="E520" s="158" t="s">
        <v>1</v>
      </c>
      <c r="F520" s="159" t="s">
        <v>866</v>
      </c>
      <c r="H520" s="160">
        <v>0.56000000000000005</v>
      </c>
      <c r="I520" s="161"/>
      <c r="L520" s="156"/>
      <c r="M520" s="162"/>
      <c r="T520" s="163"/>
      <c r="AT520" s="158" t="s">
        <v>341</v>
      </c>
      <c r="AU520" s="158" t="s">
        <v>89</v>
      </c>
      <c r="AV520" s="12" t="s">
        <v>89</v>
      </c>
      <c r="AW520" s="12" t="s">
        <v>36</v>
      </c>
      <c r="AX520" s="12" t="s">
        <v>81</v>
      </c>
      <c r="AY520" s="158" t="s">
        <v>140</v>
      </c>
    </row>
    <row r="521" spans="2:65" s="15" customFormat="1" ht="11.25">
      <c r="B521" s="177"/>
      <c r="D521" s="157" t="s">
        <v>341</v>
      </c>
      <c r="E521" s="178" t="s">
        <v>278</v>
      </c>
      <c r="F521" s="179" t="s">
        <v>484</v>
      </c>
      <c r="H521" s="180">
        <v>28.387</v>
      </c>
      <c r="I521" s="181"/>
      <c r="L521" s="177"/>
      <c r="M521" s="182"/>
      <c r="T521" s="183"/>
      <c r="AT521" s="178" t="s">
        <v>341</v>
      </c>
      <c r="AU521" s="178" t="s">
        <v>89</v>
      </c>
      <c r="AV521" s="15" t="s">
        <v>139</v>
      </c>
      <c r="AW521" s="15" t="s">
        <v>36</v>
      </c>
      <c r="AX521" s="15" t="s">
        <v>81</v>
      </c>
      <c r="AY521" s="178" t="s">
        <v>140</v>
      </c>
    </row>
    <row r="522" spans="2:65" s="13" customFormat="1" ht="11.25">
      <c r="B522" s="164"/>
      <c r="D522" s="157" t="s">
        <v>341</v>
      </c>
      <c r="E522" s="165" t="s">
        <v>1</v>
      </c>
      <c r="F522" s="166" t="s">
        <v>343</v>
      </c>
      <c r="H522" s="167">
        <v>28.387</v>
      </c>
      <c r="I522" s="168"/>
      <c r="L522" s="164"/>
      <c r="M522" s="169"/>
      <c r="T522" s="170"/>
      <c r="AT522" s="165" t="s">
        <v>341</v>
      </c>
      <c r="AU522" s="165" t="s">
        <v>89</v>
      </c>
      <c r="AV522" s="13" t="s">
        <v>152</v>
      </c>
      <c r="AW522" s="13" t="s">
        <v>36</v>
      </c>
      <c r="AX522" s="13" t="s">
        <v>21</v>
      </c>
      <c r="AY522" s="165" t="s">
        <v>140</v>
      </c>
    </row>
    <row r="523" spans="2:65" s="1" customFormat="1" ht="24.2" customHeight="1">
      <c r="B523" s="32"/>
      <c r="C523" s="184" t="s">
        <v>867</v>
      </c>
      <c r="D523" s="184" t="s">
        <v>137</v>
      </c>
      <c r="E523" s="185" t="s">
        <v>557</v>
      </c>
      <c r="F523" s="186" t="s">
        <v>558</v>
      </c>
      <c r="G523" s="187" t="s">
        <v>364</v>
      </c>
      <c r="H523" s="188">
        <v>29.806000000000001</v>
      </c>
      <c r="I523" s="189"/>
      <c r="J523" s="190">
        <f>ROUND(I523*H523,2)</f>
        <v>0</v>
      </c>
      <c r="K523" s="186" t="s">
        <v>147</v>
      </c>
      <c r="L523" s="191"/>
      <c r="M523" s="192" t="s">
        <v>1</v>
      </c>
      <c r="N523" s="193" t="s">
        <v>46</v>
      </c>
      <c r="P523" s="145">
        <f>O523*H523</f>
        <v>0</v>
      </c>
      <c r="Q523" s="145">
        <v>0</v>
      </c>
      <c r="R523" s="145">
        <f>Q523*H523</f>
        <v>0</v>
      </c>
      <c r="S523" s="145">
        <v>0</v>
      </c>
      <c r="T523" s="146">
        <f>S523*H523</f>
        <v>0</v>
      </c>
      <c r="AR523" s="147" t="s">
        <v>158</v>
      </c>
      <c r="AT523" s="147" t="s">
        <v>137</v>
      </c>
      <c r="AU523" s="147" t="s">
        <v>89</v>
      </c>
      <c r="AY523" s="17" t="s">
        <v>140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21</v>
      </c>
      <c r="BK523" s="148">
        <f>ROUND(I523*H523,2)</f>
        <v>0</v>
      </c>
      <c r="BL523" s="17" t="s">
        <v>152</v>
      </c>
      <c r="BM523" s="147" t="s">
        <v>868</v>
      </c>
    </row>
    <row r="524" spans="2:65" s="12" customFormat="1" ht="11.25">
      <c r="B524" s="156"/>
      <c r="D524" s="157" t="s">
        <v>341</v>
      </c>
      <c r="E524" s="158" t="s">
        <v>1</v>
      </c>
      <c r="F524" s="159" t="s">
        <v>869</v>
      </c>
      <c r="H524" s="160">
        <v>29.806000000000001</v>
      </c>
      <c r="I524" s="161"/>
      <c r="L524" s="156"/>
      <c r="M524" s="162"/>
      <c r="T524" s="163"/>
      <c r="AT524" s="158" t="s">
        <v>341</v>
      </c>
      <c r="AU524" s="158" t="s">
        <v>89</v>
      </c>
      <c r="AV524" s="12" t="s">
        <v>89</v>
      </c>
      <c r="AW524" s="12" t="s">
        <v>36</v>
      </c>
      <c r="AX524" s="12" t="s">
        <v>21</v>
      </c>
      <c r="AY524" s="158" t="s">
        <v>140</v>
      </c>
    </row>
    <row r="525" spans="2:65" s="1" customFormat="1" ht="24.2" customHeight="1">
      <c r="B525" s="32"/>
      <c r="C525" s="136" t="s">
        <v>870</v>
      </c>
      <c r="D525" s="136" t="s">
        <v>143</v>
      </c>
      <c r="E525" s="137" t="s">
        <v>562</v>
      </c>
      <c r="F525" s="138" t="s">
        <v>563</v>
      </c>
      <c r="G525" s="139" t="s">
        <v>460</v>
      </c>
      <c r="H525" s="140">
        <v>28.387</v>
      </c>
      <c r="I525" s="141"/>
      <c r="J525" s="142">
        <f>ROUND(I525*H525,2)</f>
        <v>0</v>
      </c>
      <c r="K525" s="138" t="s">
        <v>346</v>
      </c>
      <c r="L525" s="32"/>
      <c r="M525" s="143" t="s">
        <v>1</v>
      </c>
      <c r="N525" s="144" t="s">
        <v>46</v>
      </c>
      <c r="P525" s="145">
        <f>O525*H525</f>
        <v>0</v>
      </c>
      <c r="Q525" s="145">
        <v>0</v>
      </c>
      <c r="R525" s="145">
        <f>Q525*H525</f>
        <v>0</v>
      </c>
      <c r="S525" s="145">
        <v>0</v>
      </c>
      <c r="T525" s="146">
        <f>S525*H525</f>
        <v>0</v>
      </c>
      <c r="AR525" s="147" t="s">
        <v>152</v>
      </c>
      <c r="AT525" s="147" t="s">
        <v>143</v>
      </c>
      <c r="AU525" s="147" t="s">
        <v>89</v>
      </c>
      <c r="AY525" s="17" t="s">
        <v>140</v>
      </c>
      <c r="BE525" s="148">
        <f>IF(N525="základní",J525,0)</f>
        <v>0</v>
      </c>
      <c r="BF525" s="148">
        <f>IF(N525="snížená",J525,0)</f>
        <v>0</v>
      </c>
      <c r="BG525" s="148">
        <f>IF(N525="zákl. přenesená",J525,0)</f>
        <v>0</v>
      </c>
      <c r="BH525" s="148">
        <f>IF(N525="sníž. přenesená",J525,0)</f>
        <v>0</v>
      </c>
      <c r="BI525" s="148">
        <f>IF(N525="nulová",J525,0)</f>
        <v>0</v>
      </c>
      <c r="BJ525" s="17" t="s">
        <v>21</v>
      </c>
      <c r="BK525" s="148">
        <f>ROUND(I525*H525,2)</f>
        <v>0</v>
      </c>
      <c r="BL525" s="17" t="s">
        <v>152</v>
      </c>
      <c r="BM525" s="147" t="s">
        <v>871</v>
      </c>
    </row>
    <row r="526" spans="2:65" s="12" customFormat="1" ht="11.25">
      <c r="B526" s="156"/>
      <c r="D526" s="157" t="s">
        <v>341</v>
      </c>
      <c r="E526" s="158" t="s">
        <v>1</v>
      </c>
      <c r="F526" s="159" t="s">
        <v>872</v>
      </c>
      <c r="H526" s="160">
        <v>28.387</v>
      </c>
      <c r="I526" s="161"/>
      <c r="L526" s="156"/>
      <c r="M526" s="162"/>
      <c r="T526" s="163"/>
      <c r="AT526" s="158" t="s">
        <v>341</v>
      </c>
      <c r="AU526" s="158" t="s">
        <v>89</v>
      </c>
      <c r="AV526" s="12" t="s">
        <v>89</v>
      </c>
      <c r="AW526" s="12" t="s">
        <v>36</v>
      </c>
      <c r="AX526" s="12" t="s">
        <v>21</v>
      </c>
      <c r="AY526" s="158" t="s">
        <v>140</v>
      </c>
    </row>
    <row r="527" spans="2:65" s="1" customFormat="1" ht="37.9" customHeight="1">
      <c r="B527" s="32"/>
      <c r="C527" s="136" t="s">
        <v>873</v>
      </c>
      <c r="D527" s="136" t="s">
        <v>143</v>
      </c>
      <c r="E527" s="137" t="s">
        <v>567</v>
      </c>
      <c r="F527" s="138" t="s">
        <v>568</v>
      </c>
      <c r="G527" s="139" t="s">
        <v>460</v>
      </c>
      <c r="H527" s="140">
        <v>28.387</v>
      </c>
      <c r="I527" s="141"/>
      <c r="J527" s="142">
        <f>ROUND(I527*H527,2)</f>
        <v>0</v>
      </c>
      <c r="K527" s="138" t="s">
        <v>346</v>
      </c>
      <c r="L527" s="32"/>
      <c r="M527" s="143" t="s">
        <v>1</v>
      </c>
      <c r="N527" s="144" t="s">
        <v>46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152</v>
      </c>
      <c r="AT527" s="147" t="s">
        <v>143</v>
      </c>
      <c r="AU527" s="147" t="s">
        <v>89</v>
      </c>
      <c r="AY527" s="17" t="s">
        <v>140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21</v>
      </c>
      <c r="BK527" s="148">
        <f>ROUND(I527*H527,2)</f>
        <v>0</v>
      </c>
      <c r="BL527" s="17" t="s">
        <v>152</v>
      </c>
      <c r="BM527" s="147" t="s">
        <v>874</v>
      </c>
    </row>
    <row r="528" spans="2:65" s="1" customFormat="1" ht="24.2" customHeight="1">
      <c r="B528" s="32"/>
      <c r="C528" s="136" t="s">
        <v>875</v>
      </c>
      <c r="D528" s="136" t="s">
        <v>143</v>
      </c>
      <c r="E528" s="137" t="s">
        <v>876</v>
      </c>
      <c r="F528" s="138" t="s">
        <v>877</v>
      </c>
      <c r="G528" s="139" t="s">
        <v>460</v>
      </c>
      <c r="H528" s="140">
        <v>52.289000000000001</v>
      </c>
      <c r="I528" s="141"/>
      <c r="J528" s="142">
        <f>ROUND(I528*H528,2)</f>
        <v>0</v>
      </c>
      <c r="K528" s="138" t="s">
        <v>346</v>
      </c>
      <c r="L528" s="32"/>
      <c r="M528" s="143" t="s">
        <v>1</v>
      </c>
      <c r="N528" s="144" t="s">
        <v>46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152</v>
      </c>
      <c r="AT528" s="147" t="s">
        <v>143</v>
      </c>
      <c r="AU528" s="147" t="s">
        <v>89</v>
      </c>
      <c r="AY528" s="17" t="s">
        <v>140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21</v>
      </c>
      <c r="BK528" s="148">
        <f>ROUND(I528*H528,2)</f>
        <v>0</v>
      </c>
      <c r="BL528" s="17" t="s">
        <v>152</v>
      </c>
      <c r="BM528" s="147" t="s">
        <v>878</v>
      </c>
    </row>
    <row r="529" spans="2:51" s="12" customFormat="1" ht="11.25">
      <c r="B529" s="156"/>
      <c r="D529" s="157" t="s">
        <v>341</v>
      </c>
      <c r="E529" s="158" t="s">
        <v>1</v>
      </c>
      <c r="F529" s="159" t="s">
        <v>879</v>
      </c>
      <c r="H529" s="160">
        <v>204.12200000000001</v>
      </c>
      <c r="I529" s="161"/>
      <c r="L529" s="156"/>
      <c r="M529" s="162"/>
      <c r="T529" s="163"/>
      <c r="AT529" s="158" t="s">
        <v>341</v>
      </c>
      <c r="AU529" s="158" t="s">
        <v>89</v>
      </c>
      <c r="AV529" s="12" t="s">
        <v>89</v>
      </c>
      <c r="AW529" s="12" t="s">
        <v>36</v>
      </c>
      <c r="AX529" s="12" t="s">
        <v>81</v>
      </c>
      <c r="AY529" s="158" t="s">
        <v>140</v>
      </c>
    </row>
    <row r="530" spans="2:51" s="14" customFormat="1" ht="11.25">
      <c r="B530" s="171"/>
      <c r="D530" s="157" t="s">
        <v>341</v>
      </c>
      <c r="E530" s="172" t="s">
        <v>1</v>
      </c>
      <c r="F530" s="173" t="s">
        <v>880</v>
      </c>
      <c r="H530" s="172" t="s">
        <v>1</v>
      </c>
      <c r="I530" s="174"/>
      <c r="L530" s="171"/>
      <c r="M530" s="175"/>
      <c r="T530" s="176"/>
      <c r="AT530" s="172" t="s">
        <v>341</v>
      </c>
      <c r="AU530" s="172" t="s">
        <v>89</v>
      </c>
      <c r="AV530" s="14" t="s">
        <v>21</v>
      </c>
      <c r="AW530" s="14" t="s">
        <v>36</v>
      </c>
      <c r="AX530" s="14" t="s">
        <v>81</v>
      </c>
      <c r="AY530" s="172" t="s">
        <v>140</v>
      </c>
    </row>
    <row r="531" spans="2:51" s="12" customFormat="1" ht="11.25">
      <c r="B531" s="156"/>
      <c r="D531" s="157" t="s">
        <v>341</v>
      </c>
      <c r="E531" s="158" t="s">
        <v>1</v>
      </c>
      <c r="F531" s="159" t="s">
        <v>881</v>
      </c>
      <c r="H531" s="160">
        <v>-27.638000000000002</v>
      </c>
      <c r="I531" s="161"/>
      <c r="L531" s="156"/>
      <c r="M531" s="162"/>
      <c r="T531" s="163"/>
      <c r="AT531" s="158" t="s">
        <v>341</v>
      </c>
      <c r="AU531" s="158" t="s">
        <v>89</v>
      </c>
      <c r="AV531" s="12" t="s">
        <v>89</v>
      </c>
      <c r="AW531" s="12" t="s">
        <v>36</v>
      </c>
      <c r="AX531" s="12" t="s">
        <v>81</v>
      </c>
      <c r="AY531" s="158" t="s">
        <v>140</v>
      </c>
    </row>
    <row r="532" spans="2:51" s="12" customFormat="1" ht="11.25">
      <c r="B532" s="156"/>
      <c r="D532" s="157" t="s">
        <v>341</v>
      </c>
      <c r="E532" s="158" t="s">
        <v>1</v>
      </c>
      <c r="F532" s="159" t="s">
        <v>882</v>
      </c>
      <c r="H532" s="160">
        <v>-19.841999999999999</v>
      </c>
      <c r="I532" s="161"/>
      <c r="L532" s="156"/>
      <c r="M532" s="162"/>
      <c r="T532" s="163"/>
      <c r="AT532" s="158" t="s">
        <v>341</v>
      </c>
      <c r="AU532" s="158" t="s">
        <v>89</v>
      </c>
      <c r="AV532" s="12" t="s">
        <v>89</v>
      </c>
      <c r="AW532" s="12" t="s">
        <v>36</v>
      </c>
      <c r="AX532" s="12" t="s">
        <v>81</v>
      </c>
      <c r="AY532" s="158" t="s">
        <v>140</v>
      </c>
    </row>
    <row r="533" spans="2:51" s="12" customFormat="1" ht="11.25">
      <c r="B533" s="156"/>
      <c r="D533" s="157" t="s">
        <v>341</v>
      </c>
      <c r="E533" s="158" t="s">
        <v>1</v>
      </c>
      <c r="F533" s="159" t="s">
        <v>883</v>
      </c>
      <c r="H533" s="160">
        <v>-6.6150000000000002</v>
      </c>
      <c r="I533" s="161"/>
      <c r="L533" s="156"/>
      <c r="M533" s="162"/>
      <c r="T533" s="163"/>
      <c r="AT533" s="158" t="s">
        <v>341</v>
      </c>
      <c r="AU533" s="158" t="s">
        <v>89</v>
      </c>
      <c r="AV533" s="12" t="s">
        <v>89</v>
      </c>
      <c r="AW533" s="12" t="s">
        <v>36</v>
      </c>
      <c r="AX533" s="12" t="s">
        <v>81</v>
      </c>
      <c r="AY533" s="158" t="s">
        <v>140</v>
      </c>
    </row>
    <row r="534" spans="2:51" s="12" customFormat="1" ht="11.25">
      <c r="B534" s="156"/>
      <c r="D534" s="157" t="s">
        <v>341</v>
      </c>
      <c r="E534" s="158" t="s">
        <v>1</v>
      </c>
      <c r="F534" s="159" t="s">
        <v>884</v>
      </c>
      <c r="H534" s="160">
        <v>-25.271999999999998</v>
      </c>
      <c r="I534" s="161"/>
      <c r="L534" s="156"/>
      <c r="M534" s="162"/>
      <c r="T534" s="163"/>
      <c r="AT534" s="158" t="s">
        <v>341</v>
      </c>
      <c r="AU534" s="158" t="s">
        <v>89</v>
      </c>
      <c r="AV534" s="12" t="s">
        <v>89</v>
      </c>
      <c r="AW534" s="12" t="s">
        <v>36</v>
      </c>
      <c r="AX534" s="12" t="s">
        <v>81</v>
      </c>
      <c r="AY534" s="158" t="s">
        <v>140</v>
      </c>
    </row>
    <row r="535" spans="2:51" s="12" customFormat="1" ht="11.25">
      <c r="B535" s="156"/>
      <c r="D535" s="157" t="s">
        <v>341</v>
      </c>
      <c r="E535" s="158" t="s">
        <v>1</v>
      </c>
      <c r="F535" s="159" t="s">
        <v>885</v>
      </c>
      <c r="H535" s="160">
        <v>-28.387</v>
      </c>
      <c r="I535" s="161"/>
      <c r="L535" s="156"/>
      <c r="M535" s="162"/>
      <c r="T535" s="163"/>
      <c r="AT535" s="158" t="s">
        <v>341</v>
      </c>
      <c r="AU535" s="158" t="s">
        <v>89</v>
      </c>
      <c r="AV535" s="12" t="s">
        <v>89</v>
      </c>
      <c r="AW535" s="12" t="s">
        <v>36</v>
      </c>
      <c r="AX535" s="12" t="s">
        <v>81</v>
      </c>
      <c r="AY535" s="158" t="s">
        <v>140</v>
      </c>
    </row>
    <row r="536" spans="2:51" s="14" customFormat="1" ht="11.25">
      <c r="B536" s="171"/>
      <c r="D536" s="157" t="s">
        <v>341</v>
      </c>
      <c r="E536" s="172" t="s">
        <v>1</v>
      </c>
      <c r="F536" s="173" t="s">
        <v>886</v>
      </c>
      <c r="H536" s="172" t="s">
        <v>1</v>
      </c>
      <c r="I536" s="174"/>
      <c r="L536" s="171"/>
      <c r="M536" s="175"/>
      <c r="T536" s="176"/>
      <c r="AT536" s="172" t="s">
        <v>341</v>
      </c>
      <c r="AU536" s="172" t="s">
        <v>89</v>
      </c>
      <c r="AV536" s="14" t="s">
        <v>21</v>
      </c>
      <c r="AW536" s="14" t="s">
        <v>36</v>
      </c>
      <c r="AX536" s="14" t="s">
        <v>81</v>
      </c>
      <c r="AY536" s="172" t="s">
        <v>140</v>
      </c>
    </row>
    <row r="537" spans="2:51" s="14" customFormat="1" ht="11.25">
      <c r="B537" s="171"/>
      <c r="D537" s="157" t="s">
        <v>341</v>
      </c>
      <c r="E537" s="172" t="s">
        <v>1</v>
      </c>
      <c r="F537" s="173" t="s">
        <v>606</v>
      </c>
      <c r="H537" s="172" t="s">
        <v>1</v>
      </c>
      <c r="I537" s="174"/>
      <c r="L537" s="171"/>
      <c r="M537" s="175"/>
      <c r="T537" s="176"/>
      <c r="AT537" s="172" t="s">
        <v>341</v>
      </c>
      <c r="AU537" s="172" t="s">
        <v>89</v>
      </c>
      <c r="AV537" s="14" t="s">
        <v>21</v>
      </c>
      <c r="AW537" s="14" t="s">
        <v>36</v>
      </c>
      <c r="AX537" s="14" t="s">
        <v>81</v>
      </c>
      <c r="AY537" s="172" t="s">
        <v>140</v>
      </c>
    </row>
    <row r="538" spans="2:51" s="12" customFormat="1" ht="11.25">
      <c r="B538" s="156"/>
      <c r="D538" s="157" t="s">
        <v>341</v>
      </c>
      <c r="E538" s="158" t="s">
        <v>1</v>
      </c>
      <c r="F538" s="159" t="s">
        <v>887</v>
      </c>
      <c r="H538" s="160">
        <v>-18.878</v>
      </c>
      <c r="I538" s="161"/>
      <c r="L538" s="156"/>
      <c r="M538" s="162"/>
      <c r="T538" s="163"/>
      <c r="AT538" s="158" t="s">
        <v>341</v>
      </c>
      <c r="AU538" s="158" t="s">
        <v>89</v>
      </c>
      <c r="AV538" s="12" t="s">
        <v>89</v>
      </c>
      <c r="AW538" s="12" t="s">
        <v>36</v>
      </c>
      <c r="AX538" s="12" t="s">
        <v>81</v>
      </c>
      <c r="AY538" s="158" t="s">
        <v>140</v>
      </c>
    </row>
    <row r="539" spans="2:51" s="12" customFormat="1" ht="11.25">
      <c r="B539" s="156"/>
      <c r="D539" s="157" t="s">
        <v>341</v>
      </c>
      <c r="E539" s="158" t="s">
        <v>1</v>
      </c>
      <c r="F539" s="159" t="s">
        <v>888</v>
      </c>
      <c r="H539" s="160">
        <v>-0.57999999999999996</v>
      </c>
      <c r="I539" s="161"/>
      <c r="L539" s="156"/>
      <c r="M539" s="162"/>
      <c r="T539" s="163"/>
      <c r="AT539" s="158" t="s">
        <v>341</v>
      </c>
      <c r="AU539" s="158" t="s">
        <v>89</v>
      </c>
      <c r="AV539" s="12" t="s">
        <v>89</v>
      </c>
      <c r="AW539" s="12" t="s">
        <v>36</v>
      </c>
      <c r="AX539" s="12" t="s">
        <v>81</v>
      </c>
      <c r="AY539" s="158" t="s">
        <v>140</v>
      </c>
    </row>
    <row r="540" spans="2:51" s="14" customFormat="1" ht="11.25">
      <c r="B540" s="171"/>
      <c r="D540" s="157" t="s">
        <v>341</v>
      </c>
      <c r="E540" s="172" t="s">
        <v>1</v>
      </c>
      <c r="F540" s="173" t="s">
        <v>608</v>
      </c>
      <c r="H540" s="172" t="s">
        <v>1</v>
      </c>
      <c r="I540" s="174"/>
      <c r="L540" s="171"/>
      <c r="M540" s="175"/>
      <c r="T540" s="176"/>
      <c r="AT540" s="172" t="s">
        <v>341</v>
      </c>
      <c r="AU540" s="172" t="s">
        <v>89</v>
      </c>
      <c r="AV540" s="14" t="s">
        <v>21</v>
      </c>
      <c r="AW540" s="14" t="s">
        <v>36</v>
      </c>
      <c r="AX540" s="14" t="s">
        <v>81</v>
      </c>
      <c r="AY540" s="172" t="s">
        <v>140</v>
      </c>
    </row>
    <row r="541" spans="2:51" s="12" customFormat="1" ht="11.25">
      <c r="B541" s="156"/>
      <c r="D541" s="157" t="s">
        <v>341</v>
      </c>
      <c r="E541" s="158" t="s">
        <v>1</v>
      </c>
      <c r="F541" s="159" t="s">
        <v>889</v>
      </c>
      <c r="H541" s="160">
        <v>-10.294</v>
      </c>
      <c r="I541" s="161"/>
      <c r="L541" s="156"/>
      <c r="M541" s="162"/>
      <c r="T541" s="163"/>
      <c r="AT541" s="158" t="s">
        <v>341</v>
      </c>
      <c r="AU541" s="158" t="s">
        <v>89</v>
      </c>
      <c r="AV541" s="12" t="s">
        <v>89</v>
      </c>
      <c r="AW541" s="12" t="s">
        <v>36</v>
      </c>
      <c r="AX541" s="12" t="s">
        <v>81</v>
      </c>
      <c r="AY541" s="158" t="s">
        <v>140</v>
      </c>
    </row>
    <row r="542" spans="2:51" s="12" customFormat="1" ht="11.25">
      <c r="B542" s="156"/>
      <c r="D542" s="157" t="s">
        <v>341</v>
      </c>
      <c r="E542" s="158" t="s">
        <v>1</v>
      </c>
      <c r="F542" s="159" t="s">
        <v>890</v>
      </c>
      <c r="H542" s="160">
        <v>-0.88200000000000001</v>
      </c>
      <c r="I542" s="161"/>
      <c r="L542" s="156"/>
      <c r="M542" s="162"/>
      <c r="T542" s="163"/>
      <c r="AT542" s="158" t="s">
        <v>341</v>
      </c>
      <c r="AU542" s="158" t="s">
        <v>89</v>
      </c>
      <c r="AV542" s="12" t="s">
        <v>89</v>
      </c>
      <c r="AW542" s="12" t="s">
        <v>36</v>
      </c>
      <c r="AX542" s="12" t="s">
        <v>81</v>
      </c>
      <c r="AY542" s="158" t="s">
        <v>140</v>
      </c>
    </row>
    <row r="543" spans="2:51" s="14" customFormat="1" ht="11.25">
      <c r="B543" s="171"/>
      <c r="D543" s="157" t="s">
        <v>341</v>
      </c>
      <c r="E543" s="172" t="s">
        <v>1</v>
      </c>
      <c r="F543" s="173" t="s">
        <v>610</v>
      </c>
      <c r="H543" s="172" t="s">
        <v>1</v>
      </c>
      <c r="I543" s="174"/>
      <c r="L543" s="171"/>
      <c r="M543" s="175"/>
      <c r="T543" s="176"/>
      <c r="AT543" s="172" t="s">
        <v>341</v>
      </c>
      <c r="AU543" s="172" t="s">
        <v>89</v>
      </c>
      <c r="AV543" s="14" t="s">
        <v>21</v>
      </c>
      <c r="AW543" s="14" t="s">
        <v>36</v>
      </c>
      <c r="AX543" s="14" t="s">
        <v>81</v>
      </c>
      <c r="AY543" s="172" t="s">
        <v>140</v>
      </c>
    </row>
    <row r="544" spans="2:51" s="12" customFormat="1" ht="11.25">
      <c r="B544" s="156"/>
      <c r="D544" s="157" t="s">
        <v>341</v>
      </c>
      <c r="E544" s="158" t="s">
        <v>1</v>
      </c>
      <c r="F544" s="159" t="s">
        <v>891</v>
      </c>
      <c r="H544" s="160">
        <v>-13.167</v>
      </c>
      <c r="I544" s="161"/>
      <c r="L544" s="156"/>
      <c r="M544" s="162"/>
      <c r="T544" s="163"/>
      <c r="AT544" s="158" t="s">
        <v>341</v>
      </c>
      <c r="AU544" s="158" t="s">
        <v>89</v>
      </c>
      <c r="AV544" s="12" t="s">
        <v>89</v>
      </c>
      <c r="AW544" s="12" t="s">
        <v>36</v>
      </c>
      <c r="AX544" s="12" t="s">
        <v>81</v>
      </c>
      <c r="AY544" s="158" t="s">
        <v>140</v>
      </c>
    </row>
    <row r="545" spans="2:65" s="12" customFormat="1" ht="11.25">
      <c r="B545" s="156"/>
      <c r="D545" s="157" t="s">
        <v>341</v>
      </c>
      <c r="E545" s="158" t="s">
        <v>1</v>
      </c>
      <c r="F545" s="159" t="s">
        <v>892</v>
      </c>
      <c r="H545" s="160">
        <v>-0.27800000000000002</v>
      </c>
      <c r="I545" s="161"/>
      <c r="L545" s="156"/>
      <c r="M545" s="162"/>
      <c r="T545" s="163"/>
      <c r="AT545" s="158" t="s">
        <v>341</v>
      </c>
      <c r="AU545" s="158" t="s">
        <v>89</v>
      </c>
      <c r="AV545" s="12" t="s">
        <v>89</v>
      </c>
      <c r="AW545" s="12" t="s">
        <v>36</v>
      </c>
      <c r="AX545" s="12" t="s">
        <v>81</v>
      </c>
      <c r="AY545" s="158" t="s">
        <v>140</v>
      </c>
    </row>
    <row r="546" spans="2:65" s="13" customFormat="1" ht="11.25">
      <c r="B546" s="164"/>
      <c r="D546" s="157" t="s">
        <v>341</v>
      </c>
      <c r="E546" s="165" t="s">
        <v>319</v>
      </c>
      <c r="F546" s="166" t="s">
        <v>343</v>
      </c>
      <c r="H546" s="167">
        <v>52.289000000000001</v>
      </c>
      <c r="I546" s="168"/>
      <c r="L546" s="164"/>
      <c r="M546" s="169"/>
      <c r="T546" s="170"/>
      <c r="AT546" s="165" t="s">
        <v>341</v>
      </c>
      <c r="AU546" s="165" t="s">
        <v>89</v>
      </c>
      <c r="AV546" s="13" t="s">
        <v>152</v>
      </c>
      <c r="AW546" s="13" t="s">
        <v>36</v>
      </c>
      <c r="AX546" s="13" t="s">
        <v>21</v>
      </c>
      <c r="AY546" s="165" t="s">
        <v>140</v>
      </c>
    </row>
    <row r="547" spans="2:65" s="1" customFormat="1" ht="24.2" customHeight="1">
      <c r="B547" s="32"/>
      <c r="C547" s="184" t="s">
        <v>287</v>
      </c>
      <c r="D547" s="184" t="s">
        <v>137</v>
      </c>
      <c r="E547" s="185" t="s">
        <v>586</v>
      </c>
      <c r="F547" s="186" t="s">
        <v>587</v>
      </c>
      <c r="G547" s="187" t="s">
        <v>364</v>
      </c>
      <c r="H547" s="188">
        <v>99.349000000000004</v>
      </c>
      <c r="I547" s="189"/>
      <c r="J547" s="190">
        <f>ROUND(I547*H547,2)</f>
        <v>0</v>
      </c>
      <c r="K547" s="186" t="s">
        <v>147</v>
      </c>
      <c r="L547" s="191"/>
      <c r="M547" s="192" t="s">
        <v>1</v>
      </c>
      <c r="N547" s="193" t="s">
        <v>46</v>
      </c>
      <c r="P547" s="145">
        <f>O547*H547</f>
        <v>0</v>
      </c>
      <c r="Q547" s="145">
        <v>0</v>
      </c>
      <c r="R547" s="145">
        <f>Q547*H547</f>
        <v>0</v>
      </c>
      <c r="S547" s="145">
        <v>0</v>
      </c>
      <c r="T547" s="146">
        <f>S547*H547</f>
        <v>0</v>
      </c>
      <c r="AR547" s="147" t="s">
        <v>158</v>
      </c>
      <c r="AT547" s="147" t="s">
        <v>137</v>
      </c>
      <c r="AU547" s="147" t="s">
        <v>89</v>
      </c>
      <c r="AY547" s="17" t="s">
        <v>140</v>
      </c>
      <c r="BE547" s="148">
        <f>IF(N547="základní",J547,0)</f>
        <v>0</v>
      </c>
      <c r="BF547" s="148">
        <f>IF(N547="snížená",J547,0)</f>
        <v>0</v>
      </c>
      <c r="BG547" s="148">
        <f>IF(N547="zákl. přenesená",J547,0)</f>
        <v>0</v>
      </c>
      <c r="BH547" s="148">
        <f>IF(N547="sníž. přenesená",J547,0)</f>
        <v>0</v>
      </c>
      <c r="BI547" s="148">
        <f>IF(N547="nulová",J547,0)</f>
        <v>0</v>
      </c>
      <c r="BJ547" s="17" t="s">
        <v>21</v>
      </c>
      <c r="BK547" s="148">
        <f>ROUND(I547*H547,2)</f>
        <v>0</v>
      </c>
      <c r="BL547" s="17" t="s">
        <v>152</v>
      </c>
      <c r="BM547" s="147" t="s">
        <v>893</v>
      </c>
    </row>
    <row r="548" spans="2:65" s="12" customFormat="1" ht="11.25">
      <c r="B548" s="156"/>
      <c r="D548" s="157" t="s">
        <v>341</v>
      </c>
      <c r="E548" s="158" t="s">
        <v>1</v>
      </c>
      <c r="F548" s="159" t="s">
        <v>894</v>
      </c>
      <c r="H548" s="160">
        <v>99.349000000000004</v>
      </c>
      <c r="I548" s="161"/>
      <c r="L548" s="156"/>
      <c r="M548" s="162"/>
      <c r="T548" s="163"/>
      <c r="AT548" s="158" t="s">
        <v>341</v>
      </c>
      <c r="AU548" s="158" t="s">
        <v>89</v>
      </c>
      <c r="AV548" s="12" t="s">
        <v>89</v>
      </c>
      <c r="AW548" s="12" t="s">
        <v>36</v>
      </c>
      <c r="AX548" s="12" t="s">
        <v>21</v>
      </c>
      <c r="AY548" s="158" t="s">
        <v>140</v>
      </c>
    </row>
    <row r="549" spans="2:65" s="1" customFormat="1" ht="24.2" customHeight="1">
      <c r="B549" s="32"/>
      <c r="C549" s="136" t="s">
        <v>895</v>
      </c>
      <c r="D549" s="136" t="s">
        <v>143</v>
      </c>
      <c r="E549" s="137" t="s">
        <v>591</v>
      </c>
      <c r="F549" s="138" t="s">
        <v>592</v>
      </c>
      <c r="G549" s="139" t="s">
        <v>460</v>
      </c>
      <c r="H549" s="140">
        <v>52.289000000000001</v>
      </c>
      <c r="I549" s="141"/>
      <c r="J549" s="142">
        <f>ROUND(I549*H549,2)</f>
        <v>0</v>
      </c>
      <c r="K549" s="138" t="s">
        <v>346</v>
      </c>
      <c r="L549" s="32"/>
      <c r="M549" s="143" t="s">
        <v>1</v>
      </c>
      <c r="N549" s="144" t="s">
        <v>46</v>
      </c>
      <c r="P549" s="145">
        <f>O549*H549</f>
        <v>0</v>
      </c>
      <c r="Q549" s="145">
        <v>0</v>
      </c>
      <c r="R549" s="145">
        <f>Q549*H549</f>
        <v>0</v>
      </c>
      <c r="S549" s="145">
        <v>0</v>
      </c>
      <c r="T549" s="146">
        <f>S549*H549</f>
        <v>0</v>
      </c>
      <c r="AR549" s="147" t="s">
        <v>152</v>
      </c>
      <c r="AT549" s="147" t="s">
        <v>143</v>
      </c>
      <c r="AU549" s="147" t="s">
        <v>89</v>
      </c>
      <c r="AY549" s="17" t="s">
        <v>140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21</v>
      </c>
      <c r="BK549" s="148">
        <f>ROUND(I549*H549,2)</f>
        <v>0</v>
      </c>
      <c r="BL549" s="17" t="s">
        <v>152</v>
      </c>
      <c r="BM549" s="147" t="s">
        <v>896</v>
      </c>
    </row>
    <row r="550" spans="2:65" s="12" customFormat="1" ht="11.25">
      <c r="B550" s="156"/>
      <c r="D550" s="157" t="s">
        <v>341</v>
      </c>
      <c r="E550" s="158" t="s">
        <v>1</v>
      </c>
      <c r="F550" s="159" t="s">
        <v>319</v>
      </c>
      <c r="H550" s="160">
        <v>52.289000000000001</v>
      </c>
      <c r="I550" s="161"/>
      <c r="L550" s="156"/>
      <c r="M550" s="162"/>
      <c r="T550" s="163"/>
      <c r="AT550" s="158" t="s">
        <v>341</v>
      </c>
      <c r="AU550" s="158" t="s">
        <v>89</v>
      </c>
      <c r="AV550" s="12" t="s">
        <v>89</v>
      </c>
      <c r="AW550" s="12" t="s">
        <v>36</v>
      </c>
      <c r="AX550" s="12" t="s">
        <v>21</v>
      </c>
      <c r="AY550" s="158" t="s">
        <v>140</v>
      </c>
    </row>
    <row r="551" spans="2:65" s="1" customFormat="1" ht="37.9" customHeight="1">
      <c r="B551" s="32"/>
      <c r="C551" s="136" t="s">
        <v>897</v>
      </c>
      <c r="D551" s="136" t="s">
        <v>143</v>
      </c>
      <c r="E551" s="137" t="s">
        <v>567</v>
      </c>
      <c r="F551" s="138" t="s">
        <v>568</v>
      </c>
      <c r="G551" s="139" t="s">
        <v>460</v>
      </c>
      <c r="H551" s="140">
        <v>52.289000000000001</v>
      </c>
      <c r="I551" s="141"/>
      <c r="J551" s="142">
        <f>ROUND(I551*H551,2)</f>
        <v>0</v>
      </c>
      <c r="K551" s="138" t="s">
        <v>346</v>
      </c>
      <c r="L551" s="32"/>
      <c r="M551" s="143" t="s">
        <v>1</v>
      </c>
      <c r="N551" s="144" t="s">
        <v>46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152</v>
      </c>
      <c r="AT551" s="147" t="s">
        <v>143</v>
      </c>
      <c r="AU551" s="147" t="s">
        <v>89</v>
      </c>
      <c r="AY551" s="17" t="s">
        <v>140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21</v>
      </c>
      <c r="BK551" s="148">
        <f>ROUND(I551*H551,2)</f>
        <v>0</v>
      </c>
      <c r="BL551" s="17" t="s">
        <v>152</v>
      </c>
      <c r="BM551" s="147" t="s">
        <v>898</v>
      </c>
    </row>
    <row r="552" spans="2:65" s="11" customFormat="1" ht="22.9" customHeight="1">
      <c r="B552" s="124"/>
      <c r="D552" s="125" t="s">
        <v>80</v>
      </c>
      <c r="E552" s="134" t="s">
        <v>152</v>
      </c>
      <c r="F552" s="134" t="s">
        <v>899</v>
      </c>
      <c r="I552" s="127"/>
      <c r="J552" s="135">
        <f>BK552</f>
        <v>0</v>
      </c>
      <c r="L552" s="124"/>
      <c r="M552" s="129"/>
      <c r="P552" s="130">
        <f>SUM(P553:P602)</f>
        <v>0</v>
      </c>
      <c r="R552" s="130">
        <f>SUM(R553:R602)</f>
        <v>102.82855538000001</v>
      </c>
      <c r="T552" s="131">
        <f>SUM(T553:T602)</f>
        <v>0</v>
      </c>
      <c r="AR552" s="125" t="s">
        <v>21</v>
      </c>
      <c r="AT552" s="132" t="s">
        <v>80</v>
      </c>
      <c r="AU552" s="132" t="s">
        <v>21</v>
      </c>
      <c r="AY552" s="125" t="s">
        <v>140</v>
      </c>
      <c r="BK552" s="133">
        <f>SUM(BK553:BK602)</f>
        <v>0</v>
      </c>
    </row>
    <row r="553" spans="2:65" s="1" customFormat="1" ht="16.5" customHeight="1">
      <c r="B553" s="32"/>
      <c r="C553" s="136" t="s">
        <v>900</v>
      </c>
      <c r="D553" s="136" t="s">
        <v>143</v>
      </c>
      <c r="E553" s="137" t="s">
        <v>901</v>
      </c>
      <c r="F553" s="138" t="s">
        <v>902</v>
      </c>
      <c r="G553" s="139" t="s">
        <v>460</v>
      </c>
      <c r="H553" s="140">
        <v>37.152000000000001</v>
      </c>
      <c r="I553" s="141"/>
      <c r="J553" s="142">
        <f>ROUND(I553*H553,2)</f>
        <v>0</v>
      </c>
      <c r="K553" s="138" t="s">
        <v>346</v>
      </c>
      <c r="L553" s="32"/>
      <c r="M553" s="143" t="s">
        <v>1</v>
      </c>
      <c r="N553" s="144" t="s">
        <v>46</v>
      </c>
      <c r="P553" s="145">
        <f>O553*H553</f>
        <v>0</v>
      </c>
      <c r="Q553" s="145">
        <v>1.8907700000000001</v>
      </c>
      <c r="R553" s="145">
        <f>Q553*H553</f>
        <v>70.24588704</v>
      </c>
      <c r="S553" s="145">
        <v>0</v>
      </c>
      <c r="T553" s="146">
        <f>S553*H553</f>
        <v>0</v>
      </c>
      <c r="AR553" s="147" t="s">
        <v>152</v>
      </c>
      <c r="AT553" s="147" t="s">
        <v>143</v>
      </c>
      <c r="AU553" s="147" t="s">
        <v>89</v>
      </c>
      <c r="AY553" s="17" t="s">
        <v>140</v>
      </c>
      <c r="BE553" s="148">
        <f>IF(N553="základní",J553,0)</f>
        <v>0</v>
      </c>
      <c r="BF553" s="148">
        <f>IF(N553="snížená",J553,0)</f>
        <v>0</v>
      </c>
      <c r="BG553" s="148">
        <f>IF(N553="zákl. přenesená",J553,0)</f>
        <v>0</v>
      </c>
      <c r="BH553" s="148">
        <f>IF(N553="sníž. přenesená",J553,0)</f>
        <v>0</v>
      </c>
      <c r="BI553" s="148">
        <f>IF(N553="nulová",J553,0)</f>
        <v>0</v>
      </c>
      <c r="BJ553" s="17" t="s">
        <v>21</v>
      </c>
      <c r="BK553" s="148">
        <f>ROUND(I553*H553,2)</f>
        <v>0</v>
      </c>
      <c r="BL553" s="17" t="s">
        <v>152</v>
      </c>
      <c r="BM553" s="147" t="s">
        <v>903</v>
      </c>
    </row>
    <row r="554" spans="2:65" s="14" customFormat="1" ht="11.25">
      <c r="B554" s="171"/>
      <c r="D554" s="157" t="s">
        <v>341</v>
      </c>
      <c r="E554" s="172" t="s">
        <v>1</v>
      </c>
      <c r="F554" s="173" t="s">
        <v>555</v>
      </c>
      <c r="H554" s="172" t="s">
        <v>1</v>
      </c>
      <c r="I554" s="174"/>
      <c r="L554" s="171"/>
      <c r="M554" s="175"/>
      <c r="T554" s="176"/>
      <c r="AT554" s="172" t="s">
        <v>341</v>
      </c>
      <c r="AU554" s="172" t="s">
        <v>89</v>
      </c>
      <c r="AV554" s="14" t="s">
        <v>21</v>
      </c>
      <c r="AW554" s="14" t="s">
        <v>36</v>
      </c>
      <c r="AX554" s="14" t="s">
        <v>81</v>
      </c>
      <c r="AY554" s="172" t="s">
        <v>140</v>
      </c>
    </row>
    <row r="555" spans="2:65" s="14" customFormat="1" ht="11.25">
      <c r="B555" s="171"/>
      <c r="D555" s="157" t="s">
        <v>341</v>
      </c>
      <c r="E555" s="172" t="s">
        <v>1</v>
      </c>
      <c r="F555" s="173" t="s">
        <v>904</v>
      </c>
      <c r="H555" s="172" t="s">
        <v>1</v>
      </c>
      <c r="I555" s="174"/>
      <c r="L555" s="171"/>
      <c r="M555" s="175"/>
      <c r="T555" s="176"/>
      <c r="AT555" s="172" t="s">
        <v>341</v>
      </c>
      <c r="AU555" s="172" t="s">
        <v>89</v>
      </c>
      <c r="AV555" s="14" t="s">
        <v>21</v>
      </c>
      <c r="AW555" s="14" t="s">
        <v>36</v>
      </c>
      <c r="AX555" s="14" t="s">
        <v>81</v>
      </c>
      <c r="AY555" s="172" t="s">
        <v>140</v>
      </c>
    </row>
    <row r="556" spans="2:65" s="12" customFormat="1" ht="11.25">
      <c r="B556" s="156"/>
      <c r="D556" s="157" t="s">
        <v>341</v>
      </c>
      <c r="E556" s="158" t="s">
        <v>1</v>
      </c>
      <c r="F556" s="159" t="s">
        <v>905</v>
      </c>
      <c r="H556" s="160">
        <v>13.59</v>
      </c>
      <c r="I556" s="161"/>
      <c r="L556" s="156"/>
      <c r="M556" s="162"/>
      <c r="T556" s="163"/>
      <c r="AT556" s="158" t="s">
        <v>341</v>
      </c>
      <c r="AU556" s="158" t="s">
        <v>89</v>
      </c>
      <c r="AV556" s="12" t="s">
        <v>89</v>
      </c>
      <c r="AW556" s="12" t="s">
        <v>36</v>
      </c>
      <c r="AX556" s="12" t="s">
        <v>81</v>
      </c>
      <c r="AY556" s="158" t="s">
        <v>140</v>
      </c>
    </row>
    <row r="557" spans="2:65" s="12" customFormat="1" ht="11.25">
      <c r="B557" s="156"/>
      <c r="D557" s="157" t="s">
        <v>341</v>
      </c>
      <c r="E557" s="158" t="s">
        <v>1</v>
      </c>
      <c r="F557" s="159" t="s">
        <v>906</v>
      </c>
      <c r="H557" s="160">
        <v>2.6970000000000001</v>
      </c>
      <c r="I557" s="161"/>
      <c r="L557" s="156"/>
      <c r="M557" s="162"/>
      <c r="T557" s="163"/>
      <c r="AT557" s="158" t="s">
        <v>341</v>
      </c>
      <c r="AU557" s="158" t="s">
        <v>89</v>
      </c>
      <c r="AV557" s="12" t="s">
        <v>89</v>
      </c>
      <c r="AW557" s="12" t="s">
        <v>36</v>
      </c>
      <c r="AX557" s="12" t="s">
        <v>81</v>
      </c>
      <c r="AY557" s="158" t="s">
        <v>140</v>
      </c>
    </row>
    <row r="558" spans="2:65" s="12" customFormat="1" ht="11.25">
      <c r="B558" s="156"/>
      <c r="D558" s="157" t="s">
        <v>341</v>
      </c>
      <c r="E558" s="158" t="s">
        <v>1</v>
      </c>
      <c r="F558" s="159" t="s">
        <v>907</v>
      </c>
      <c r="H558" s="160">
        <v>1.0229999999999999</v>
      </c>
      <c r="I558" s="161"/>
      <c r="L558" s="156"/>
      <c r="M558" s="162"/>
      <c r="T558" s="163"/>
      <c r="AT558" s="158" t="s">
        <v>341</v>
      </c>
      <c r="AU558" s="158" t="s">
        <v>89</v>
      </c>
      <c r="AV558" s="12" t="s">
        <v>89</v>
      </c>
      <c r="AW558" s="12" t="s">
        <v>36</v>
      </c>
      <c r="AX558" s="12" t="s">
        <v>81</v>
      </c>
      <c r="AY558" s="158" t="s">
        <v>140</v>
      </c>
    </row>
    <row r="559" spans="2:65" s="15" customFormat="1" ht="11.25">
      <c r="B559" s="177"/>
      <c r="D559" s="157" t="s">
        <v>341</v>
      </c>
      <c r="E559" s="178" t="s">
        <v>908</v>
      </c>
      <c r="F559" s="179" t="s">
        <v>484</v>
      </c>
      <c r="H559" s="180">
        <v>17.309999999999999</v>
      </c>
      <c r="I559" s="181"/>
      <c r="L559" s="177"/>
      <c r="M559" s="182"/>
      <c r="T559" s="183"/>
      <c r="AT559" s="178" t="s">
        <v>341</v>
      </c>
      <c r="AU559" s="178" t="s">
        <v>89</v>
      </c>
      <c r="AV559" s="15" t="s">
        <v>139</v>
      </c>
      <c r="AW559" s="15" t="s">
        <v>36</v>
      </c>
      <c r="AX559" s="15" t="s">
        <v>81</v>
      </c>
      <c r="AY559" s="178" t="s">
        <v>140</v>
      </c>
    </row>
    <row r="560" spans="2:65" s="14" customFormat="1" ht="11.25">
      <c r="B560" s="171"/>
      <c r="D560" s="157" t="s">
        <v>341</v>
      </c>
      <c r="E560" s="172" t="s">
        <v>1</v>
      </c>
      <c r="F560" s="173" t="s">
        <v>862</v>
      </c>
      <c r="H560" s="172" t="s">
        <v>1</v>
      </c>
      <c r="I560" s="174"/>
      <c r="L560" s="171"/>
      <c r="M560" s="175"/>
      <c r="T560" s="176"/>
      <c r="AT560" s="172" t="s">
        <v>341</v>
      </c>
      <c r="AU560" s="172" t="s">
        <v>89</v>
      </c>
      <c r="AV560" s="14" t="s">
        <v>21</v>
      </c>
      <c r="AW560" s="14" t="s">
        <v>36</v>
      </c>
      <c r="AX560" s="14" t="s">
        <v>81</v>
      </c>
      <c r="AY560" s="172" t="s">
        <v>140</v>
      </c>
    </row>
    <row r="561" spans="2:65" s="12" customFormat="1" ht="11.25">
      <c r="B561" s="156"/>
      <c r="D561" s="157" t="s">
        <v>341</v>
      </c>
      <c r="E561" s="158" t="s">
        <v>1</v>
      </c>
      <c r="F561" s="159" t="s">
        <v>909</v>
      </c>
      <c r="H561" s="160">
        <v>13.728</v>
      </c>
      <c r="I561" s="161"/>
      <c r="L561" s="156"/>
      <c r="M561" s="162"/>
      <c r="T561" s="163"/>
      <c r="AT561" s="158" t="s">
        <v>341</v>
      </c>
      <c r="AU561" s="158" t="s">
        <v>89</v>
      </c>
      <c r="AV561" s="12" t="s">
        <v>89</v>
      </c>
      <c r="AW561" s="12" t="s">
        <v>36</v>
      </c>
      <c r="AX561" s="12" t="s">
        <v>81</v>
      </c>
      <c r="AY561" s="158" t="s">
        <v>140</v>
      </c>
    </row>
    <row r="562" spans="2:65" s="12" customFormat="1" ht="11.25">
      <c r="B562" s="156"/>
      <c r="D562" s="157" t="s">
        <v>341</v>
      </c>
      <c r="E562" s="158" t="s">
        <v>1</v>
      </c>
      <c r="F562" s="159" t="s">
        <v>910</v>
      </c>
      <c r="H562" s="160">
        <v>0.13500000000000001</v>
      </c>
      <c r="I562" s="161"/>
      <c r="L562" s="156"/>
      <c r="M562" s="162"/>
      <c r="T562" s="163"/>
      <c r="AT562" s="158" t="s">
        <v>341</v>
      </c>
      <c r="AU562" s="158" t="s">
        <v>89</v>
      </c>
      <c r="AV562" s="12" t="s">
        <v>89</v>
      </c>
      <c r="AW562" s="12" t="s">
        <v>36</v>
      </c>
      <c r="AX562" s="12" t="s">
        <v>81</v>
      </c>
      <c r="AY562" s="158" t="s">
        <v>140</v>
      </c>
    </row>
    <row r="563" spans="2:65" s="12" customFormat="1" ht="11.25">
      <c r="B563" s="156"/>
      <c r="D563" s="157" t="s">
        <v>341</v>
      </c>
      <c r="E563" s="158" t="s">
        <v>1</v>
      </c>
      <c r="F563" s="159" t="s">
        <v>911</v>
      </c>
      <c r="H563" s="160">
        <v>0.435</v>
      </c>
      <c r="I563" s="161"/>
      <c r="L563" s="156"/>
      <c r="M563" s="162"/>
      <c r="T563" s="163"/>
      <c r="AT563" s="158" t="s">
        <v>341</v>
      </c>
      <c r="AU563" s="158" t="s">
        <v>89</v>
      </c>
      <c r="AV563" s="12" t="s">
        <v>89</v>
      </c>
      <c r="AW563" s="12" t="s">
        <v>36</v>
      </c>
      <c r="AX563" s="12" t="s">
        <v>81</v>
      </c>
      <c r="AY563" s="158" t="s">
        <v>140</v>
      </c>
    </row>
    <row r="564" spans="2:65" s="12" customFormat="1" ht="11.25">
      <c r="B564" s="156"/>
      <c r="D564" s="157" t="s">
        <v>341</v>
      </c>
      <c r="E564" s="158" t="s">
        <v>1</v>
      </c>
      <c r="F564" s="159" t="s">
        <v>912</v>
      </c>
      <c r="H564" s="160">
        <v>0.21</v>
      </c>
      <c r="I564" s="161"/>
      <c r="L564" s="156"/>
      <c r="M564" s="162"/>
      <c r="T564" s="163"/>
      <c r="AT564" s="158" t="s">
        <v>341</v>
      </c>
      <c r="AU564" s="158" t="s">
        <v>89</v>
      </c>
      <c r="AV564" s="12" t="s">
        <v>89</v>
      </c>
      <c r="AW564" s="12" t="s">
        <v>36</v>
      </c>
      <c r="AX564" s="12" t="s">
        <v>81</v>
      </c>
      <c r="AY564" s="158" t="s">
        <v>140</v>
      </c>
    </row>
    <row r="565" spans="2:65" s="14" customFormat="1" ht="11.25">
      <c r="B565" s="171"/>
      <c r="D565" s="157" t="s">
        <v>341</v>
      </c>
      <c r="E565" s="172" t="s">
        <v>1</v>
      </c>
      <c r="F565" s="173" t="s">
        <v>886</v>
      </c>
      <c r="H565" s="172" t="s">
        <v>1</v>
      </c>
      <c r="I565" s="174"/>
      <c r="L565" s="171"/>
      <c r="M565" s="175"/>
      <c r="T565" s="176"/>
      <c r="AT565" s="172" t="s">
        <v>341</v>
      </c>
      <c r="AU565" s="172" t="s">
        <v>89</v>
      </c>
      <c r="AV565" s="14" t="s">
        <v>21</v>
      </c>
      <c r="AW565" s="14" t="s">
        <v>36</v>
      </c>
      <c r="AX565" s="14" t="s">
        <v>81</v>
      </c>
      <c r="AY565" s="172" t="s">
        <v>140</v>
      </c>
    </row>
    <row r="566" spans="2:65" s="12" customFormat="1" ht="11.25">
      <c r="B566" s="156"/>
      <c r="D566" s="157" t="s">
        <v>341</v>
      </c>
      <c r="E566" s="158" t="s">
        <v>1</v>
      </c>
      <c r="F566" s="159" t="s">
        <v>913</v>
      </c>
      <c r="H566" s="160">
        <v>2.4620000000000002</v>
      </c>
      <c r="I566" s="161"/>
      <c r="L566" s="156"/>
      <c r="M566" s="162"/>
      <c r="T566" s="163"/>
      <c r="AT566" s="158" t="s">
        <v>341</v>
      </c>
      <c r="AU566" s="158" t="s">
        <v>89</v>
      </c>
      <c r="AV566" s="12" t="s">
        <v>89</v>
      </c>
      <c r="AW566" s="12" t="s">
        <v>36</v>
      </c>
      <c r="AX566" s="12" t="s">
        <v>81</v>
      </c>
      <c r="AY566" s="158" t="s">
        <v>140</v>
      </c>
    </row>
    <row r="567" spans="2:65" s="12" customFormat="1" ht="11.25">
      <c r="B567" s="156"/>
      <c r="D567" s="157" t="s">
        <v>341</v>
      </c>
      <c r="E567" s="158" t="s">
        <v>1</v>
      </c>
      <c r="F567" s="159" t="s">
        <v>914</v>
      </c>
      <c r="H567" s="160">
        <v>1.4359999999999999</v>
      </c>
      <c r="I567" s="161"/>
      <c r="L567" s="156"/>
      <c r="M567" s="162"/>
      <c r="T567" s="163"/>
      <c r="AT567" s="158" t="s">
        <v>341</v>
      </c>
      <c r="AU567" s="158" t="s">
        <v>89</v>
      </c>
      <c r="AV567" s="12" t="s">
        <v>89</v>
      </c>
      <c r="AW567" s="12" t="s">
        <v>36</v>
      </c>
      <c r="AX567" s="12" t="s">
        <v>81</v>
      </c>
      <c r="AY567" s="158" t="s">
        <v>140</v>
      </c>
    </row>
    <row r="568" spans="2:65" s="12" customFormat="1" ht="11.25">
      <c r="B568" s="156"/>
      <c r="D568" s="157" t="s">
        <v>341</v>
      </c>
      <c r="E568" s="158" t="s">
        <v>1</v>
      </c>
      <c r="F568" s="159" t="s">
        <v>915</v>
      </c>
      <c r="H568" s="160">
        <v>1.4359999999999999</v>
      </c>
      <c r="I568" s="161"/>
      <c r="L568" s="156"/>
      <c r="M568" s="162"/>
      <c r="T568" s="163"/>
      <c r="AT568" s="158" t="s">
        <v>341</v>
      </c>
      <c r="AU568" s="158" t="s">
        <v>89</v>
      </c>
      <c r="AV568" s="12" t="s">
        <v>89</v>
      </c>
      <c r="AW568" s="12" t="s">
        <v>36</v>
      </c>
      <c r="AX568" s="12" t="s">
        <v>81</v>
      </c>
      <c r="AY568" s="158" t="s">
        <v>140</v>
      </c>
    </row>
    <row r="569" spans="2:65" s="15" customFormat="1" ht="11.25">
      <c r="B569" s="177"/>
      <c r="D569" s="157" t="s">
        <v>341</v>
      </c>
      <c r="E569" s="178" t="s">
        <v>270</v>
      </c>
      <c r="F569" s="179" t="s">
        <v>484</v>
      </c>
      <c r="H569" s="180">
        <v>19.841999999999999</v>
      </c>
      <c r="I569" s="181"/>
      <c r="L569" s="177"/>
      <c r="M569" s="182"/>
      <c r="T569" s="183"/>
      <c r="AT569" s="178" t="s">
        <v>341</v>
      </c>
      <c r="AU569" s="178" t="s">
        <v>89</v>
      </c>
      <c r="AV569" s="15" t="s">
        <v>139</v>
      </c>
      <c r="AW569" s="15" t="s">
        <v>36</v>
      </c>
      <c r="AX569" s="15" t="s">
        <v>81</v>
      </c>
      <c r="AY569" s="178" t="s">
        <v>140</v>
      </c>
    </row>
    <row r="570" spans="2:65" s="13" customFormat="1" ht="11.25">
      <c r="B570" s="164"/>
      <c r="D570" s="157" t="s">
        <v>341</v>
      </c>
      <c r="E570" s="165" t="s">
        <v>267</v>
      </c>
      <c r="F570" s="166" t="s">
        <v>343</v>
      </c>
      <c r="H570" s="167">
        <v>37.152000000000001</v>
      </c>
      <c r="I570" s="168"/>
      <c r="L570" s="164"/>
      <c r="M570" s="169"/>
      <c r="T570" s="170"/>
      <c r="AT570" s="165" t="s">
        <v>341</v>
      </c>
      <c r="AU570" s="165" t="s">
        <v>89</v>
      </c>
      <c r="AV570" s="13" t="s">
        <v>152</v>
      </c>
      <c r="AW570" s="13" t="s">
        <v>36</v>
      </c>
      <c r="AX570" s="13" t="s">
        <v>21</v>
      </c>
      <c r="AY570" s="165" t="s">
        <v>140</v>
      </c>
    </row>
    <row r="571" spans="2:65" s="1" customFormat="1" ht="24.2" customHeight="1">
      <c r="B571" s="32"/>
      <c r="C571" s="136" t="s">
        <v>916</v>
      </c>
      <c r="D571" s="136" t="s">
        <v>143</v>
      </c>
      <c r="E571" s="137" t="s">
        <v>591</v>
      </c>
      <c r="F571" s="138" t="s">
        <v>592</v>
      </c>
      <c r="G571" s="139" t="s">
        <v>460</v>
      </c>
      <c r="H571" s="140">
        <v>37.152000000000001</v>
      </c>
      <c r="I571" s="141"/>
      <c r="J571" s="142">
        <f>ROUND(I571*H571,2)</f>
        <v>0</v>
      </c>
      <c r="K571" s="138" t="s">
        <v>346</v>
      </c>
      <c r="L571" s="32"/>
      <c r="M571" s="143" t="s">
        <v>1</v>
      </c>
      <c r="N571" s="144" t="s">
        <v>46</v>
      </c>
      <c r="P571" s="145">
        <f>O571*H571</f>
        <v>0</v>
      </c>
      <c r="Q571" s="145">
        <v>0</v>
      </c>
      <c r="R571" s="145">
        <f>Q571*H571</f>
        <v>0</v>
      </c>
      <c r="S571" s="145">
        <v>0</v>
      </c>
      <c r="T571" s="146">
        <f>S571*H571</f>
        <v>0</v>
      </c>
      <c r="AR571" s="147" t="s">
        <v>152</v>
      </c>
      <c r="AT571" s="147" t="s">
        <v>143</v>
      </c>
      <c r="AU571" s="147" t="s">
        <v>89</v>
      </c>
      <c r="AY571" s="17" t="s">
        <v>140</v>
      </c>
      <c r="BE571" s="148">
        <f>IF(N571="základní",J571,0)</f>
        <v>0</v>
      </c>
      <c r="BF571" s="148">
        <f>IF(N571="snížená",J571,0)</f>
        <v>0</v>
      </c>
      <c r="BG571" s="148">
        <f>IF(N571="zákl. přenesená",J571,0)</f>
        <v>0</v>
      </c>
      <c r="BH571" s="148">
        <f>IF(N571="sníž. přenesená",J571,0)</f>
        <v>0</v>
      </c>
      <c r="BI571" s="148">
        <f>IF(N571="nulová",J571,0)</f>
        <v>0</v>
      </c>
      <c r="BJ571" s="17" t="s">
        <v>21</v>
      </c>
      <c r="BK571" s="148">
        <f>ROUND(I571*H571,2)</f>
        <v>0</v>
      </c>
      <c r="BL571" s="17" t="s">
        <v>152</v>
      </c>
      <c r="BM571" s="147" t="s">
        <v>917</v>
      </c>
    </row>
    <row r="572" spans="2:65" s="12" customFormat="1" ht="11.25">
      <c r="B572" s="156"/>
      <c r="D572" s="157" t="s">
        <v>341</v>
      </c>
      <c r="E572" s="158" t="s">
        <v>1</v>
      </c>
      <c r="F572" s="159" t="s">
        <v>918</v>
      </c>
      <c r="H572" s="160">
        <v>37.152000000000001</v>
      </c>
      <c r="I572" s="161"/>
      <c r="L572" s="156"/>
      <c r="M572" s="162"/>
      <c r="T572" s="163"/>
      <c r="AT572" s="158" t="s">
        <v>341</v>
      </c>
      <c r="AU572" s="158" t="s">
        <v>89</v>
      </c>
      <c r="AV572" s="12" t="s">
        <v>89</v>
      </c>
      <c r="AW572" s="12" t="s">
        <v>36</v>
      </c>
      <c r="AX572" s="12" t="s">
        <v>21</v>
      </c>
      <c r="AY572" s="158" t="s">
        <v>140</v>
      </c>
    </row>
    <row r="573" spans="2:65" s="1" customFormat="1" ht="37.9" customHeight="1">
      <c r="B573" s="32"/>
      <c r="C573" s="136" t="s">
        <v>919</v>
      </c>
      <c r="D573" s="136" t="s">
        <v>143</v>
      </c>
      <c r="E573" s="137" t="s">
        <v>567</v>
      </c>
      <c r="F573" s="138" t="s">
        <v>568</v>
      </c>
      <c r="G573" s="139" t="s">
        <v>460</v>
      </c>
      <c r="H573" s="140">
        <v>37.152000000000001</v>
      </c>
      <c r="I573" s="141"/>
      <c r="J573" s="142">
        <f>ROUND(I573*H573,2)</f>
        <v>0</v>
      </c>
      <c r="K573" s="138" t="s">
        <v>346</v>
      </c>
      <c r="L573" s="32"/>
      <c r="M573" s="143" t="s">
        <v>1</v>
      </c>
      <c r="N573" s="144" t="s">
        <v>46</v>
      </c>
      <c r="P573" s="145">
        <f>O573*H573</f>
        <v>0</v>
      </c>
      <c r="Q573" s="145">
        <v>0</v>
      </c>
      <c r="R573" s="145">
        <f>Q573*H573</f>
        <v>0</v>
      </c>
      <c r="S573" s="145">
        <v>0</v>
      </c>
      <c r="T573" s="146">
        <f>S573*H573</f>
        <v>0</v>
      </c>
      <c r="AR573" s="147" t="s">
        <v>152</v>
      </c>
      <c r="AT573" s="147" t="s">
        <v>143</v>
      </c>
      <c r="AU573" s="147" t="s">
        <v>89</v>
      </c>
      <c r="AY573" s="17" t="s">
        <v>140</v>
      </c>
      <c r="BE573" s="148">
        <f>IF(N573="základní",J573,0)</f>
        <v>0</v>
      </c>
      <c r="BF573" s="148">
        <f>IF(N573="snížená",J573,0)</f>
        <v>0</v>
      </c>
      <c r="BG573" s="148">
        <f>IF(N573="zákl. přenesená",J573,0)</f>
        <v>0</v>
      </c>
      <c r="BH573" s="148">
        <f>IF(N573="sníž. přenesená",J573,0)</f>
        <v>0</v>
      </c>
      <c r="BI573" s="148">
        <f>IF(N573="nulová",J573,0)</f>
        <v>0</v>
      </c>
      <c r="BJ573" s="17" t="s">
        <v>21</v>
      </c>
      <c r="BK573" s="148">
        <f>ROUND(I573*H573,2)</f>
        <v>0</v>
      </c>
      <c r="BL573" s="17" t="s">
        <v>152</v>
      </c>
      <c r="BM573" s="147" t="s">
        <v>920</v>
      </c>
    </row>
    <row r="574" spans="2:65" s="1" customFormat="1" ht="33" customHeight="1">
      <c r="B574" s="32"/>
      <c r="C574" s="136" t="s">
        <v>921</v>
      </c>
      <c r="D574" s="136" t="s">
        <v>143</v>
      </c>
      <c r="E574" s="137" t="s">
        <v>922</v>
      </c>
      <c r="F574" s="138" t="s">
        <v>923</v>
      </c>
      <c r="G574" s="139" t="s">
        <v>460</v>
      </c>
      <c r="H574" s="140">
        <v>13.067</v>
      </c>
      <c r="I574" s="141"/>
      <c r="J574" s="142">
        <f>ROUND(I574*H574,2)</f>
        <v>0</v>
      </c>
      <c r="K574" s="138" t="s">
        <v>346</v>
      </c>
      <c r="L574" s="32"/>
      <c r="M574" s="143" t="s">
        <v>1</v>
      </c>
      <c r="N574" s="144" t="s">
        <v>46</v>
      </c>
      <c r="P574" s="145">
        <f>O574*H574</f>
        <v>0</v>
      </c>
      <c r="Q574" s="145">
        <v>2.3010199999999998</v>
      </c>
      <c r="R574" s="145">
        <f>Q574*H574</f>
        <v>30.067428339999999</v>
      </c>
      <c r="S574" s="145">
        <v>0</v>
      </c>
      <c r="T574" s="146">
        <f>S574*H574</f>
        <v>0</v>
      </c>
      <c r="AR574" s="147" t="s">
        <v>152</v>
      </c>
      <c r="AT574" s="147" t="s">
        <v>143</v>
      </c>
      <c r="AU574" s="147" t="s">
        <v>89</v>
      </c>
      <c r="AY574" s="17" t="s">
        <v>140</v>
      </c>
      <c r="BE574" s="148">
        <f>IF(N574="základní",J574,0)</f>
        <v>0</v>
      </c>
      <c r="BF574" s="148">
        <f>IF(N574="snížená",J574,0)</f>
        <v>0</v>
      </c>
      <c r="BG574" s="148">
        <f>IF(N574="zákl. přenesená",J574,0)</f>
        <v>0</v>
      </c>
      <c r="BH574" s="148">
        <f>IF(N574="sníž. přenesená",J574,0)</f>
        <v>0</v>
      </c>
      <c r="BI574" s="148">
        <f>IF(N574="nulová",J574,0)</f>
        <v>0</v>
      </c>
      <c r="BJ574" s="17" t="s">
        <v>21</v>
      </c>
      <c r="BK574" s="148">
        <f>ROUND(I574*H574,2)</f>
        <v>0</v>
      </c>
      <c r="BL574" s="17" t="s">
        <v>152</v>
      </c>
      <c r="BM574" s="147" t="s">
        <v>924</v>
      </c>
    </row>
    <row r="575" spans="2:65" s="14" customFormat="1" ht="11.25">
      <c r="B575" s="171"/>
      <c r="D575" s="157" t="s">
        <v>341</v>
      </c>
      <c r="E575" s="172" t="s">
        <v>1</v>
      </c>
      <c r="F575" s="173" t="s">
        <v>925</v>
      </c>
      <c r="H575" s="172" t="s">
        <v>1</v>
      </c>
      <c r="I575" s="174"/>
      <c r="L575" s="171"/>
      <c r="M575" s="175"/>
      <c r="T575" s="176"/>
      <c r="AT575" s="172" t="s">
        <v>341</v>
      </c>
      <c r="AU575" s="172" t="s">
        <v>89</v>
      </c>
      <c r="AV575" s="14" t="s">
        <v>21</v>
      </c>
      <c r="AW575" s="14" t="s">
        <v>36</v>
      </c>
      <c r="AX575" s="14" t="s">
        <v>81</v>
      </c>
      <c r="AY575" s="172" t="s">
        <v>140</v>
      </c>
    </row>
    <row r="576" spans="2:65" s="14" customFormat="1" ht="11.25">
      <c r="B576" s="171"/>
      <c r="D576" s="157" t="s">
        <v>341</v>
      </c>
      <c r="E576" s="172" t="s">
        <v>1</v>
      </c>
      <c r="F576" s="173" t="s">
        <v>904</v>
      </c>
      <c r="H576" s="172" t="s">
        <v>1</v>
      </c>
      <c r="I576" s="174"/>
      <c r="L576" s="171"/>
      <c r="M576" s="175"/>
      <c r="T576" s="176"/>
      <c r="AT576" s="172" t="s">
        <v>341</v>
      </c>
      <c r="AU576" s="172" t="s">
        <v>89</v>
      </c>
      <c r="AV576" s="14" t="s">
        <v>21</v>
      </c>
      <c r="AW576" s="14" t="s">
        <v>36</v>
      </c>
      <c r="AX576" s="14" t="s">
        <v>81</v>
      </c>
      <c r="AY576" s="172" t="s">
        <v>140</v>
      </c>
    </row>
    <row r="577" spans="2:65" s="12" customFormat="1" ht="11.25">
      <c r="B577" s="156"/>
      <c r="D577" s="157" t="s">
        <v>341</v>
      </c>
      <c r="E577" s="158" t="s">
        <v>1</v>
      </c>
      <c r="F577" s="159" t="s">
        <v>926</v>
      </c>
      <c r="H577" s="160">
        <v>4.53</v>
      </c>
      <c r="I577" s="161"/>
      <c r="L577" s="156"/>
      <c r="M577" s="162"/>
      <c r="T577" s="163"/>
      <c r="AT577" s="158" t="s">
        <v>341</v>
      </c>
      <c r="AU577" s="158" t="s">
        <v>89</v>
      </c>
      <c r="AV577" s="12" t="s">
        <v>89</v>
      </c>
      <c r="AW577" s="12" t="s">
        <v>36</v>
      </c>
      <c r="AX577" s="12" t="s">
        <v>81</v>
      </c>
      <c r="AY577" s="158" t="s">
        <v>140</v>
      </c>
    </row>
    <row r="578" spans="2:65" s="12" customFormat="1" ht="11.25">
      <c r="B578" s="156"/>
      <c r="D578" s="157" t="s">
        <v>341</v>
      </c>
      <c r="E578" s="158" t="s">
        <v>1</v>
      </c>
      <c r="F578" s="159" t="s">
        <v>927</v>
      </c>
      <c r="H578" s="160">
        <v>0.89900000000000002</v>
      </c>
      <c r="I578" s="161"/>
      <c r="L578" s="156"/>
      <c r="M578" s="162"/>
      <c r="T578" s="163"/>
      <c r="AT578" s="158" t="s">
        <v>341</v>
      </c>
      <c r="AU578" s="158" t="s">
        <v>89</v>
      </c>
      <c r="AV578" s="12" t="s">
        <v>89</v>
      </c>
      <c r="AW578" s="12" t="s">
        <v>36</v>
      </c>
      <c r="AX578" s="12" t="s">
        <v>81</v>
      </c>
      <c r="AY578" s="158" t="s">
        <v>140</v>
      </c>
    </row>
    <row r="579" spans="2:65" s="12" customFormat="1" ht="11.25">
      <c r="B579" s="156"/>
      <c r="D579" s="157" t="s">
        <v>341</v>
      </c>
      <c r="E579" s="158" t="s">
        <v>1</v>
      </c>
      <c r="F579" s="159" t="s">
        <v>907</v>
      </c>
      <c r="H579" s="160">
        <v>1.0229999999999999</v>
      </c>
      <c r="I579" s="161"/>
      <c r="L579" s="156"/>
      <c r="M579" s="162"/>
      <c r="T579" s="163"/>
      <c r="AT579" s="158" t="s">
        <v>341</v>
      </c>
      <c r="AU579" s="158" t="s">
        <v>89</v>
      </c>
      <c r="AV579" s="12" t="s">
        <v>89</v>
      </c>
      <c r="AW579" s="12" t="s">
        <v>36</v>
      </c>
      <c r="AX579" s="12" t="s">
        <v>81</v>
      </c>
      <c r="AY579" s="158" t="s">
        <v>140</v>
      </c>
    </row>
    <row r="580" spans="2:65" s="15" customFormat="1" ht="11.25">
      <c r="B580" s="177"/>
      <c r="D580" s="157" t="s">
        <v>341</v>
      </c>
      <c r="E580" s="178" t="s">
        <v>928</v>
      </c>
      <c r="F580" s="179" t="s">
        <v>484</v>
      </c>
      <c r="H580" s="180">
        <v>6.452</v>
      </c>
      <c r="I580" s="181"/>
      <c r="L580" s="177"/>
      <c r="M580" s="182"/>
      <c r="T580" s="183"/>
      <c r="AT580" s="178" t="s">
        <v>341</v>
      </c>
      <c r="AU580" s="178" t="s">
        <v>89</v>
      </c>
      <c r="AV580" s="15" t="s">
        <v>139</v>
      </c>
      <c r="AW580" s="15" t="s">
        <v>36</v>
      </c>
      <c r="AX580" s="15" t="s">
        <v>81</v>
      </c>
      <c r="AY580" s="178" t="s">
        <v>140</v>
      </c>
    </row>
    <row r="581" spans="2:65" s="14" customFormat="1" ht="11.25">
      <c r="B581" s="171"/>
      <c r="D581" s="157" t="s">
        <v>341</v>
      </c>
      <c r="E581" s="172" t="s">
        <v>1</v>
      </c>
      <c r="F581" s="173" t="s">
        <v>862</v>
      </c>
      <c r="H581" s="172" t="s">
        <v>1</v>
      </c>
      <c r="I581" s="174"/>
      <c r="L581" s="171"/>
      <c r="M581" s="175"/>
      <c r="T581" s="176"/>
      <c r="AT581" s="172" t="s">
        <v>341</v>
      </c>
      <c r="AU581" s="172" t="s">
        <v>89</v>
      </c>
      <c r="AV581" s="14" t="s">
        <v>21</v>
      </c>
      <c r="AW581" s="14" t="s">
        <v>36</v>
      </c>
      <c r="AX581" s="14" t="s">
        <v>81</v>
      </c>
      <c r="AY581" s="172" t="s">
        <v>140</v>
      </c>
    </row>
    <row r="582" spans="2:65" s="12" customFormat="1" ht="11.25">
      <c r="B582" s="156"/>
      <c r="D582" s="157" t="s">
        <v>341</v>
      </c>
      <c r="E582" s="158" t="s">
        <v>1</v>
      </c>
      <c r="F582" s="159" t="s">
        <v>929</v>
      </c>
      <c r="H582" s="160">
        <v>4.5759999999999996</v>
      </c>
      <c r="I582" s="161"/>
      <c r="L582" s="156"/>
      <c r="M582" s="162"/>
      <c r="T582" s="163"/>
      <c r="AT582" s="158" t="s">
        <v>341</v>
      </c>
      <c r="AU582" s="158" t="s">
        <v>89</v>
      </c>
      <c r="AV582" s="12" t="s">
        <v>89</v>
      </c>
      <c r="AW582" s="12" t="s">
        <v>36</v>
      </c>
      <c r="AX582" s="12" t="s">
        <v>81</v>
      </c>
      <c r="AY582" s="158" t="s">
        <v>140</v>
      </c>
    </row>
    <row r="583" spans="2:65" s="12" customFormat="1" ht="11.25">
      <c r="B583" s="156"/>
      <c r="D583" s="157" t="s">
        <v>341</v>
      </c>
      <c r="E583" s="158" t="s">
        <v>1</v>
      </c>
      <c r="F583" s="159" t="s">
        <v>930</v>
      </c>
      <c r="H583" s="160">
        <v>4.4999999999999998E-2</v>
      </c>
      <c r="I583" s="161"/>
      <c r="L583" s="156"/>
      <c r="M583" s="162"/>
      <c r="T583" s="163"/>
      <c r="AT583" s="158" t="s">
        <v>341</v>
      </c>
      <c r="AU583" s="158" t="s">
        <v>89</v>
      </c>
      <c r="AV583" s="12" t="s">
        <v>89</v>
      </c>
      <c r="AW583" s="12" t="s">
        <v>36</v>
      </c>
      <c r="AX583" s="12" t="s">
        <v>81</v>
      </c>
      <c r="AY583" s="158" t="s">
        <v>140</v>
      </c>
    </row>
    <row r="584" spans="2:65" s="12" customFormat="1" ht="11.25">
      <c r="B584" s="156"/>
      <c r="D584" s="157" t="s">
        <v>341</v>
      </c>
      <c r="E584" s="158" t="s">
        <v>1</v>
      </c>
      <c r="F584" s="159" t="s">
        <v>931</v>
      </c>
      <c r="H584" s="160">
        <v>0.14499999999999999</v>
      </c>
      <c r="I584" s="161"/>
      <c r="L584" s="156"/>
      <c r="M584" s="162"/>
      <c r="T584" s="163"/>
      <c r="AT584" s="158" t="s">
        <v>341</v>
      </c>
      <c r="AU584" s="158" t="s">
        <v>89</v>
      </c>
      <c r="AV584" s="12" t="s">
        <v>89</v>
      </c>
      <c r="AW584" s="12" t="s">
        <v>36</v>
      </c>
      <c r="AX584" s="12" t="s">
        <v>81</v>
      </c>
      <c r="AY584" s="158" t="s">
        <v>140</v>
      </c>
    </row>
    <row r="585" spans="2:65" s="12" customFormat="1" ht="11.25">
      <c r="B585" s="156"/>
      <c r="D585" s="157" t="s">
        <v>341</v>
      </c>
      <c r="E585" s="158" t="s">
        <v>1</v>
      </c>
      <c r="F585" s="159" t="s">
        <v>932</v>
      </c>
      <c r="H585" s="160">
        <v>7.0000000000000007E-2</v>
      </c>
      <c r="I585" s="161"/>
      <c r="L585" s="156"/>
      <c r="M585" s="162"/>
      <c r="T585" s="163"/>
      <c r="AT585" s="158" t="s">
        <v>341</v>
      </c>
      <c r="AU585" s="158" t="s">
        <v>89</v>
      </c>
      <c r="AV585" s="12" t="s">
        <v>89</v>
      </c>
      <c r="AW585" s="12" t="s">
        <v>36</v>
      </c>
      <c r="AX585" s="12" t="s">
        <v>81</v>
      </c>
      <c r="AY585" s="158" t="s">
        <v>140</v>
      </c>
    </row>
    <row r="586" spans="2:65" s="14" customFormat="1" ht="11.25">
      <c r="B586" s="171"/>
      <c r="D586" s="157" t="s">
        <v>341</v>
      </c>
      <c r="E586" s="172" t="s">
        <v>1</v>
      </c>
      <c r="F586" s="173" t="s">
        <v>886</v>
      </c>
      <c r="H586" s="172" t="s">
        <v>1</v>
      </c>
      <c r="I586" s="174"/>
      <c r="L586" s="171"/>
      <c r="M586" s="175"/>
      <c r="T586" s="176"/>
      <c r="AT586" s="172" t="s">
        <v>341</v>
      </c>
      <c r="AU586" s="172" t="s">
        <v>89</v>
      </c>
      <c r="AV586" s="14" t="s">
        <v>21</v>
      </c>
      <c r="AW586" s="14" t="s">
        <v>36</v>
      </c>
      <c r="AX586" s="14" t="s">
        <v>81</v>
      </c>
      <c r="AY586" s="172" t="s">
        <v>140</v>
      </c>
    </row>
    <row r="587" spans="2:65" s="12" customFormat="1" ht="11.25">
      <c r="B587" s="156"/>
      <c r="D587" s="157" t="s">
        <v>341</v>
      </c>
      <c r="E587" s="158" t="s">
        <v>1</v>
      </c>
      <c r="F587" s="159" t="s">
        <v>933</v>
      </c>
      <c r="H587" s="160">
        <v>0.82099999999999995</v>
      </c>
      <c r="I587" s="161"/>
      <c r="L587" s="156"/>
      <c r="M587" s="162"/>
      <c r="T587" s="163"/>
      <c r="AT587" s="158" t="s">
        <v>341</v>
      </c>
      <c r="AU587" s="158" t="s">
        <v>89</v>
      </c>
      <c r="AV587" s="12" t="s">
        <v>89</v>
      </c>
      <c r="AW587" s="12" t="s">
        <v>36</v>
      </c>
      <c r="AX587" s="12" t="s">
        <v>81</v>
      </c>
      <c r="AY587" s="158" t="s">
        <v>140</v>
      </c>
    </row>
    <row r="588" spans="2:65" s="12" customFormat="1" ht="11.25">
      <c r="B588" s="156"/>
      <c r="D588" s="157" t="s">
        <v>341</v>
      </c>
      <c r="E588" s="158" t="s">
        <v>1</v>
      </c>
      <c r="F588" s="159" t="s">
        <v>934</v>
      </c>
      <c r="H588" s="160">
        <v>0.47899999999999998</v>
      </c>
      <c r="I588" s="161"/>
      <c r="L588" s="156"/>
      <c r="M588" s="162"/>
      <c r="T588" s="163"/>
      <c r="AT588" s="158" t="s">
        <v>341</v>
      </c>
      <c r="AU588" s="158" t="s">
        <v>89</v>
      </c>
      <c r="AV588" s="12" t="s">
        <v>89</v>
      </c>
      <c r="AW588" s="12" t="s">
        <v>36</v>
      </c>
      <c r="AX588" s="12" t="s">
        <v>81</v>
      </c>
      <c r="AY588" s="158" t="s">
        <v>140</v>
      </c>
    </row>
    <row r="589" spans="2:65" s="12" customFormat="1" ht="11.25">
      <c r="B589" s="156"/>
      <c r="D589" s="157" t="s">
        <v>341</v>
      </c>
      <c r="E589" s="158" t="s">
        <v>1</v>
      </c>
      <c r="F589" s="159" t="s">
        <v>935</v>
      </c>
      <c r="H589" s="160">
        <v>0.47899999999999998</v>
      </c>
      <c r="I589" s="161"/>
      <c r="L589" s="156"/>
      <c r="M589" s="162"/>
      <c r="T589" s="163"/>
      <c r="AT589" s="158" t="s">
        <v>341</v>
      </c>
      <c r="AU589" s="158" t="s">
        <v>89</v>
      </c>
      <c r="AV589" s="12" t="s">
        <v>89</v>
      </c>
      <c r="AW589" s="12" t="s">
        <v>36</v>
      </c>
      <c r="AX589" s="12" t="s">
        <v>81</v>
      </c>
      <c r="AY589" s="158" t="s">
        <v>140</v>
      </c>
    </row>
    <row r="590" spans="2:65" s="15" customFormat="1" ht="11.25">
      <c r="B590" s="177"/>
      <c r="D590" s="157" t="s">
        <v>341</v>
      </c>
      <c r="E590" s="178" t="s">
        <v>240</v>
      </c>
      <c r="F590" s="179" t="s">
        <v>484</v>
      </c>
      <c r="H590" s="180">
        <v>6.6150000000000002</v>
      </c>
      <c r="I590" s="181"/>
      <c r="L590" s="177"/>
      <c r="M590" s="182"/>
      <c r="T590" s="183"/>
      <c r="AT590" s="178" t="s">
        <v>341</v>
      </c>
      <c r="AU590" s="178" t="s">
        <v>89</v>
      </c>
      <c r="AV590" s="15" t="s">
        <v>139</v>
      </c>
      <c r="AW590" s="15" t="s">
        <v>36</v>
      </c>
      <c r="AX590" s="15" t="s">
        <v>81</v>
      </c>
      <c r="AY590" s="178" t="s">
        <v>140</v>
      </c>
    </row>
    <row r="591" spans="2:65" s="13" customFormat="1" ht="11.25">
      <c r="B591" s="164"/>
      <c r="D591" s="157" t="s">
        <v>341</v>
      </c>
      <c r="E591" s="165" t="s">
        <v>1</v>
      </c>
      <c r="F591" s="166" t="s">
        <v>343</v>
      </c>
      <c r="H591" s="167">
        <v>13.067</v>
      </c>
      <c r="I591" s="168"/>
      <c r="L591" s="164"/>
      <c r="M591" s="169"/>
      <c r="T591" s="170"/>
      <c r="AT591" s="165" t="s">
        <v>341</v>
      </c>
      <c r="AU591" s="165" t="s">
        <v>89</v>
      </c>
      <c r="AV591" s="13" t="s">
        <v>152</v>
      </c>
      <c r="AW591" s="13" t="s">
        <v>36</v>
      </c>
      <c r="AX591" s="13" t="s">
        <v>21</v>
      </c>
      <c r="AY591" s="165" t="s">
        <v>140</v>
      </c>
    </row>
    <row r="592" spans="2:65" s="1" customFormat="1" ht="24.2" customHeight="1">
      <c r="B592" s="32"/>
      <c r="C592" s="136" t="s">
        <v>936</v>
      </c>
      <c r="D592" s="136" t="s">
        <v>143</v>
      </c>
      <c r="E592" s="137" t="s">
        <v>937</v>
      </c>
      <c r="F592" s="138" t="s">
        <v>938</v>
      </c>
      <c r="G592" s="139" t="s">
        <v>686</v>
      </c>
      <c r="H592" s="140">
        <v>28</v>
      </c>
      <c r="I592" s="141"/>
      <c r="J592" s="142">
        <f>ROUND(I592*H592,2)</f>
        <v>0</v>
      </c>
      <c r="K592" s="138" t="s">
        <v>346</v>
      </c>
      <c r="L592" s="32"/>
      <c r="M592" s="143" t="s">
        <v>1</v>
      </c>
      <c r="N592" s="144" t="s">
        <v>46</v>
      </c>
      <c r="P592" s="145">
        <f>O592*H592</f>
        <v>0</v>
      </c>
      <c r="Q592" s="145">
        <v>1.65E-3</v>
      </c>
      <c r="R592" s="145">
        <f>Q592*H592</f>
        <v>4.6199999999999998E-2</v>
      </c>
      <c r="S592" s="145">
        <v>0</v>
      </c>
      <c r="T592" s="146">
        <f>S592*H592</f>
        <v>0</v>
      </c>
      <c r="AR592" s="147" t="s">
        <v>152</v>
      </c>
      <c r="AT592" s="147" t="s">
        <v>143</v>
      </c>
      <c r="AU592" s="147" t="s">
        <v>89</v>
      </c>
      <c r="AY592" s="17" t="s">
        <v>140</v>
      </c>
      <c r="BE592" s="148">
        <f>IF(N592="základní",J592,0)</f>
        <v>0</v>
      </c>
      <c r="BF592" s="148">
        <f>IF(N592="snížená",J592,0)</f>
        <v>0</v>
      </c>
      <c r="BG592" s="148">
        <f>IF(N592="zákl. přenesená",J592,0)</f>
        <v>0</v>
      </c>
      <c r="BH592" s="148">
        <f>IF(N592="sníž. přenesená",J592,0)</f>
        <v>0</v>
      </c>
      <c r="BI592" s="148">
        <f>IF(N592="nulová",J592,0)</f>
        <v>0</v>
      </c>
      <c r="BJ592" s="17" t="s">
        <v>21</v>
      </c>
      <c r="BK592" s="148">
        <f>ROUND(I592*H592,2)</f>
        <v>0</v>
      </c>
      <c r="BL592" s="17" t="s">
        <v>152</v>
      </c>
      <c r="BM592" s="147" t="s">
        <v>939</v>
      </c>
    </row>
    <row r="593" spans="2:65" s="12" customFormat="1" ht="11.25">
      <c r="B593" s="156"/>
      <c r="D593" s="157" t="s">
        <v>341</v>
      </c>
      <c r="E593" s="158" t="s">
        <v>1</v>
      </c>
      <c r="F593" s="159" t="s">
        <v>940</v>
      </c>
      <c r="H593" s="160">
        <v>28</v>
      </c>
      <c r="I593" s="161"/>
      <c r="L593" s="156"/>
      <c r="M593" s="162"/>
      <c r="T593" s="163"/>
      <c r="AT593" s="158" t="s">
        <v>341</v>
      </c>
      <c r="AU593" s="158" t="s">
        <v>89</v>
      </c>
      <c r="AV593" s="12" t="s">
        <v>89</v>
      </c>
      <c r="AW593" s="12" t="s">
        <v>36</v>
      </c>
      <c r="AX593" s="12" t="s">
        <v>21</v>
      </c>
      <c r="AY593" s="158" t="s">
        <v>140</v>
      </c>
    </row>
    <row r="594" spans="2:65" s="1" customFormat="1" ht="24.2" customHeight="1">
      <c r="B594" s="32"/>
      <c r="C594" s="184" t="s">
        <v>941</v>
      </c>
      <c r="D594" s="184" t="s">
        <v>137</v>
      </c>
      <c r="E594" s="185" t="s">
        <v>942</v>
      </c>
      <c r="F594" s="186" t="s">
        <v>943</v>
      </c>
      <c r="G594" s="187" t="s">
        <v>686</v>
      </c>
      <c r="H594" s="188">
        <v>28</v>
      </c>
      <c r="I594" s="189"/>
      <c r="J594" s="190">
        <f>ROUND(I594*H594,2)</f>
        <v>0</v>
      </c>
      <c r="K594" s="186" t="s">
        <v>147</v>
      </c>
      <c r="L594" s="191"/>
      <c r="M594" s="192" t="s">
        <v>1</v>
      </c>
      <c r="N594" s="193" t="s">
        <v>46</v>
      </c>
      <c r="P594" s="145">
        <f>O594*H594</f>
        <v>0</v>
      </c>
      <c r="Q594" s="145">
        <v>3.5000000000000003E-2</v>
      </c>
      <c r="R594" s="145">
        <f>Q594*H594</f>
        <v>0.98000000000000009</v>
      </c>
      <c r="S594" s="145">
        <v>0</v>
      </c>
      <c r="T594" s="146">
        <f>S594*H594</f>
        <v>0</v>
      </c>
      <c r="AR594" s="147" t="s">
        <v>158</v>
      </c>
      <c r="AT594" s="147" t="s">
        <v>137</v>
      </c>
      <c r="AU594" s="147" t="s">
        <v>89</v>
      </c>
      <c r="AY594" s="17" t="s">
        <v>140</v>
      </c>
      <c r="BE594" s="148">
        <f>IF(N594="základní",J594,0)</f>
        <v>0</v>
      </c>
      <c r="BF594" s="148">
        <f>IF(N594="snížená",J594,0)</f>
        <v>0</v>
      </c>
      <c r="BG594" s="148">
        <f>IF(N594="zákl. přenesená",J594,0)</f>
        <v>0</v>
      </c>
      <c r="BH594" s="148">
        <f>IF(N594="sníž. přenesená",J594,0)</f>
        <v>0</v>
      </c>
      <c r="BI594" s="148">
        <f>IF(N594="nulová",J594,0)</f>
        <v>0</v>
      </c>
      <c r="BJ594" s="17" t="s">
        <v>21</v>
      </c>
      <c r="BK594" s="148">
        <f>ROUND(I594*H594,2)</f>
        <v>0</v>
      </c>
      <c r="BL594" s="17" t="s">
        <v>152</v>
      </c>
      <c r="BM594" s="147" t="s">
        <v>944</v>
      </c>
    </row>
    <row r="595" spans="2:65" s="1" customFormat="1" ht="24.2" customHeight="1">
      <c r="B595" s="32"/>
      <c r="C595" s="136" t="s">
        <v>945</v>
      </c>
      <c r="D595" s="136" t="s">
        <v>143</v>
      </c>
      <c r="E595" s="137" t="s">
        <v>946</v>
      </c>
      <c r="F595" s="138" t="s">
        <v>947</v>
      </c>
      <c r="G595" s="139" t="s">
        <v>686</v>
      </c>
      <c r="H595" s="140">
        <v>3</v>
      </c>
      <c r="I595" s="141"/>
      <c r="J595" s="142">
        <f>ROUND(I595*H595,2)</f>
        <v>0</v>
      </c>
      <c r="K595" s="138" t="s">
        <v>147</v>
      </c>
      <c r="L595" s="32"/>
      <c r="M595" s="143" t="s">
        <v>1</v>
      </c>
      <c r="N595" s="144" t="s">
        <v>46</v>
      </c>
      <c r="P595" s="145">
        <f>O595*H595</f>
        <v>0</v>
      </c>
      <c r="Q595" s="145">
        <v>0.22394</v>
      </c>
      <c r="R595" s="145">
        <f>Q595*H595</f>
        <v>0.67181999999999997</v>
      </c>
      <c r="S595" s="145">
        <v>0</v>
      </c>
      <c r="T595" s="146">
        <f>S595*H595</f>
        <v>0</v>
      </c>
      <c r="AR595" s="147" t="s">
        <v>152</v>
      </c>
      <c r="AT595" s="147" t="s">
        <v>143</v>
      </c>
      <c r="AU595" s="147" t="s">
        <v>89</v>
      </c>
      <c r="AY595" s="17" t="s">
        <v>140</v>
      </c>
      <c r="BE595" s="148">
        <f>IF(N595="základní",J595,0)</f>
        <v>0</v>
      </c>
      <c r="BF595" s="148">
        <f>IF(N595="snížená",J595,0)</f>
        <v>0</v>
      </c>
      <c r="BG595" s="148">
        <f>IF(N595="zákl. přenesená",J595,0)</f>
        <v>0</v>
      </c>
      <c r="BH595" s="148">
        <f>IF(N595="sníž. přenesená",J595,0)</f>
        <v>0</v>
      </c>
      <c r="BI595" s="148">
        <f>IF(N595="nulová",J595,0)</f>
        <v>0</v>
      </c>
      <c r="BJ595" s="17" t="s">
        <v>21</v>
      </c>
      <c r="BK595" s="148">
        <f>ROUND(I595*H595,2)</f>
        <v>0</v>
      </c>
      <c r="BL595" s="17" t="s">
        <v>152</v>
      </c>
      <c r="BM595" s="147" t="s">
        <v>948</v>
      </c>
    </row>
    <row r="596" spans="2:65" s="12" customFormat="1" ht="11.25">
      <c r="B596" s="156"/>
      <c r="D596" s="157" t="s">
        <v>341</v>
      </c>
      <c r="E596" s="158" t="s">
        <v>1</v>
      </c>
      <c r="F596" s="159" t="s">
        <v>949</v>
      </c>
      <c r="H596" s="160">
        <v>3</v>
      </c>
      <c r="I596" s="161"/>
      <c r="L596" s="156"/>
      <c r="M596" s="162"/>
      <c r="T596" s="163"/>
      <c r="AT596" s="158" t="s">
        <v>341</v>
      </c>
      <c r="AU596" s="158" t="s">
        <v>89</v>
      </c>
      <c r="AV596" s="12" t="s">
        <v>89</v>
      </c>
      <c r="AW596" s="12" t="s">
        <v>36</v>
      </c>
      <c r="AX596" s="12" t="s">
        <v>21</v>
      </c>
      <c r="AY596" s="158" t="s">
        <v>140</v>
      </c>
    </row>
    <row r="597" spans="2:65" s="1" customFormat="1" ht="24.2" customHeight="1">
      <c r="B597" s="32"/>
      <c r="C597" s="184" t="s">
        <v>950</v>
      </c>
      <c r="D597" s="184" t="s">
        <v>137</v>
      </c>
      <c r="E597" s="185" t="s">
        <v>951</v>
      </c>
      <c r="F597" s="186" t="s">
        <v>952</v>
      </c>
      <c r="G597" s="187" t="s">
        <v>686</v>
      </c>
      <c r="H597" s="188">
        <v>1</v>
      </c>
      <c r="I597" s="189"/>
      <c r="J597" s="190">
        <f t="shared" ref="J597:J602" si="0">ROUND(I597*H597,2)</f>
        <v>0</v>
      </c>
      <c r="K597" s="186" t="s">
        <v>346</v>
      </c>
      <c r="L597" s="191"/>
      <c r="M597" s="192" t="s">
        <v>1</v>
      </c>
      <c r="N597" s="193" t="s">
        <v>46</v>
      </c>
      <c r="P597" s="145">
        <f t="shared" ref="P597:P602" si="1">O597*H597</f>
        <v>0</v>
      </c>
      <c r="Q597" s="145">
        <v>0.04</v>
      </c>
      <c r="R597" s="145">
        <f t="shared" ref="R597:R602" si="2">Q597*H597</f>
        <v>0.04</v>
      </c>
      <c r="S597" s="145">
        <v>0</v>
      </c>
      <c r="T597" s="146">
        <f t="shared" ref="T597:T602" si="3">S597*H597</f>
        <v>0</v>
      </c>
      <c r="AR597" s="147" t="s">
        <v>158</v>
      </c>
      <c r="AT597" s="147" t="s">
        <v>137</v>
      </c>
      <c r="AU597" s="147" t="s">
        <v>89</v>
      </c>
      <c r="AY597" s="17" t="s">
        <v>140</v>
      </c>
      <c r="BE597" s="148">
        <f t="shared" ref="BE597:BE602" si="4">IF(N597="základní",J597,0)</f>
        <v>0</v>
      </c>
      <c r="BF597" s="148">
        <f t="shared" ref="BF597:BF602" si="5">IF(N597="snížená",J597,0)</f>
        <v>0</v>
      </c>
      <c r="BG597" s="148">
        <f t="shared" ref="BG597:BG602" si="6">IF(N597="zákl. přenesená",J597,0)</f>
        <v>0</v>
      </c>
      <c r="BH597" s="148">
        <f t="shared" ref="BH597:BH602" si="7">IF(N597="sníž. přenesená",J597,0)</f>
        <v>0</v>
      </c>
      <c r="BI597" s="148">
        <f t="shared" ref="BI597:BI602" si="8">IF(N597="nulová",J597,0)</f>
        <v>0</v>
      </c>
      <c r="BJ597" s="17" t="s">
        <v>21</v>
      </c>
      <c r="BK597" s="148">
        <f t="shared" ref="BK597:BK602" si="9">ROUND(I597*H597,2)</f>
        <v>0</v>
      </c>
      <c r="BL597" s="17" t="s">
        <v>152</v>
      </c>
      <c r="BM597" s="147" t="s">
        <v>953</v>
      </c>
    </row>
    <row r="598" spans="2:65" s="1" customFormat="1" ht="24.2" customHeight="1">
      <c r="B598" s="32"/>
      <c r="C598" s="184" t="s">
        <v>954</v>
      </c>
      <c r="D598" s="184" t="s">
        <v>137</v>
      </c>
      <c r="E598" s="185" t="s">
        <v>955</v>
      </c>
      <c r="F598" s="186" t="s">
        <v>956</v>
      </c>
      <c r="G598" s="187" t="s">
        <v>686</v>
      </c>
      <c r="H598" s="188">
        <v>1</v>
      </c>
      <c r="I598" s="189"/>
      <c r="J598" s="190">
        <f t="shared" si="0"/>
        <v>0</v>
      </c>
      <c r="K598" s="186" t="s">
        <v>346</v>
      </c>
      <c r="L598" s="191"/>
      <c r="M598" s="192" t="s">
        <v>1</v>
      </c>
      <c r="N598" s="193" t="s">
        <v>46</v>
      </c>
      <c r="P598" s="145">
        <f t="shared" si="1"/>
        <v>0</v>
      </c>
      <c r="Q598" s="145">
        <v>5.0999999999999997E-2</v>
      </c>
      <c r="R598" s="145">
        <f t="shared" si="2"/>
        <v>5.0999999999999997E-2</v>
      </c>
      <c r="S598" s="145">
        <v>0</v>
      </c>
      <c r="T598" s="146">
        <f t="shared" si="3"/>
        <v>0</v>
      </c>
      <c r="AR598" s="147" t="s">
        <v>158</v>
      </c>
      <c r="AT598" s="147" t="s">
        <v>137</v>
      </c>
      <c r="AU598" s="147" t="s">
        <v>89</v>
      </c>
      <c r="AY598" s="17" t="s">
        <v>140</v>
      </c>
      <c r="BE598" s="148">
        <f t="shared" si="4"/>
        <v>0</v>
      </c>
      <c r="BF598" s="148">
        <f t="shared" si="5"/>
        <v>0</v>
      </c>
      <c r="BG598" s="148">
        <f t="shared" si="6"/>
        <v>0</v>
      </c>
      <c r="BH598" s="148">
        <f t="shared" si="7"/>
        <v>0</v>
      </c>
      <c r="BI598" s="148">
        <f t="shared" si="8"/>
        <v>0</v>
      </c>
      <c r="BJ598" s="17" t="s">
        <v>21</v>
      </c>
      <c r="BK598" s="148">
        <f t="shared" si="9"/>
        <v>0</v>
      </c>
      <c r="BL598" s="17" t="s">
        <v>152</v>
      </c>
      <c r="BM598" s="147" t="s">
        <v>957</v>
      </c>
    </row>
    <row r="599" spans="2:65" s="1" customFormat="1" ht="24.2" customHeight="1">
      <c r="B599" s="32"/>
      <c r="C599" s="184" t="s">
        <v>958</v>
      </c>
      <c r="D599" s="184" t="s">
        <v>137</v>
      </c>
      <c r="E599" s="185" t="s">
        <v>959</v>
      </c>
      <c r="F599" s="186" t="s">
        <v>960</v>
      </c>
      <c r="G599" s="187" t="s">
        <v>686</v>
      </c>
      <c r="H599" s="188">
        <v>1</v>
      </c>
      <c r="I599" s="189"/>
      <c r="J599" s="190">
        <f t="shared" si="0"/>
        <v>0</v>
      </c>
      <c r="K599" s="186" t="s">
        <v>346</v>
      </c>
      <c r="L599" s="191"/>
      <c r="M599" s="192" t="s">
        <v>1</v>
      </c>
      <c r="N599" s="193" t="s">
        <v>46</v>
      </c>
      <c r="P599" s="145">
        <f t="shared" si="1"/>
        <v>0</v>
      </c>
      <c r="Q599" s="145">
        <v>6.8000000000000005E-2</v>
      </c>
      <c r="R599" s="145">
        <f t="shared" si="2"/>
        <v>6.8000000000000005E-2</v>
      </c>
      <c r="S599" s="145">
        <v>0</v>
      </c>
      <c r="T599" s="146">
        <f t="shared" si="3"/>
        <v>0</v>
      </c>
      <c r="AR599" s="147" t="s">
        <v>158</v>
      </c>
      <c r="AT599" s="147" t="s">
        <v>137</v>
      </c>
      <c r="AU599" s="147" t="s">
        <v>89</v>
      </c>
      <c r="AY599" s="17" t="s">
        <v>140</v>
      </c>
      <c r="BE599" s="148">
        <f t="shared" si="4"/>
        <v>0</v>
      </c>
      <c r="BF599" s="148">
        <f t="shared" si="5"/>
        <v>0</v>
      </c>
      <c r="BG599" s="148">
        <f t="shared" si="6"/>
        <v>0</v>
      </c>
      <c r="BH599" s="148">
        <f t="shared" si="7"/>
        <v>0</v>
      </c>
      <c r="BI599" s="148">
        <f t="shared" si="8"/>
        <v>0</v>
      </c>
      <c r="BJ599" s="17" t="s">
        <v>21</v>
      </c>
      <c r="BK599" s="148">
        <f t="shared" si="9"/>
        <v>0</v>
      </c>
      <c r="BL599" s="17" t="s">
        <v>152</v>
      </c>
      <c r="BM599" s="147" t="s">
        <v>961</v>
      </c>
    </row>
    <row r="600" spans="2:65" s="1" customFormat="1" ht="24.2" customHeight="1">
      <c r="B600" s="32"/>
      <c r="C600" s="136" t="s">
        <v>962</v>
      </c>
      <c r="D600" s="136" t="s">
        <v>143</v>
      </c>
      <c r="E600" s="137" t="s">
        <v>963</v>
      </c>
      <c r="F600" s="138" t="s">
        <v>964</v>
      </c>
      <c r="G600" s="139" t="s">
        <v>686</v>
      </c>
      <c r="H600" s="140">
        <v>1</v>
      </c>
      <c r="I600" s="141"/>
      <c r="J600" s="142">
        <f t="shared" si="0"/>
        <v>0</v>
      </c>
      <c r="K600" s="138" t="s">
        <v>147</v>
      </c>
      <c r="L600" s="32"/>
      <c r="M600" s="143" t="s">
        <v>1</v>
      </c>
      <c r="N600" s="144" t="s">
        <v>46</v>
      </c>
      <c r="P600" s="145">
        <f t="shared" si="1"/>
        <v>0</v>
      </c>
      <c r="Q600" s="145">
        <v>0.22394</v>
      </c>
      <c r="R600" s="145">
        <f t="shared" si="2"/>
        <v>0.22394</v>
      </c>
      <c r="S600" s="145">
        <v>0</v>
      </c>
      <c r="T600" s="146">
        <f t="shared" si="3"/>
        <v>0</v>
      </c>
      <c r="AR600" s="147" t="s">
        <v>152</v>
      </c>
      <c r="AT600" s="147" t="s">
        <v>143</v>
      </c>
      <c r="AU600" s="147" t="s">
        <v>89</v>
      </c>
      <c r="AY600" s="17" t="s">
        <v>140</v>
      </c>
      <c r="BE600" s="148">
        <f t="shared" si="4"/>
        <v>0</v>
      </c>
      <c r="BF600" s="148">
        <f t="shared" si="5"/>
        <v>0</v>
      </c>
      <c r="BG600" s="148">
        <f t="shared" si="6"/>
        <v>0</v>
      </c>
      <c r="BH600" s="148">
        <f t="shared" si="7"/>
        <v>0</v>
      </c>
      <c r="BI600" s="148">
        <f t="shared" si="8"/>
        <v>0</v>
      </c>
      <c r="BJ600" s="17" t="s">
        <v>21</v>
      </c>
      <c r="BK600" s="148">
        <f t="shared" si="9"/>
        <v>0</v>
      </c>
      <c r="BL600" s="17" t="s">
        <v>152</v>
      </c>
      <c r="BM600" s="147" t="s">
        <v>965</v>
      </c>
    </row>
    <row r="601" spans="2:65" s="1" customFormat="1" ht="24.2" customHeight="1">
      <c r="B601" s="32"/>
      <c r="C601" s="184" t="s">
        <v>966</v>
      </c>
      <c r="D601" s="184" t="s">
        <v>137</v>
      </c>
      <c r="E601" s="185" t="s">
        <v>967</v>
      </c>
      <c r="F601" s="186" t="s">
        <v>968</v>
      </c>
      <c r="G601" s="187" t="s">
        <v>686</v>
      </c>
      <c r="H601" s="188">
        <v>1</v>
      </c>
      <c r="I601" s="189"/>
      <c r="J601" s="190">
        <f t="shared" si="0"/>
        <v>0</v>
      </c>
      <c r="K601" s="186" t="s">
        <v>346</v>
      </c>
      <c r="L601" s="191"/>
      <c r="M601" s="192" t="s">
        <v>1</v>
      </c>
      <c r="N601" s="193" t="s">
        <v>46</v>
      </c>
      <c r="P601" s="145">
        <f t="shared" si="1"/>
        <v>0</v>
      </c>
      <c r="Q601" s="145">
        <v>8.1000000000000003E-2</v>
      </c>
      <c r="R601" s="145">
        <f t="shared" si="2"/>
        <v>8.1000000000000003E-2</v>
      </c>
      <c r="S601" s="145">
        <v>0</v>
      </c>
      <c r="T601" s="146">
        <f t="shared" si="3"/>
        <v>0</v>
      </c>
      <c r="AR601" s="147" t="s">
        <v>158</v>
      </c>
      <c r="AT601" s="147" t="s">
        <v>137</v>
      </c>
      <c r="AU601" s="147" t="s">
        <v>89</v>
      </c>
      <c r="AY601" s="17" t="s">
        <v>140</v>
      </c>
      <c r="BE601" s="148">
        <f t="shared" si="4"/>
        <v>0</v>
      </c>
      <c r="BF601" s="148">
        <f t="shared" si="5"/>
        <v>0</v>
      </c>
      <c r="BG601" s="148">
        <f t="shared" si="6"/>
        <v>0</v>
      </c>
      <c r="BH601" s="148">
        <f t="shared" si="7"/>
        <v>0</v>
      </c>
      <c r="BI601" s="148">
        <f t="shared" si="8"/>
        <v>0</v>
      </c>
      <c r="BJ601" s="17" t="s">
        <v>21</v>
      </c>
      <c r="BK601" s="148">
        <f t="shared" si="9"/>
        <v>0</v>
      </c>
      <c r="BL601" s="17" t="s">
        <v>152</v>
      </c>
      <c r="BM601" s="147" t="s">
        <v>969</v>
      </c>
    </row>
    <row r="602" spans="2:65" s="1" customFormat="1" ht="33" customHeight="1">
      <c r="B602" s="32"/>
      <c r="C602" s="136" t="s">
        <v>970</v>
      </c>
      <c r="D602" s="136" t="s">
        <v>143</v>
      </c>
      <c r="E602" s="137" t="s">
        <v>971</v>
      </c>
      <c r="F602" s="138" t="s">
        <v>972</v>
      </c>
      <c r="G602" s="139" t="s">
        <v>686</v>
      </c>
      <c r="H602" s="140">
        <v>4</v>
      </c>
      <c r="I602" s="141"/>
      <c r="J602" s="142">
        <f t="shared" si="0"/>
        <v>0</v>
      </c>
      <c r="K602" s="138" t="s">
        <v>147</v>
      </c>
      <c r="L602" s="32"/>
      <c r="M602" s="143" t="s">
        <v>1</v>
      </c>
      <c r="N602" s="144" t="s">
        <v>46</v>
      </c>
      <c r="P602" s="145">
        <f t="shared" si="1"/>
        <v>0</v>
      </c>
      <c r="Q602" s="145">
        <v>8.8319999999999996E-2</v>
      </c>
      <c r="R602" s="145">
        <f t="shared" si="2"/>
        <v>0.35327999999999998</v>
      </c>
      <c r="S602" s="145">
        <v>0</v>
      </c>
      <c r="T602" s="146">
        <f t="shared" si="3"/>
        <v>0</v>
      </c>
      <c r="AR602" s="147" t="s">
        <v>152</v>
      </c>
      <c r="AT602" s="147" t="s">
        <v>143</v>
      </c>
      <c r="AU602" s="147" t="s">
        <v>89</v>
      </c>
      <c r="AY602" s="17" t="s">
        <v>140</v>
      </c>
      <c r="BE602" s="148">
        <f t="shared" si="4"/>
        <v>0</v>
      </c>
      <c r="BF602" s="148">
        <f t="shared" si="5"/>
        <v>0</v>
      </c>
      <c r="BG602" s="148">
        <f t="shared" si="6"/>
        <v>0</v>
      </c>
      <c r="BH602" s="148">
        <f t="shared" si="7"/>
        <v>0</v>
      </c>
      <c r="BI602" s="148">
        <f t="shared" si="8"/>
        <v>0</v>
      </c>
      <c r="BJ602" s="17" t="s">
        <v>21</v>
      </c>
      <c r="BK602" s="148">
        <f t="shared" si="9"/>
        <v>0</v>
      </c>
      <c r="BL602" s="17" t="s">
        <v>152</v>
      </c>
      <c r="BM602" s="147" t="s">
        <v>973</v>
      </c>
    </row>
    <row r="603" spans="2:65" s="11" customFormat="1" ht="22.9" customHeight="1">
      <c r="B603" s="124"/>
      <c r="D603" s="125" t="s">
        <v>80</v>
      </c>
      <c r="E603" s="134" t="s">
        <v>159</v>
      </c>
      <c r="F603" s="134" t="s">
        <v>974</v>
      </c>
      <c r="I603" s="127"/>
      <c r="J603" s="135">
        <f>BK603</f>
        <v>0</v>
      </c>
      <c r="L603" s="124"/>
      <c r="M603" s="129"/>
      <c r="P603" s="130">
        <f>SUM(P604:P754)</f>
        <v>0</v>
      </c>
      <c r="R603" s="130">
        <f>SUM(R604:R754)</f>
        <v>9.5847218000000005</v>
      </c>
      <c r="T603" s="131">
        <f>SUM(T604:T754)</f>
        <v>109.89452199999998</v>
      </c>
      <c r="AR603" s="125" t="s">
        <v>21</v>
      </c>
      <c r="AT603" s="132" t="s">
        <v>80</v>
      </c>
      <c r="AU603" s="132" t="s">
        <v>21</v>
      </c>
      <c r="AY603" s="125" t="s">
        <v>140</v>
      </c>
      <c r="BK603" s="133">
        <f>SUM(BK604:BK754)</f>
        <v>0</v>
      </c>
    </row>
    <row r="604" spans="2:65" s="1" customFormat="1" ht="24.2" customHeight="1">
      <c r="B604" s="32"/>
      <c r="C604" s="136" t="s">
        <v>975</v>
      </c>
      <c r="D604" s="136" t="s">
        <v>143</v>
      </c>
      <c r="E604" s="137" t="s">
        <v>976</v>
      </c>
      <c r="F604" s="138" t="s">
        <v>977</v>
      </c>
      <c r="G604" s="139" t="s">
        <v>350</v>
      </c>
      <c r="H604" s="140">
        <v>343.66899999999998</v>
      </c>
      <c r="I604" s="141"/>
      <c r="J604" s="142">
        <f>ROUND(I604*H604,2)</f>
        <v>0</v>
      </c>
      <c r="K604" s="138" t="s">
        <v>346</v>
      </c>
      <c r="L604" s="32"/>
      <c r="M604" s="143" t="s">
        <v>1</v>
      </c>
      <c r="N604" s="144" t="s">
        <v>46</v>
      </c>
      <c r="P604" s="145">
        <f>O604*H604</f>
        <v>0</v>
      </c>
      <c r="Q604" s="145">
        <v>0</v>
      </c>
      <c r="R604" s="145">
        <f>Q604*H604</f>
        <v>0</v>
      </c>
      <c r="S604" s="145">
        <v>9.8000000000000004E-2</v>
      </c>
      <c r="T604" s="146">
        <f>S604*H604</f>
        <v>33.679561999999997</v>
      </c>
      <c r="AR604" s="147" t="s">
        <v>152</v>
      </c>
      <c r="AT604" s="147" t="s">
        <v>143</v>
      </c>
      <c r="AU604" s="147" t="s">
        <v>89</v>
      </c>
      <c r="AY604" s="17" t="s">
        <v>140</v>
      </c>
      <c r="BE604" s="148">
        <f>IF(N604="základní",J604,0)</f>
        <v>0</v>
      </c>
      <c r="BF604" s="148">
        <f>IF(N604="snížená",J604,0)</f>
        <v>0</v>
      </c>
      <c r="BG604" s="148">
        <f>IF(N604="zákl. přenesená",J604,0)</f>
        <v>0</v>
      </c>
      <c r="BH604" s="148">
        <f>IF(N604="sníž. přenesená",J604,0)</f>
        <v>0</v>
      </c>
      <c r="BI604" s="148">
        <f>IF(N604="nulová",J604,0)</f>
        <v>0</v>
      </c>
      <c r="BJ604" s="17" t="s">
        <v>21</v>
      </c>
      <c r="BK604" s="148">
        <f>ROUND(I604*H604,2)</f>
        <v>0</v>
      </c>
      <c r="BL604" s="17" t="s">
        <v>152</v>
      </c>
      <c r="BM604" s="147" t="s">
        <v>978</v>
      </c>
    </row>
    <row r="605" spans="2:65" s="14" customFormat="1" ht="11.25">
      <c r="B605" s="171"/>
      <c r="D605" s="157" t="s">
        <v>341</v>
      </c>
      <c r="E605" s="172" t="s">
        <v>1</v>
      </c>
      <c r="F605" s="173" t="s">
        <v>979</v>
      </c>
      <c r="H605" s="172" t="s">
        <v>1</v>
      </c>
      <c r="I605" s="174"/>
      <c r="L605" s="171"/>
      <c r="M605" s="175"/>
      <c r="T605" s="176"/>
      <c r="AT605" s="172" t="s">
        <v>341</v>
      </c>
      <c r="AU605" s="172" t="s">
        <v>89</v>
      </c>
      <c r="AV605" s="14" t="s">
        <v>21</v>
      </c>
      <c r="AW605" s="14" t="s">
        <v>36</v>
      </c>
      <c r="AX605" s="14" t="s">
        <v>81</v>
      </c>
      <c r="AY605" s="172" t="s">
        <v>140</v>
      </c>
    </row>
    <row r="606" spans="2:65" s="12" customFormat="1" ht="11.25">
      <c r="B606" s="156"/>
      <c r="D606" s="157" t="s">
        <v>341</v>
      </c>
      <c r="E606" s="158" t="s">
        <v>1</v>
      </c>
      <c r="F606" s="159" t="s">
        <v>227</v>
      </c>
      <c r="H606" s="160">
        <v>533</v>
      </c>
      <c r="I606" s="161"/>
      <c r="L606" s="156"/>
      <c r="M606" s="162"/>
      <c r="T606" s="163"/>
      <c r="AT606" s="158" t="s">
        <v>341</v>
      </c>
      <c r="AU606" s="158" t="s">
        <v>89</v>
      </c>
      <c r="AV606" s="12" t="s">
        <v>89</v>
      </c>
      <c r="AW606" s="12" t="s">
        <v>36</v>
      </c>
      <c r="AX606" s="12" t="s">
        <v>81</v>
      </c>
      <c r="AY606" s="158" t="s">
        <v>140</v>
      </c>
    </row>
    <row r="607" spans="2:65" s="12" customFormat="1" ht="11.25">
      <c r="B607" s="156"/>
      <c r="D607" s="157" t="s">
        <v>341</v>
      </c>
      <c r="E607" s="158" t="s">
        <v>1</v>
      </c>
      <c r="F607" s="159" t="s">
        <v>980</v>
      </c>
      <c r="H607" s="160">
        <v>-189.33099999999999</v>
      </c>
      <c r="I607" s="161"/>
      <c r="L607" s="156"/>
      <c r="M607" s="162"/>
      <c r="T607" s="163"/>
      <c r="AT607" s="158" t="s">
        <v>341</v>
      </c>
      <c r="AU607" s="158" t="s">
        <v>89</v>
      </c>
      <c r="AV607" s="12" t="s">
        <v>89</v>
      </c>
      <c r="AW607" s="12" t="s">
        <v>36</v>
      </c>
      <c r="AX607" s="12" t="s">
        <v>81</v>
      </c>
      <c r="AY607" s="158" t="s">
        <v>140</v>
      </c>
    </row>
    <row r="608" spans="2:65" s="13" customFormat="1" ht="11.25">
      <c r="B608" s="164"/>
      <c r="D608" s="157" t="s">
        <v>341</v>
      </c>
      <c r="E608" s="165" t="s">
        <v>1</v>
      </c>
      <c r="F608" s="166" t="s">
        <v>343</v>
      </c>
      <c r="H608" s="167">
        <v>343.66899999999998</v>
      </c>
      <c r="I608" s="168"/>
      <c r="L608" s="164"/>
      <c r="M608" s="169"/>
      <c r="T608" s="170"/>
      <c r="AT608" s="165" t="s">
        <v>341</v>
      </c>
      <c r="AU608" s="165" t="s">
        <v>89</v>
      </c>
      <c r="AV608" s="13" t="s">
        <v>152</v>
      </c>
      <c r="AW608" s="13" t="s">
        <v>36</v>
      </c>
      <c r="AX608" s="13" t="s">
        <v>21</v>
      </c>
      <c r="AY608" s="165" t="s">
        <v>140</v>
      </c>
    </row>
    <row r="609" spans="2:65" s="1" customFormat="1" ht="16.5" customHeight="1">
      <c r="B609" s="32"/>
      <c r="C609" s="136" t="s">
        <v>981</v>
      </c>
      <c r="D609" s="136" t="s">
        <v>143</v>
      </c>
      <c r="E609" s="137" t="s">
        <v>982</v>
      </c>
      <c r="F609" s="138" t="s">
        <v>983</v>
      </c>
      <c r="G609" s="139" t="s">
        <v>146</v>
      </c>
      <c r="H609" s="140">
        <v>125.2</v>
      </c>
      <c r="I609" s="141"/>
      <c r="J609" s="142">
        <f>ROUND(I609*H609,2)</f>
        <v>0</v>
      </c>
      <c r="K609" s="138" t="s">
        <v>346</v>
      </c>
      <c r="L609" s="32"/>
      <c r="M609" s="143" t="s">
        <v>1</v>
      </c>
      <c r="N609" s="144" t="s">
        <v>46</v>
      </c>
      <c r="P609" s="145">
        <f>O609*H609</f>
        <v>0</v>
      </c>
      <c r="Q609" s="145">
        <v>0</v>
      </c>
      <c r="R609" s="145">
        <f>Q609*H609</f>
        <v>0</v>
      </c>
      <c r="S609" s="145">
        <v>0</v>
      </c>
      <c r="T609" s="146">
        <f>S609*H609</f>
        <v>0</v>
      </c>
      <c r="AR609" s="147" t="s">
        <v>152</v>
      </c>
      <c r="AT609" s="147" t="s">
        <v>143</v>
      </c>
      <c r="AU609" s="147" t="s">
        <v>89</v>
      </c>
      <c r="AY609" s="17" t="s">
        <v>140</v>
      </c>
      <c r="BE609" s="148">
        <f>IF(N609="základní",J609,0)</f>
        <v>0</v>
      </c>
      <c r="BF609" s="148">
        <f>IF(N609="snížená",J609,0)</f>
        <v>0</v>
      </c>
      <c r="BG609" s="148">
        <f>IF(N609="zákl. přenesená",J609,0)</f>
        <v>0</v>
      </c>
      <c r="BH609" s="148">
        <f>IF(N609="sníž. přenesená",J609,0)</f>
        <v>0</v>
      </c>
      <c r="BI609" s="148">
        <f>IF(N609="nulová",J609,0)</f>
        <v>0</v>
      </c>
      <c r="BJ609" s="17" t="s">
        <v>21</v>
      </c>
      <c r="BK609" s="148">
        <f>ROUND(I609*H609,2)</f>
        <v>0</v>
      </c>
      <c r="BL609" s="17" t="s">
        <v>152</v>
      </c>
      <c r="BM609" s="147" t="s">
        <v>984</v>
      </c>
    </row>
    <row r="610" spans="2:65" s="12" customFormat="1" ht="11.25">
      <c r="B610" s="156"/>
      <c r="D610" s="157" t="s">
        <v>341</v>
      </c>
      <c r="E610" s="158" t="s">
        <v>1</v>
      </c>
      <c r="F610" s="159" t="s">
        <v>985</v>
      </c>
      <c r="H610" s="160">
        <v>91.2</v>
      </c>
      <c r="I610" s="161"/>
      <c r="L610" s="156"/>
      <c r="M610" s="162"/>
      <c r="T610" s="163"/>
      <c r="AT610" s="158" t="s">
        <v>341</v>
      </c>
      <c r="AU610" s="158" t="s">
        <v>89</v>
      </c>
      <c r="AV610" s="12" t="s">
        <v>89</v>
      </c>
      <c r="AW610" s="12" t="s">
        <v>36</v>
      </c>
      <c r="AX610" s="12" t="s">
        <v>81</v>
      </c>
      <c r="AY610" s="158" t="s">
        <v>140</v>
      </c>
    </row>
    <row r="611" spans="2:65" s="12" customFormat="1" ht="11.25">
      <c r="B611" s="156"/>
      <c r="D611" s="157" t="s">
        <v>341</v>
      </c>
      <c r="E611" s="158" t="s">
        <v>1</v>
      </c>
      <c r="F611" s="159" t="s">
        <v>986</v>
      </c>
      <c r="H611" s="160">
        <v>34</v>
      </c>
      <c r="I611" s="161"/>
      <c r="L611" s="156"/>
      <c r="M611" s="162"/>
      <c r="T611" s="163"/>
      <c r="AT611" s="158" t="s">
        <v>341</v>
      </c>
      <c r="AU611" s="158" t="s">
        <v>89</v>
      </c>
      <c r="AV611" s="12" t="s">
        <v>89</v>
      </c>
      <c r="AW611" s="12" t="s">
        <v>36</v>
      </c>
      <c r="AX611" s="12" t="s">
        <v>81</v>
      </c>
      <c r="AY611" s="158" t="s">
        <v>140</v>
      </c>
    </row>
    <row r="612" spans="2:65" s="13" customFormat="1" ht="11.25">
      <c r="B612" s="164"/>
      <c r="D612" s="157" t="s">
        <v>341</v>
      </c>
      <c r="E612" s="165" t="s">
        <v>288</v>
      </c>
      <c r="F612" s="166" t="s">
        <v>343</v>
      </c>
      <c r="H612" s="167">
        <v>125.2</v>
      </c>
      <c r="I612" s="168"/>
      <c r="L612" s="164"/>
      <c r="M612" s="169"/>
      <c r="T612" s="170"/>
      <c r="AT612" s="165" t="s">
        <v>341</v>
      </c>
      <c r="AU612" s="165" t="s">
        <v>89</v>
      </c>
      <c r="AV612" s="13" t="s">
        <v>152</v>
      </c>
      <c r="AW612" s="13" t="s">
        <v>36</v>
      </c>
      <c r="AX612" s="13" t="s">
        <v>21</v>
      </c>
      <c r="AY612" s="165" t="s">
        <v>140</v>
      </c>
    </row>
    <row r="613" spans="2:65" s="1" customFormat="1" ht="24.2" customHeight="1">
      <c r="B613" s="32"/>
      <c r="C613" s="136" t="s">
        <v>987</v>
      </c>
      <c r="D613" s="136" t="s">
        <v>143</v>
      </c>
      <c r="E613" s="137" t="s">
        <v>988</v>
      </c>
      <c r="F613" s="138" t="s">
        <v>989</v>
      </c>
      <c r="G613" s="139" t="s">
        <v>350</v>
      </c>
      <c r="H613" s="140">
        <v>132</v>
      </c>
      <c r="I613" s="141"/>
      <c r="J613" s="142">
        <f>ROUND(I613*H613,2)</f>
        <v>0</v>
      </c>
      <c r="K613" s="138" t="s">
        <v>346</v>
      </c>
      <c r="L613" s="32"/>
      <c r="M613" s="143" t="s">
        <v>1</v>
      </c>
      <c r="N613" s="144" t="s">
        <v>46</v>
      </c>
      <c r="P613" s="145">
        <f>O613*H613</f>
        <v>0</v>
      </c>
      <c r="Q613" s="145">
        <v>0</v>
      </c>
      <c r="R613" s="145">
        <f>Q613*H613</f>
        <v>0</v>
      </c>
      <c r="S613" s="145">
        <v>9.8000000000000004E-2</v>
      </c>
      <c r="T613" s="146">
        <f>S613*H613</f>
        <v>12.936</v>
      </c>
      <c r="AR613" s="147" t="s">
        <v>152</v>
      </c>
      <c r="AT613" s="147" t="s">
        <v>143</v>
      </c>
      <c r="AU613" s="147" t="s">
        <v>89</v>
      </c>
      <c r="AY613" s="17" t="s">
        <v>140</v>
      </c>
      <c r="BE613" s="148">
        <f>IF(N613="základní",J613,0)</f>
        <v>0</v>
      </c>
      <c r="BF613" s="148">
        <f>IF(N613="snížená",J613,0)</f>
        <v>0</v>
      </c>
      <c r="BG613" s="148">
        <f>IF(N613="zákl. přenesená",J613,0)</f>
        <v>0</v>
      </c>
      <c r="BH613" s="148">
        <f>IF(N613="sníž. přenesená",J613,0)</f>
        <v>0</v>
      </c>
      <c r="BI613" s="148">
        <f>IF(N613="nulová",J613,0)</f>
        <v>0</v>
      </c>
      <c r="BJ613" s="17" t="s">
        <v>21</v>
      </c>
      <c r="BK613" s="148">
        <f>ROUND(I613*H613,2)</f>
        <v>0</v>
      </c>
      <c r="BL613" s="17" t="s">
        <v>152</v>
      </c>
      <c r="BM613" s="147" t="s">
        <v>990</v>
      </c>
    </row>
    <row r="614" spans="2:65" s="14" customFormat="1" ht="11.25">
      <c r="B614" s="171"/>
      <c r="D614" s="157" t="s">
        <v>341</v>
      </c>
      <c r="E614" s="172" t="s">
        <v>1</v>
      </c>
      <c r="F614" s="173" t="s">
        <v>991</v>
      </c>
      <c r="H614" s="172" t="s">
        <v>1</v>
      </c>
      <c r="I614" s="174"/>
      <c r="L614" s="171"/>
      <c r="M614" s="175"/>
      <c r="T614" s="176"/>
      <c r="AT614" s="172" t="s">
        <v>341</v>
      </c>
      <c r="AU614" s="172" t="s">
        <v>89</v>
      </c>
      <c r="AV614" s="14" t="s">
        <v>21</v>
      </c>
      <c r="AW614" s="14" t="s">
        <v>36</v>
      </c>
      <c r="AX614" s="14" t="s">
        <v>81</v>
      </c>
      <c r="AY614" s="172" t="s">
        <v>140</v>
      </c>
    </row>
    <row r="615" spans="2:65" s="14" customFormat="1" ht="11.25">
      <c r="B615" s="171"/>
      <c r="D615" s="157" t="s">
        <v>341</v>
      </c>
      <c r="E615" s="172" t="s">
        <v>1</v>
      </c>
      <c r="F615" s="173" t="s">
        <v>992</v>
      </c>
      <c r="H615" s="172" t="s">
        <v>1</v>
      </c>
      <c r="I615" s="174"/>
      <c r="L615" s="171"/>
      <c r="M615" s="175"/>
      <c r="T615" s="176"/>
      <c r="AT615" s="172" t="s">
        <v>341</v>
      </c>
      <c r="AU615" s="172" t="s">
        <v>89</v>
      </c>
      <c r="AV615" s="14" t="s">
        <v>21</v>
      </c>
      <c r="AW615" s="14" t="s">
        <v>36</v>
      </c>
      <c r="AX615" s="14" t="s">
        <v>81</v>
      </c>
      <c r="AY615" s="172" t="s">
        <v>140</v>
      </c>
    </row>
    <row r="616" spans="2:65" s="12" customFormat="1" ht="11.25">
      <c r="B616" s="156"/>
      <c r="D616" s="157" t="s">
        <v>341</v>
      </c>
      <c r="E616" s="158" t="s">
        <v>1</v>
      </c>
      <c r="F616" s="159" t="s">
        <v>225</v>
      </c>
      <c r="H616" s="160">
        <v>321.33100000000002</v>
      </c>
      <c r="I616" s="161"/>
      <c r="L616" s="156"/>
      <c r="M616" s="162"/>
      <c r="T616" s="163"/>
      <c r="AT616" s="158" t="s">
        <v>341</v>
      </c>
      <c r="AU616" s="158" t="s">
        <v>89</v>
      </c>
      <c r="AV616" s="12" t="s">
        <v>89</v>
      </c>
      <c r="AW616" s="12" t="s">
        <v>36</v>
      </c>
      <c r="AX616" s="12" t="s">
        <v>81</v>
      </c>
      <c r="AY616" s="158" t="s">
        <v>140</v>
      </c>
    </row>
    <row r="617" spans="2:65" s="12" customFormat="1" ht="11.25">
      <c r="B617" s="156"/>
      <c r="D617" s="157" t="s">
        <v>341</v>
      </c>
      <c r="E617" s="158" t="s">
        <v>1</v>
      </c>
      <c r="F617" s="159" t="s">
        <v>980</v>
      </c>
      <c r="H617" s="160">
        <v>-189.33099999999999</v>
      </c>
      <c r="I617" s="161"/>
      <c r="L617" s="156"/>
      <c r="M617" s="162"/>
      <c r="T617" s="163"/>
      <c r="AT617" s="158" t="s">
        <v>341</v>
      </c>
      <c r="AU617" s="158" t="s">
        <v>89</v>
      </c>
      <c r="AV617" s="12" t="s">
        <v>89</v>
      </c>
      <c r="AW617" s="12" t="s">
        <v>36</v>
      </c>
      <c r="AX617" s="12" t="s">
        <v>81</v>
      </c>
      <c r="AY617" s="158" t="s">
        <v>140</v>
      </c>
    </row>
    <row r="618" spans="2:65" s="13" customFormat="1" ht="11.25">
      <c r="B618" s="164"/>
      <c r="D618" s="157" t="s">
        <v>341</v>
      </c>
      <c r="E618" s="165" t="s">
        <v>1</v>
      </c>
      <c r="F618" s="166" t="s">
        <v>343</v>
      </c>
      <c r="H618" s="167">
        <v>132</v>
      </c>
      <c r="I618" s="168"/>
      <c r="L618" s="164"/>
      <c r="M618" s="169"/>
      <c r="T618" s="170"/>
      <c r="AT618" s="165" t="s">
        <v>341</v>
      </c>
      <c r="AU618" s="165" t="s">
        <v>89</v>
      </c>
      <c r="AV618" s="13" t="s">
        <v>152</v>
      </c>
      <c r="AW618" s="13" t="s">
        <v>36</v>
      </c>
      <c r="AX618" s="13" t="s">
        <v>21</v>
      </c>
      <c r="AY618" s="165" t="s">
        <v>140</v>
      </c>
    </row>
    <row r="619" spans="2:65" s="1" customFormat="1" ht="16.5" customHeight="1">
      <c r="B619" s="32"/>
      <c r="C619" s="136" t="s">
        <v>993</v>
      </c>
      <c r="D619" s="136" t="s">
        <v>143</v>
      </c>
      <c r="E619" s="137" t="s">
        <v>982</v>
      </c>
      <c r="F619" s="138" t="s">
        <v>983</v>
      </c>
      <c r="G619" s="139" t="s">
        <v>146</v>
      </c>
      <c r="H619" s="140">
        <v>93.6</v>
      </c>
      <c r="I619" s="141"/>
      <c r="J619" s="142">
        <f>ROUND(I619*H619,2)</f>
        <v>0</v>
      </c>
      <c r="K619" s="138" t="s">
        <v>346</v>
      </c>
      <c r="L619" s="32"/>
      <c r="M619" s="143" t="s">
        <v>1</v>
      </c>
      <c r="N619" s="144" t="s">
        <v>46</v>
      </c>
      <c r="P619" s="145">
        <f>O619*H619</f>
        <v>0</v>
      </c>
      <c r="Q619" s="145">
        <v>0</v>
      </c>
      <c r="R619" s="145">
        <f>Q619*H619</f>
        <v>0</v>
      </c>
      <c r="S619" s="145">
        <v>0</v>
      </c>
      <c r="T619" s="146">
        <f>S619*H619</f>
        <v>0</v>
      </c>
      <c r="AR619" s="147" t="s">
        <v>152</v>
      </c>
      <c r="AT619" s="147" t="s">
        <v>143</v>
      </c>
      <c r="AU619" s="147" t="s">
        <v>89</v>
      </c>
      <c r="AY619" s="17" t="s">
        <v>140</v>
      </c>
      <c r="BE619" s="148">
        <f>IF(N619="základní",J619,0)</f>
        <v>0</v>
      </c>
      <c r="BF619" s="148">
        <f>IF(N619="snížená",J619,0)</f>
        <v>0</v>
      </c>
      <c r="BG619" s="148">
        <f>IF(N619="zákl. přenesená",J619,0)</f>
        <v>0</v>
      </c>
      <c r="BH619" s="148">
        <f>IF(N619="sníž. přenesená",J619,0)</f>
        <v>0</v>
      </c>
      <c r="BI619" s="148">
        <f>IF(N619="nulová",J619,0)</f>
        <v>0</v>
      </c>
      <c r="BJ619" s="17" t="s">
        <v>21</v>
      </c>
      <c r="BK619" s="148">
        <f>ROUND(I619*H619,2)</f>
        <v>0</v>
      </c>
      <c r="BL619" s="17" t="s">
        <v>152</v>
      </c>
      <c r="BM619" s="147" t="s">
        <v>994</v>
      </c>
    </row>
    <row r="620" spans="2:65" s="14" customFormat="1" ht="11.25">
      <c r="B620" s="171"/>
      <c r="D620" s="157" t="s">
        <v>341</v>
      </c>
      <c r="E620" s="172" t="s">
        <v>1</v>
      </c>
      <c r="F620" s="173" t="s">
        <v>995</v>
      </c>
      <c r="H620" s="172" t="s">
        <v>1</v>
      </c>
      <c r="I620" s="174"/>
      <c r="L620" s="171"/>
      <c r="M620" s="175"/>
      <c r="T620" s="176"/>
      <c r="AT620" s="172" t="s">
        <v>341</v>
      </c>
      <c r="AU620" s="172" t="s">
        <v>89</v>
      </c>
      <c r="AV620" s="14" t="s">
        <v>21</v>
      </c>
      <c r="AW620" s="14" t="s">
        <v>36</v>
      </c>
      <c r="AX620" s="14" t="s">
        <v>81</v>
      </c>
      <c r="AY620" s="172" t="s">
        <v>140</v>
      </c>
    </row>
    <row r="621" spans="2:65" s="14" customFormat="1" ht="11.25">
      <c r="B621" s="171"/>
      <c r="D621" s="157" t="s">
        <v>341</v>
      </c>
      <c r="E621" s="172" t="s">
        <v>1</v>
      </c>
      <c r="F621" s="173" t="s">
        <v>996</v>
      </c>
      <c r="H621" s="172" t="s">
        <v>1</v>
      </c>
      <c r="I621" s="174"/>
      <c r="L621" s="171"/>
      <c r="M621" s="175"/>
      <c r="T621" s="176"/>
      <c r="AT621" s="172" t="s">
        <v>341</v>
      </c>
      <c r="AU621" s="172" t="s">
        <v>89</v>
      </c>
      <c r="AV621" s="14" t="s">
        <v>21</v>
      </c>
      <c r="AW621" s="14" t="s">
        <v>36</v>
      </c>
      <c r="AX621" s="14" t="s">
        <v>81</v>
      </c>
      <c r="AY621" s="172" t="s">
        <v>140</v>
      </c>
    </row>
    <row r="622" spans="2:65" s="12" customFormat="1" ht="11.25">
      <c r="B622" s="156"/>
      <c r="D622" s="157" t="s">
        <v>341</v>
      </c>
      <c r="E622" s="158" t="s">
        <v>1</v>
      </c>
      <c r="F622" s="159" t="s">
        <v>997</v>
      </c>
      <c r="H622" s="160">
        <v>51</v>
      </c>
      <c r="I622" s="161"/>
      <c r="L622" s="156"/>
      <c r="M622" s="162"/>
      <c r="T622" s="163"/>
      <c r="AT622" s="158" t="s">
        <v>341</v>
      </c>
      <c r="AU622" s="158" t="s">
        <v>89</v>
      </c>
      <c r="AV622" s="12" t="s">
        <v>89</v>
      </c>
      <c r="AW622" s="12" t="s">
        <v>36</v>
      </c>
      <c r="AX622" s="12" t="s">
        <v>81</v>
      </c>
      <c r="AY622" s="158" t="s">
        <v>140</v>
      </c>
    </row>
    <row r="623" spans="2:65" s="12" customFormat="1" ht="11.25">
      <c r="B623" s="156"/>
      <c r="D623" s="157" t="s">
        <v>341</v>
      </c>
      <c r="E623" s="158" t="s">
        <v>1</v>
      </c>
      <c r="F623" s="159" t="s">
        <v>998</v>
      </c>
      <c r="H623" s="160">
        <v>24</v>
      </c>
      <c r="I623" s="161"/>
      <c r="L623" s="156"/>
      <c r="M623" s="162"/>
      <c r="T623" s="163"/>
      <c r="AT623" s="158" t="s">
        <v>341</v>
      </c>
      <c r="AU623" s="158" t="s">
        <v>89</v>
      </c>
      <c r="AV623" s="12" t="s">
        <v>89</v>
      </c>
      <c r="AW623" s="12" t="s">
        <v>36</v>
      </c>
      <c r="AX623" s="12" t="s">
        <v>81</v>
      </c>
      <c r="AY623" s="158" t="s">
        <v>140</v>
      </c>
    </row>
    <row r="624" spans="2:65" s="12" customFormat="1" ht="11.25">
      <c r="B624" s="156"/>
      <c r="D624" s="157" t="s">
        <v>341</v>
      </c>
      <c r="E624" s="158" t="s">
        <v>1</v>
      </c>
      <c r="F624" s="159" t="s">
        <v>405</v>
      </c>
      <c r="H624" s="160">
        <v>18.600000000000001</v>
      </c>
      <c r="I624" s="161"/>
      <c r="L624" s="156"/>
      <c r="M624" s="162"/>
      <c r="T624" s="163"/>
      <c r="AT624" s="158" t="s">
        <v>341</v>
      </c>
      <c r="AU624" s="158" t="s">
        <v>89</v>
      </c>
      <c r="AV624" s="12" t="s">
        <v>89</v>
      </c>
      <c r="AW624" s="12" t="s">
        <v>36</v>
      </c>
      <c r="AX624" s="12" t="s">
        <v>81</v>
      </c>
      <c r="AY624" s="158" t="s">
        <v>140</v>
      </c>
    </row>
    <row r="625" spans="2:65" s="13" customFormat="1" ht="11.25">
      <c r="B625" s="164"/>
      <c r="D625" s="157" t="s">
        <v>341</v>
      </c>
      <c r="E625" s="165" t="s">
        <v>1</v>
      </c>
      <c r="F625" s="166" t="s">
        <v>343</v>
      </c>
      <c r="H625" s="167">
        <v>93.6</v>
      </c>
      <c r="I625" s="168"/>
      <c r="L625" s="164"/>
      <c r="M625" s="169"/>
      <c r="T625" s="170"/>
      <c r="AT625" s="165" t="s">
        <v>341</v>
      </c>
      <c r="AU625" s="165" t="s">
        <v>89</v>
      </c>
      <c r="AV625" s="13" t="s">
        <v>152</v>
      </c>
      <c r="AW625" s="13" t="s">
        <v>36</v>
      </c>
      <c r="AX625" s="13" t="s">
        <v>21</v>
      </c>
      <c r="AY625" s="165" t="s">
        <v>140</v>
      </c>
    </row>
    <row r="626" spans="2:65" s="1" customFormat="1" ht="24.2" customHeight="1">
      <c r="B626" s="32"/>
      <c r="C626" s="136" t="s">
        <v>999</v>
      </c>
      <c r="D626" s="136" t="s">
        <v>143</v>
      </c>
      <c r="E626" s="137" t="s">
        <v>1000</v>
      </c>
      <c r="F626" s="138" t="s">
        <v>1001</v>
      </c>
      <c r="G626" s="139" t="s">
        <v>350</v>
      </c>
      <c r="H626" s="140">
        <v>95.3</v>
      </c>
      <c r="I626" s="141"/>
      <c r="J626" s="142">
        <f>ROUND(I626*H626,2)</f>
        <v>0</v>
      </c>
      <c r="K626" s="138" t="s">
        <v>346</v>
      </c>
      <c r="L626" s="32"/>
      <c r="M626" s="143" t="s">
        <v>1</v>
      </c>
      <c r="N626" s="144" t="s">
        <v>46</v>
      </c>
      <c r="P626" s="145">
        <f>O626*H626</f>
        <v>0</v>
      </c>
      <c r="Q626" s="145">
        <v>0</v>
      </c>
      <c r="R626" s="145">
        <f>Q626*H626</f>
        <v>0</v>
      </c>
      <c r="S626" s="145">
        <v>0.22</v>
      </c>
      <c r="T626" s="146">
        <f>S626*H626</f>
        <v>20.966000000000001</v>
      </c>
      <c r="AR626" s="147" t="s">
        <v>152</v>
      </c>
      <c r="AT626" s="147" t="s">
        <v>143</v>
      </c>
      <c r="AU626" s="147" t="s">
        <v>89</v>
      </c>
      <c r="AY626" s="17" t="s">
        <v>140</v>
      </c>
      <c r="BE626" s="148">
        <f>IF(N626="základní",J626,0)</f>
        <v>0</v>
      </c>
      <c r="BF626" s="148">
        <f>IF(N626="snížená",J626,0)</f>
        <v>0</v>
      </c>
      <c r="BG626" s="148">
        <f>IF(N626="zákl. přenesená",J626,0)</f>
        <v>0</v>
      </c>
      <c r="BH626" s="148">
        <f>IF(N626="sníž. přenesená",J626,0)</f>
        <v>0</v>
      </c>
      <c r="BI626" s="148">
        <f>IF(N626="nulová",J626,0)</f>
        <v>0</v>
      </c>
      <c r="BJ626" s="17" t="s">
        <v>21</v>
      </c>
      <c r="BK626" s="148">
        <f>ROUND(I626*H626,2)</f>
        <v>0</v>
      </c>
      <c r="BL626" s="17" t="s">
        <v>152</v>
      </c>
      <c r="BM626" s="147" t="s">
        <v>1002</v>
      </c>
    </row>
    <row r="627" spans="2:65" s="14" customFormat="1" ht="11.25">
      <c r="B627" s="171"/>
      <c r="D627" s="157" t="s">
        <v>341</v>
      </c>
      <c r="E627" s="172" t="s">
        <v>1</v>
      </c>
      <c r="F627" s="173" t="s">
        <v>1003</v>
      </c>
      <c r="H627" s="172" t="s">
        <v>1</v>
      </c>
      <c r="I627" s="174"/>
      <c r="L627" s="171"/>
      <c r="M627" s="175"/>
      <c r="T627" s="176"/>
      <c r="AT627" s="172" t="s">
        <v>341</v>
      </c>
      <c r="AU627" s="172" t="s">
        <v>89</v>
      </c>
      <c r="AV627" s="14" t="s">
        <v>21</v>
      </c>
      <c r="AW627" s="14" t="s">
        <v>36</v>
      </c>
      <c r="AX627" s="14" t="s">
        <v>81</v>
      </c>
      <c r="AY627" s="172" t="s">
        <v>140</v>
      </c>
    </row>
    <row r="628" spans="2:65" s="14" customFormat="1" ht="11.25">
      <c r="B628" s="171"/>
      <c r="D628" s="157" t="s">
        <v>341</v>
      </c>
      <c r="E628" s="172" t="s">
        <v>1</v>
      </c>
      <c r="F628" s="173" t="s">
        <v>1004</v>
      </c>
      <c r="H628" s="172" t="s">
        <v>1</v>
      </c>
      <c r="I628" s="174"/>
      <c r="L628" s="171"/>
      <c r="M628" s="175"/>
      <c r="T628" s="176"/>
      <c r="AT628" s="172" t="s">
        <v>341</v>
      </c>
      <c r="AU628" s="172" t="s">
        <v>89</v>
      </c>
      <c r="AV628" s="14" t="s">
        <v>21</v>
      </c>
      <c r="AW628" s="14" t="s">
        <v>36</v>
      </c>
      <c r="AX628" s="14" t="s">
        <v>81</v>
      </c>
      <c r="AY628" s="172" t="s">
        <v>140</v>
      </c>
    </row>
    <row r="629" spans="2:65" s="12" customFormat="1" ht="11.25">
      <c r="B629" s="156"/>
      <c r="D629" s="157" t="s">
        <v>341</v>
      </c>
      <c r="E629" s="158" t="s">
        <v>1</v>
      </c>
      <c r="F629" s="159" t="s">
        <v>231</v>
      </c>
      <c r="H629" s="160">
        <v>275.33100000000002</v>
      </c>
      <c r="I629" s="161"/>
      <c r="L629" s="156"/>
      <c r="M629" s="162"/>
      <c r="T629" s="163"/>
      <c r="AT629" s="158" t="s">
        <v>341</v>
      </c>
      <c r="AU629" s="158" t="s">
        <v>89</v>
      </c>
      <c r="AV629" s="12" t="s">
        <v>89</v>
      </c>
      <c r="AW629" s="12" t="s">
        <v>36</v>
      </c>
      <c r="AX629" s="12" t="s">
        <v>81</v>
      </c>
      <c r="AY629" s="158" t="s">
        <v>140</v>
      </c>
    </row>
    <row r="630" spans="2:65" s="12" customFormat="1" ht="11.25">
      <c r="B630" s="156"/>
      <c r="D630" s="157" t="s">
        <v>341</v>
      </c>
      <c r="E630" s="158" t="s">
        <v>1</v>
      </c>
      <c r="F630" s="159" t="s">
        <v>980</v>
      </c>
      <c r="H630" s="160">
        <v>-189.33099999999999</v>
      </c>
      <c r="I630" s="161"/>
      <c r="L630" s="156"/>
      <c r="M630" s="162"/>
      <c r="T630" s="163"/>
      <c r="AT630" s="158" t="s">
        <v>341</v>
      </c>
      <c r="AU630" s="158" t="s">
        <v>89</v>
      </c>
      <c r="AV630" s="12" t="s">
        <v>89</v>
      </c>
      <c r="AW630" s="12" t="s">
        <v>36</v>
      </c>
      <c r="AX630" s="12" t="s">
        <v>81</v>
      </c>
      <c r="AY630" s="158" t="s">
        <v>140</v>
      </c>
    </row>
    <row r="631" spans="2:65" s="14" customFormat="1" ht="11.25">
      <c r="B631" s="171"/>
      <c r="D631" s="157" t="s">
        <v>341</v>
      </c>
      <c r="E631" s="172" t="s">
        <v>1</v>
      </c>
      <c r="F631" s="173" t="s">
        <v>1005</v>
      </c>
      <c r="H631" s="172" t="s">
        <v>1</v>
      </c>
      <c r="I631" s="174"/>
      <c r="L631" s="171"/>
      <c r="M631" s="175"/>
      <c r="T631" s="176"/>
      <c r="AT631" s="172" t="s">
        <v>341</v>
      </c>
      <c r="AU631" s="172" t="s">
        <v>89</v>
      </c>
      <c r="AV631" s="14" t="s">
        <v>21</v>
      </c>
      <c r="AW631" s="14" t="s">
        <v>36</v>
      </c>
      <c r="AX631" s="14" t="s">
        <v>81</v>
      </c>
      <c r="AY631" s="172" t="s">
        <v>140</v>
      </c>
    </row>
    <row r="632" spans="2:65" s="14" customFormat="1" ht="11.25">
      <c r="B632" s="171"/>
      <c r="D632" s="157" t="s">
        <v>341</v>
      </c>
      <c r="E632" s="172" t="s">
        <v>1</v>
      </c>
      <c r="F632" s="173" t="s">
        <v>1006</v>
      </c>
      <c r="H632" s="172" t="s">
        <v>1</v>
      </c>
      <c r="I632" s="174"/>
      <c r="L632" s="171"/>
      <c r="M632" s="175"/>
      <c r="T632" s="176"/>
      <c r="AT632" s="172" t="s">
        <v>341</v>
      </c>
      <c r="AU632" s="172" t="s">
        <v>89</v>
      </c>
      <c r="AV632" s="14" t="s">
        <v>21</v>
      </c>
      <c r="AW632" s="14" t="s">
        <v>36</v>
      </c>
      <c r="AX632" s="14" t="s">
        <v>81</v>
      </c>
      <c r="AY632" s="172" t="s">
        <v>140</v>
      </c>
    </row>
    <row r="633" spans="2:65" s="12" customFormat="1" ht="11.25">
      <c r="B633" s="156"/>
      <c r="D633" s="157" t="s">
        <v>341</v>
      </c>
      <c r="E633" s="158" t="s">
        <v>1</v>
      </c>
      <c r="F633" s="159" t="s">
        <v>229</v>
      </c>
      <c r="H633" s="160">
        <v>19.53</v>
      </c>
      <c r="I633" s="161"/>
      <c r="L633" s="156"/>
      <c r="M633" s="162"/>
      <c r="T633" s="163"/>
      <c r="AT633" s="158" t="s">
        <v>341</v>
      </c>
      <c r="AU633" s="158" t="s">
        <v>89</v>
      </c>
      <c r="AV633" s="12" t="s">
        <v>89</v>
      </c>
      <c r="AW633" s="12" t="s">
        <v>36</v>
      </c>
      <c r="AX633" s="12" t="s">
        <v>81</v>
      </c>
      <c r="AY633" s="158" t="s">
        <v>140</v>
      </c>
    </row>
    <row r="634" spans="2:65" s="12" customFormat="1" ht="11.25">
      <c r="B634" s="156"/>
      <c r="D634" s="157" t="s">
        <v>341</v>
      </c>
      <c r="E634" s="158" t="s">
        <v>1</v>
      </c>
      <c r="F634" s="159" t="s">
        <v>1007</v>
      </c>
      <c r="H634" s="160">
        <v>-10.23</v>
      </c>
      <c r="I634" s="161"/>
      <c r="L634" s="156"/>
      <c r="M634" s="162"/>
      <c r="T634" s="163"/>
      <c r="AT634" s="158" t="s">
        <v>341</v>
      </c>
      <c r="AU634" s="158" t="s">
        <v>89</v>
      </c>
      <c r="AV634" s="12" t="s">
        <v>89</v>
      </c>
      <c r="AW634" s="12" t="s">
        <v>36</v>
      </c>
      <c r="AX634" s="12" t="s">
        <v>81</v>
      </c>
      <c r="AY634" s="158" t="s">
        <v>140</v>
      </c>
    </row>
    <row r="635" spans="2:65" s="13" customFormat="1" ht="11.25">
      <c r="B635" s="164"/>
      <c r="D635" s="157" t="s">
        <v>341</v>
      </c>
      <c r="E635" s="165" t="s">
        <v>1</v>
      </c>
      <c r="F635" s="166" t="s">
        <v>343</v>
      </c>
      <c r="H635" s="167">
        <v>95.3</v>
      </c>
      <c r="I635" s="168"/>
      <c r="L635" s="164"/>
      <c r="M635" s="169"/>
      <c r="T635" s="170"/>
      <c r="AT635" s="165" t="s">
        <v>341</v>
      </c>
      <c r="AU635" s="165" t="s">
        <v>89</v>
      </c>
      <c r="AV635" s="13" t="s">
        <v>152</v>
      </c>
      <c r="AW635" s="13" t="s">
        <v>36</v>
      </c>
      <c r="AX635" s="13" t="s">
        <v>21</v>
      </c>
      <c r="AY635" s="165" t="s">
        <v>140</v>
      </c>
    </row>
    <row r="636" spans="2:65" s="1" customFormat="1" ht="24.2" customHeight="1">
      <c r="B636" s="32"/>
      <c r="C636" s="136" t="s">
        <v>1008</v>
      </c>
      <c r="D636" s="136" t="s">
        <v>143</v>
      </c>
      <c r="E636" s="137" t="s">
        <v>1009</v>
      </c>
      <c r="F636" s="138" t="s">
        <v>1010</v>
      </c>
      <c r="G636" s="139" t="s">
        <v>146</v>
      </c>
      <c r="H636" s="140">
        <v>98.2</v>
      </c>
      <c r="I636" s="141"/>
      <c r="J636" s="142">
        <f>ROUND(I636*H636,2)</f>
        <v>0</v>
      </c>
      <c r="K636" s="138" t="s">
        <v>346</v>
      </c>
      <c r="L636" s="32"/>
      <c r="M636" s="143" t="s">
        <v>1</v>
      </c>
      <c r="N636" s="144" t="s">
        <v>46</v>
      </c>
      <c r="P636" s="145">
        <f>O636*H636</f>
        <v>0</v>
      </c>
      <c r="Q636" s="145">
        <v>0</v>
      </c>
      <c r="R636" s="145">
        <f>Q636*H636</f>
        <v>0</v>
      </c>
      <c r="S636" s="145">
        <v>0</v>
      </c>
      <c r="T636" s="146">
        <f>S636*H636</f>
        <v>0</v>
      </c>
      <c r="AR636" s="147" t="s">
        <v>152</v>
      </c>
      <c r="AT636" s="147" t="s">
        <v>143</v>
      </c>
      <c r="AU636" s="147" t="s">
        <v>89</v>
      </c>
      <c r="AY636" s="17" t="s">
        <v>140</v>
      </c>
      <c r="BE636" s="148">
        <f>IF(N636="základní",J636,0)</f>
        <v>0</v>
      </c>
      <c r="BF636" s="148">
        <f>IF(N636="snížená",J636,0)</f>
        <v>0</v>
      </c>
      <c r="BG636" s="148">
        <f>IF(N636="zákl. přenesená",J636,0)</f>
        <v>0</v>
      </c>
      <c r="BH636" s="148">
        <f>IF(N636="sníž. přenesená",J636,0)</f>
        <v>0</v>
      </c>
      <c r="BI636" s="148">
        <f>IF(N636="nulová",J636,0)</f>
        <v>0</v>
      </c>
      <c r="BJ636" s="17" t="s">
        <v>21</v>
      </c>
      <c r="BK636" s="148">
        <f>ROUND(I636*H636,2)</f>
        <v>0</v>
      </c>
      <c r="BL636" s="17" t="s">
        <v>152</v>
      </c>
      <c r="BM636" s="147" t="s">
        <v>1011</v>
      </c>
    </row>
    <row r="637" spans="2:65" s="14" customFormat="1" ht="11.25">
      <c r="B637" s="171"/>
      <c r="D637" s="157" t="s">
        <v>341</v>
      </c>
      <c r="E637" s="172" t="s">
        <v>1</v>
      </c>
      <c r="F637" s="173" t="s">
        <v>1012</v>
      </c>
      <c r="H637" s="172" t="s">
        <v>1</v>
      </c>
      <c r="I637" s="174"/>
      <c r="L637" s="171"/>
      <c r="M637" s="175"/>
      <c r="T637" s="176"/>
      <c r="AT637" s="172" t="s">
        <v>341</v>
      </c>
      <c r="AU637" s="172" t="s">
        <v>89</v>
      </c>
      <c r="AV637" s="14" t="s">
        <v>21</v>
      </c>
      <c r="AW637" s="14" t="s">
        <v>36</v>
      </c>
      <c r="AX637" s="14" t="s">
        <v>81</v>
      </c>
      <c r="AY637" s="172" t="s">
        <v>140</v>
      </c>
    </row>
    <row r="638" spans="2:65" s="14" customFormat="1" ht="11.25">
      <c r="B638" s="171"/>
      <c r="D638" s="157" t="s">
        <v>341</v>
      </c>
      <c r="E638" s="172" t="s">
        <v>1</v>
      </c>
      <c r="F638" s="173" t="s">
        <v>996</v>
      </c>
      <c r="H638" s="172" t="s">
        <v>1</v>
      </c>
      <c r="I638" s="174"/>
      <c r="L638" s="171"/>
      <c r="M638" s="175"/>
      <c r="T638" s="176"/>
      <c r="AT638" s="172" t="s">
        <v>341</v>
      </c>
      <c r="AU638" s="172" t="s">
        <v>89</v>
      </c>
      <c r="AV638" s="14" t="s">
        <v>21</v>
      </c>
      <c r="AW638" s="14" t="s">
        <v>36</v>
      </c>
      <c r="AX638" s="14" t="s">
        <v>81</v>
      </c>
      <c r="AY638" s="172" t="s">
        <v>140</v>
      </c>
    </row>
    <row r="639" spans="2:65" s="12" customFormat="1" ht="11.25">
      <c r="B639" s="156"/>
      <c r="D639" s="157" t="s">
        <v>341</v>
      </c>
      <c r="E639" s="158" t="s">
        <v>1</v>
      </c>
      <c r="F639" s="159" t="s">
        <v>997</v>
      </c>
      <c r="H639" s="160">
        <v>51</v>
      </c>
      <c r="I639" s="161"/>
      <c r="L639" s="156"/>
      <c r="M639" s="162"/>
      <c r="T639" s="163"/>
      <c r="AT639" s="158" t="s">
        <v>341</v>
      </c>
      <c r="AU639" s="158" t="s">
        <v>89</v>
      </c>
      <c r="AV639" s="12" t="s">
        <v>89</v>
      </c>
      <c r="AW639" s="12" t="s">
        <v>36</v>
      </c>
      <c r="AX639" s="12" t="s">
        <v>81</v>
      </c>
      <c r="AY639" s="158" t="s">
        <v>140</v>
      </c>
    </row>
    <row r="640" spans="2:65" s="12" customFormat="1" ht="11.25">
      <c r="B640" s="156"/>
      <c r="D640" s="157" t="s">
        <v>341</v>
      </c>
      <c r="E640" s="158" t="s">
        <v>1</v>
      </c>
      <c r="F640" s="159" t="s">
        <v>1013</v>
      </c>
      <c r="H640" s="160">
        <v>10</v>
      </c>
      <c r="I640" s="161"/>
      <c r="L640" s="156"/>
      <c r="M640" s="162"/>
      <c r="T640" s="163"/>
      <c r="AT640" s="158" t="s">
        <v>341</v>
      </c>
      <c r="AU640" s="158" t="s">
        <v>89</v>
      </c>
      <c r="AV640" s="12" t="s">
        <v>89</v>
      </c>
      <c r="AW640" s="12" t="s">
        <v>36</v>
      </c>
      <c r="AX640" s="12" t="s">
        <v>81</v>
      </c>
      <c r="AY640" s="158" t="s">
        <v>140</v>
      </c>
    </row>
    <row r="641" spans="2:65" s="12" customFormat="1" ht="11.25">
      <c r="B641" s="156"/>
      <c r="D641" s="157" t="s">
        <v>341</v>
      </c>
      <c r="E641" s="158" t="s">
        <v>1</v>
      </c>
      <c r="F641" s="159" t="s">
        <v>405</v>
      </c>
      <c r="H641" s="160">
        <v>18.600000000000001</v>
      </c>
      <c r="I641" s="161"/>
      <c r="L641" s="156"/>
      <c r="M641" s="162"/>
      <c r="T641" s="163"/>
      <c r="AT641" s="158" t="s">
        <v>341</v>
      </c>
      <c r="AU641" s="158" t="s">
        <v>89</v>
      </c>
      <c r="AV641" s="12" t="s">
        <v>89</v>
      </c>
      <c r="AW641" s="12" t="s">
        <v>36</v>
      </c>
      <c r="AX641" s="12" t="s">
        <v>81</v>
      </c>
      <c r="AY641" s="158" t="s">
        <v>140</v>
      </c>
    </row>
    <row r="642" spans="2:65" s="15" customFormat="1" ht="11.25">
      <c r="B642" s="177"/>
      <c r="D642" s="157" t="s">
        <v>341</v>
      </c>
      <c r="E642" s="178" t="s">
        <v>1</v>
      </c>
      <c r="F642" s="179" t="s">
        <v>484</v>
      </c>
      <c r="H642" s="180">
        <v>79.599999999999994</v>
      </c>
      <c r="I642" s="181"/>
      <c r="L642" s="177"/>
      <c r="M642" s="182"/>
      <c r="T642" s="183"/>
      <c r="AT642" s="178" t="s">
        <v>341</v>
      </c>
      <c r="AU642" s="178" t="s">
        <v>89</v>
      </c>
      <c r="AV642" s="15" t="s">
        <v>139</v>
      </c>
      <c r="AW642" s="15" t="s">
        <v>36</v>
      </c>
      <c r="AX642" s="15" t="s">
        <v>81</v>
      </c>
      <c r="AY642" s="178" t="s">
        <v>140</v>
      </c>
    </row>
    <row r="643" spans="2:65" s="14" customFormat="1" ht="11.25">
      <c r="B643" s="171"/>
      <c r="D643" s="157" t="s">
        <v>341</v>
      </c>
      <c r="E643" s="172" t="s">
        <v>1</v>
      </c>
      <c r="F643" s="173" t="s">
        <v>1005</v>
      </c>
      <c r="H643" s="172" t="s">
        <v>1</v>
      </c>
      <c r="I643" s="174"/>
      <c r="L643" s="171"/>
      <c r="M643" s="175"/>
      <c r="T643" s="176"/>
      <c r="AT643" s="172" t="s">
        <v>341</v>
      </c>
      <c r="AU643" s="172" t="s">
        <v>89</v>
      </c>
      <c r="AV643" s="14" t="s">
        <v>21</v>
      </c>
      <c r="AW643" s="14" t="s">
        <v>36</v>
      </c>
      <c r="AX643" s="14" t="s">
        <v>81</v>
      </c>
      <c r="AY643" s="172" t="s">
        <v>140</v>
      </c>
    </row>
    <row r="644" spans="2:65" s="14" customFormat="1" ht="11.25">
      <c r="B644" s="171"/>
      <c r="D644" s="157" t="s">
        <v>341</v>
      </c>
      <c r="E644" s="172" t="s">
        <v>1</v>
      </c>
      <c r="F644" s="173" t="s">
        <v>1006</v>
      </c>
      <c r="H644" s="172" t="s">
        <v>1</v>
      </c>
      <c r="I644" s="174"/>
      <c r="L644" s="171"/>
      <c r="M644" s="175"/>
      <c r="T644" s="176"/>
      <c r="AT644" s="172" t="s">
        <v>341</v>
      </c>
      <c r="AU644" s="172" t="s">
        <v>89</v>
      </c>
      <c r="AV644" s="14" t="s">
        <v>21</v>
      </c>
      <c r="AW644" s="14" t="s">
        <v>36</v>
      </c>
      <c r="AX644" s="14" t="s">
        <v>81</v>
      </c>
      <c r="AY644" s="172" t="s">
        <v>140</v>
      </c>
    </row>
    <row r="645" spans="2:65" s="12" customFormat="1" ht="11.25">
      <c r="B645" s="156"/>
      <c r="D645" s="157" t="s">
        <v>341</v>
      </c>
      <c r="E645" s="158" t="s">
        <v>1</v>
      </c>
      <c r="F645" s="159" t="s">
        <v>405</v>
      </c>
      <c r="H645" s="160">
        <v>18.600000000000001</v>
      </c>
      <c r="I645" s="161"/>
      <c r="L645" s="156"/>
      <c r="M645" s="162"/>
      <c r="T645" s="163"/>
      <c r="AT645" s="158" t="s">
        <v>341</v>
      </c>
      <c r="AU645" s="158" t="s">
        <v>89</v>
      </c>
      <c r="AV645" s="12" t="s">
        <v>89</v>
      </c>
      <c r="AW645" s="12" t="s">
        <v>36</v>
      </c>
      <c r="AX645" s="12" t="s">
        <v>81</v>
      </c>
      <c r="AY645" s="158" t="s">
        <v>140</v>
      </c>
    </row>
    <row r="646" spans="2:65" s="15" customFormat="1" ht="11.25">
      <c r="B646" s="177"/>
      <c r="D646" s="157" t="s">
        <v>341</v>
      </c>
      <c r="E646" s="178" t="s">
        <v>1</v>
      </c>
      <c r="F646" s="179" t="s">
        <v>484</v>
      </c>
      <c r="H646" s="180">
        <v>18.600000000000001</v>
      </c>
      <c r="I646" s="181"/>
      <c r="L646" s="177"/>
      <c r="M646" s="182"/>
      <c r="T646" s="183"/>
      <c r="AT646" s="178" t="s">
        <v>341</v>
      </c>
      <c r="AU646" s="178" t="s">
        <v>89</v>
      </c>
      <c r="AV646" s="15" t="s">
        <v>139</v>
      </c>
      <c r="AW646" s="15" t="s">
        <v>36</v>
      </c>
      <c r="AX646" s="15" t="s">
        <v>81</v>
      </c>
      <c r="AY646" s="178" t="s">
        <v>140</v>
      </c>
    </row>
    <row r="647" spans="2:65" s="13" customFormat="1" ht="11.25">
      <c r="B647" s="164"/>
      <c r="D647" s="157" t="s">
        <v>341</v>
      </c>
      <c r="E647" s="165" t="s">
        <v>1</v>
      </c>
      <c r="F647" s="166" t="s">
        <v>343</v>
      </c>
      <c r="H647" s="167">
        <v>98.2</v>
      </c>
      <c r="I647" s="168"/>
      <c r="L647" s="164"/>
      <c r="M647" s="169"/>
      <c r="T647" s="170"/>
      <c r="AT647" s="165" t="s">
        <v>341</v>
      </c>
      <c r="AU647" s="165" t="s">
        <v>89</v>
      </c>
      <c r="AV647" s="13" t="s">
        <v>152</v>
      </c>
      <c r="AW647" s="13" t="s">
        <v>36</v>
      </c>
      <c r="AX647" s="13" t="s">
        <v>21</v>
      </c>
      <c r="AY647" s="165" t="s">
        <v>140</v>
      </c>
    </row>
    <row r="648" spans="2:65" s="1" customFormat="1" ht="24.2" customHeight="1">
      <c r="B648" s="32"/>
      <c r="C648" s="136" t="s">
        <v>1014</v>
      </c>
      <c r="D648" s="136" t="s">
        <v>143</v>
      </c>
      <c r="E648" s="137" t="s">
        <v>1015</v>
      </c>
      <c r="F648" s="138" t="s">
        <v>1016</v>
      </c>
      <c r="G648" s="139" t="s">
        <v>350</v>
      </c>
      <c r="H648" s="140">
        <v>25.77</v>
      </c>
      <c r="I648" s="141"/>
      <c r="J648" s="142">
        <f>ROUND(I648*H648,2)</f>
        <v>0</v>
      </c>
      <c r="K648" s="138" t="s">
        <v>346</v>
      </c>
      <c r="L648" s="32"/>
      <c r="M648" s="143" t="s">
        <v>1</v>
      </c>
      <c r="N648" s="144" t="s">
        <v>46</v>
      </c>
      <c r="P648" s="145">
        <f>O648*H648</f>
        <v>0</v>
      </c>
      <c r="Q648" s="145">
        <v>0</v>
      </c>
      <c r="R648" s="145">
        <f>Q648*H648</f>
        <v>0</v>
      </c>
      <c r="S648" s="145">
        <v>9.8000000000000004E-2</v>
      </c>
      <c r="T648" s="146">
        <f>S648*H648</f>
        <v>2.5254600000000003</v>
      </c>
      <c r="AR648" s="147" t="s">
        <v>152</v>
      </c>
      <c r="AT648" s="147" t="s">
        <v>143</v>
      </c>
      <c r="AU648" s="147" t="s">
        <v>89</v>
      </c>
      <c r="AY648" s="17" t="s">
        <v>140</v>
      </c>
      <c r="BE648" s="148">
        <f>IF(N648="základní",J648,0)</f>
        <v>0</v>
      </c>
      <c r="BF648" s="148">
        <f>IF(N648="snížená",J648,0)</f>
        <v>0</v>
      </c>
      <c r="BG648" s="148">
        <f>IF(N648="zákl. přenesená",J648,0)</f>
        <v>0</v>
      </c>
      <c r="BH648" s="148">
        <f>IF(N648="sníž. přenesená",J648,0)</f>
        <v>0</v>
      </c>
      <c r="BI648" s="148">
        <f>IF(N648="nulová",J648,0)</f>
        <v>0</v>
      </c>
      <c r="BJ648" s="17" t="s">
        <v>21</v>
      </c>
      <c r="BK648" s="148">
        <f>ROUND(I648*H648,2)</f>
        <v>0</v>
      </c>
      <c r="BL648" s="17" t="s">
        <v>152</v>
      </c>
      <c r="BM648" s="147" t="s">
        <v>1017</v>
      </c>
    </row>
    <row r="649" spans="2:65" s="12" customFormat="1" ht="11.25">
      <c r="B649" s="156"/>
      <c r="D649" s="157" t="s">
        <v>341</v>
      </c>
      <c r="E649" s="158" t="s">
        <v>1</v>
      </c>
      <c r="F649" s="159" t="s">
        <v>1018</v>
      </c>
      <c r="H649" s="160">
        <v>36</v>
      </c>
      <c r="I649" s="161"/>
      <c r="L649" s="156"/>
      <c r="M649" s="162"/>
      <c r="T649" s="163"/>
      <c r="AT649" s="158" t="s">
        <v>341</v>
      </c>
      <c r="AU649" s="158" t="s">
        <v>89</v>
      </c>
      <c r="AV649" s="12" t="s">
        <v>89</v>
      </c>
      <c r="AW649" s="12" t="s">
        <v>36</v>
      </c>
      <c r="AX649" s="12" t="s">
        <v>81</v>
      </c>
      <c r="AY649" s="158" t="s">
        <v>140</v>
      </c>
    </row>
    <row r="650" spans="2:65" s="12" customFormat="1" ht="11.25">
      <c r="B650" s="156"/>
      <c r="D650" s="157" t="s">
        <v>341</v>
      </c>
      <c r="E650" s="158" t="s">
        <v>1</v>
      </c>
      <c r="F650" s="159" t="s">
        <v>1019</v>
      </c>
      <c r="H650" s="160">
        <v>-10.23</v>
      </c>
      <c r="I650" s="161"/>
      <c r="L650" s="156"/>
      <c r="M650" s="162"/>
      <c r="T650" s="163"/>
      <c r="AT650" s="158" t="s">
        <v>341</v>
      </c>
      <c r="AU650" s="158" t="s">
        <v>89</v>
      </c>
      <c r="AV650" s="12" t="s">
        <v>89</v>
      </c>
      <c r="AW650" s="12" t="s">
        <v>36</v>
      </c>
      <c r="AX650" s="12" t="s">
        <v>81</v>
      </c>
      <c r="AY650" s="158" t="s">
        <v>140</v>
      </c>
    </row>
    <row r="651" spans="2:65" s="13" customFormat="1" ht="11.25">
      <c r="B651" s="164"/>
      <c r="D651" s="157" t="s">
        <v>341</v>
      </c>
      <c r="E651" s="165" t="s">
        <v>1</v>
      </c>
      <c r="F651" s="166" t="s">
        <v>343</v>
      </c>
      <c r="H651" s="167">
        <v>25.77</v>
      </c>
      <c r="I651" s="168"/>
      <c r="L651" s="164"/>
      <c r="M651" s="169"/>
      <c r="T651" s="170"/>
      <c r="AT651" s="165" t="s">
        <v>341</v>
      </c>
      <c r="AU651" s="165" t="s">
        <v>89</v>
      </c>
      <c r="AV651" s="13" t="s">
        <v>152</v>
      </c>
      <c r="AW651" s="13" t="s">
        <v>36</v>
      </c>
      <c r="AX651" s="13" t="s">
        <v>21</v>
      </c>
      <c r="AY651" s="165" t="s">
        <v>140</v>
      </c>
    </row>
    <row r="652" spans="2:65" s="1" customFormat="1" ht="16.5" customHeight="1">
      <c r="B652" s="32"/>
      <c r="C652" s="136" t="s">
        <v>1020</v>
      </c>
      <c r="D652" s="136" t="s">
        <v>143</v>
      </c>
      <c r="E652" s="137" t="s">
        <v>982</v>
      </c>
      <c r="F652" s="138" t="s">
        <v>983</v>
      </c>
      <c r="G652" s="139" t="s">
        <v>146</v>
      </c>
      <c r="H652" s="140">
        <v>24.1</v>
      </c>
      <c r="I652" s="141"/>
      <c r="J652" s="142">
        <f>ROUND(I652*H652,2)</f>
        <v>0</v>
      </c>
      <c r="K652" s="138" t="s">
        <v>346</v>
      </c>
      <c r="L652" s="32"/>
      <c r="M652" s="143" t="s">
        <v>1</v>
      </c>
      <c r="N652" s="144" t="s">
        <v>46</v>
      </c>
      <c r="P652" s="145">
        <f>O652*H652</f>
        <v>0</v>
      </c>
      <c r="Q652" s="145">
        <v>0</v>
      </c>
      <c r="R652" s="145">
        <f>Q652*H652</f>
        <v>0</v>
      </c>
      <c r="S652" s="145">
        <v>0</v>
      </c>
      <c r="T652" s="146">
        <f>S652*H652</f>
        <v>0</v>
      </c>
      <c r="AR652" s="147" t="s">
        <v>152</v>
      </c>
      <c r="AT652" s="147" t="s">
        <v>143</v>
      </c>
      <c r="AU652" s="147" t="s">
        <v>89</v>
      </c>
      <c r="AY652" s="17" t="s">
        <v>140</v>
      </c>
      <c r="BE652" s="148">
        <f>IF(N652="základní",J652,0)</f>
        <v>0</v>
      </c>
      <c r="BF652" s="148">
        <f>IF(N652="snížená",J652,0)</f>
        <v>0</v>
      </c>
      <c r="BG652" s="148">
        <f>IF(N652="zákl. přenesená",J652,0)</f>
        <v>0</v>
      </c>
      <c r="BH652" s="148">
        <f>IF(N652="sníž. přenesená",J652,0)</f>
        <v>0</v>
      </c>
      <c r="BI652" s="148">
        <f>IF(N652="nulová",J652,0)</f>
        <v>0</v>
      </c>
      <c r="BJ652" s="17" t="s">
        <v>21</v>
      </c>
      <c r="BK652" s="148">
        <f>ROUND(I652*H652,2)</f>
        <v>0</v>
      </c>
      <c r="BL652" s="17" t="s">
        <v>152</v>
      </c>
      <c r="BM652" s="147" t="s">
        <v>1021</v>
      </c>
    </row>
    <row r="653" spans="2:65" s="12" customFormat="1" ht="11.25">
      <c r="B653" s="156"/>
      <c r="D653" s="157" t="s">
        <v>341</v>
      </c>
      <c r="E653" s="158" t="s">
        <v>1</v>
      </c>
      <c r="F653" s="159" t="s">
        <v>290</v>
      </c>
      <c r="H653" s="160">
        <v>24.1</v>
      </c>
      <c r="I653" s="161"/>
      <c r="L653" s="156"/>
      <c r="M653" s="162"/>
      <c r="T653" s="163"/>
      <c r="AT653" s="158" t="s">
        <v>341</v>
      </c>
      <c r="AU653" s="158" t="s">
        <v>89</v>
      </c>
      <c r="AV653" s="12" t="s">
        <v>89</v>
      </c>
      <c r="AW653" s="12" t="s">
        <v>36</v>
      </c>
      <c r="AX653" s="12" t="s">
        <v>21</v>
      </c>
      <c r="AY653" s="158" t="s">
        <v>140</v>
      </c>
    </row>
    <row r="654" spans="2:65" s="1" customFormat="1" ht="21.75" customHeight="1">
      <c r="B654" s="32"/>
      <c r="C654" s="136" t="s">
        <v>1022</v>
      </c>
      <c r="D654" s="136" t="s">
        <v>143</v>
      </c>
      <c r="E654" s="137" t="s">
        <v>382</v>
      </c>
      <c r="F654" s="138" t="s">
        <v>383</v>
      </c>
      <c r="G654" s="139" t="s">
        <v>364</v>
      </c>
      <c r="H654" s="140">
        <v>70.106999999999999</v>
      </c>
      <c r="I654" s="141"/>
      <c r="J654" s="142">
        <f>ROUND(I654*H654,2)</f>
        <v>0</v>
      </c>
      <c r="K654" s="138" t="s">
        <v>346</v>
      </c>
      <c r="L654" s="32"/>
      <c r="M654" s="143" t="s">
        <v>1</v>
      </c>
      <c r="N654" s="144" t="s">
        <v>46</v>
      </c>
      <c r="P654" s="145">
        <f>O654*H654</f>
        <v>0</v>
      </c>
      <c r="Q654" s="145">
        <v>0</v>
      </c>
      <c r="R654" s="145">
        <f>Q654*H654</f>
        <v>0</v>
      </c>
      <c r="S654" s="145">
        <v>0</v>
      </c>
      <c r="T654" s="146">
        <f>S654*H654</f>
        <v>0</v>
      </c>
      <c r="AR654" s="147" t="s">
        <v>152</v>
      </c>
      <c r="AT654" s="147" t="s">
        <v>143</v>
      </c>
      <c r="AU654" s="147" t="s">
        <v>89</v>
      </c>
      <c r="AY654" s="17" t="s">
        <v>140</v>
      </c>
      <c r="BE654" s="148">
        <f>IF(N654="základní",J654,0)</f>
        <v>0</v>
      </c>
      <c r="BF654" s="148">
        <f>IF(N654="snížená",J654,0)</f>
        <v>0</v>
      </c>
      <c r="BG654" s="148">
        <f>IF(N654="zákl. přenesená",J654,0)</f>
        <v>0</v>
      </c>
      <c r="BH654" s="148">
        <f>IF(N654="sníž. přenesená",J654,0)</f>
        <v>0</v>
      </c>
      <c r="BI654" s="148">
        <f>IF(N654="nulová",J654,0)</f>
        <v>0</v>
      </c>
      <c r="BJ654" s="17" t="s">
        <v>21</v>
      </c>
      <c r="BK654" s="148">
        <f>ROUND(I654*H654,2)</f>
        <v>0</v>
      </c>
      <c r="BL654" s="17" t="s">
        <v>152</v>
      </c>
      <c r="BM654" s="147" t="s">
        <v>1023</v>
      </c>
    </row>
    <row r="655" spans="2:65" s="1" customFormat="1" ht="24.2" customHeight="1">
      <c r="B655" s="32"/>
      <c r="C655" s="136" t="s">
        <v>1024</v>
      </c>
      <c r="D655" s="136" t="s">
        <v>143</v>
      </c>
      <c r="E655" s="137" t="s">
        <v>385</v>
      </c>
      <c r="F655" s="138" t="s">
        <v>386</v>
      </c>
      <c r="G655" s="139" t="s">
        <v>364</v>
      </c>
      <c r="H655" s="140">
        <v>630.96299999999997</v>
      </c>
      <c r="I655" s="141"/>
      <c r="J655" s="142">
        <f>ROUND(I655*H655,2)</f>
        <v>0</v>
      </c>
      <c r="K655" s="138" t="s">
        <v>346</v>
      </c>
      <c r="L655" s="32"/>
      <c r="M655" s="143" t="s">
        <v>1</v>
      </c>
      <c r="N655" s="144" t="s">
        <v>46</v>
      </c>
      <c r="P655" s="145">
        <f>O655*H655</f>
        <v>0</v>
      </c>
      <c r="Q655" s="145">
        <v>0</v>
      </c>
      <c r="R655" s="145">
        <f>Q655*H655</f>
        <v>0</v>
      </c>
      <c r="S655" s="145">
        <v>0</v>
      </c>
      <c r="T655" s="146">
        <f>S655*H655</f>
        <v>0</v>
      </c>
      <c r="AR655" s="147" t="s">
        <v>152</v>
      </c>
      <c r="AT655" s="147" t="s">
        <v>143</v>
      </c>
      <c r="AU655" s="147" t="s">
        <v>89</v>
      </c>
      <c r="AY655" s="17" t="s">
        <v>140</v>
      </c>
      <c r="BE655" s="148">
        <f>IF(N655="základní",J655,0)</f>
        <v>0</v>
      </c>
      <c r="BF655" s="148">
        <f>IF(N655="snížená",J655,0)</f>
        <v>0</v>
      </c>
      <c r="BG655" s="148">
        <f>IF(N655="zákl. přenesená",J655,0)</f>
        <v>0</v>
      </c>
      <c r="BH655" s="148">
        <f>IF(N655="sníž. přenesená",J655,0)</f>
        <v>0</v>
      </c>
      <c r="BI655" s="148">
        <f>IF(N655="nulová",J655,0)</f>
        <v>0</v>
      </c>
      <c r="BJ655" s="17" t="s">
        <v>21</v>
      </c>
      <c r="BK655" s="148">
        <f>ROUND(I655*H655,2)</f>
        <v>0</v>
      </c>
      <c r="BL655" s="17" t="s">
        <v>152</v>
      </c>
      <c r="BM655" s="147" t="s">
        <v>1025</v>
      </c>
    </row>
    <row r="656" spans="2:65" s="12" customFormat="1" ht="11.25">
      <c r="B656" s="156"/>
      <c r="D656" s="157" t="s">
        <v>341</v>
      </c>
      <c r="F656" s="159" t="s">
        <v>1026</v>
      </c>
      <c r="H656" s="160">
        <v>630.96299999999997</v>
      </c>
      <c r="I656" s="161"/>
      <c r="L656" s="156"/>
      <c r="M656" s="162"/>
      <c r="T656" s="163"/>
      <c r="AT656" s="158" t="s">
        <v>341</v>
      </c>
      <c r="AU656" s="158" t="s">
        <v>89</v>
      </c>
      <c r="AV656" s="12" t="s">
        <v>89</v>
      </c>
      <c r="AW656" s="12" t="s">
        <v>4</v>
      </c>
      <c r="AX656" s="12" t="s">
        <v>21</v>
      </c>
      <c r="AY656" s="158" t="s">
        <v>140</v>
      </c>
    </row>
    <row r="657" spans="2:65" s="1" customFormat="1" ht="21.75" customHeight="1">
      <c r="B657" s="32"/>
      <c r="C657" s="136" t="s">
        <v>1027</v>
      </c>
      <c r="D657" s="136" t="s">
        <v>143</v>
      </c>
      <c r="E657" s="137" t="s">
        <v>416</v>
      </c>
      <c r="F657" s="138" t="s">
        <v>417</v>
      </c>
      <c r="G657" s="139" t="s">
        <v>364</v>
      </c>
      <c r="H657" s="140">
        <v>70.106999999999999</v>
      </c>
      <c r="I657" s="141"/>
      <c r="J657" s="142">
        <f>ROUND(I657*H657,2)</f>
        <v>0</v>
      </c>
      <c r="K657" s="138" t="s">
        <v>147</v>
      </c>
      <c r="L657" s="32"/>
      <c r="M657" s="143" t="s">
        <v>1</v>
      </c>
      <c r="N657" s="144" t="s">
        <v>46</v>
      </c>
      <c r="P657" s="145">
        <f>O657*H657</f>
        <v>0</v>
      </c>
      <c r="Q657" s="145">
        <v>0</v>
      </c>
      <c r="R657" s="145">
        <f>Q657*H657</f>
        <v>0</v>
      </c>
      <c r="S657" s="145">
        <v>0</v>
      </c>
      <c r="T657" s="146">
        <f>S657*H657</f>
        <v>0</v>
      </c>
      <c r="AR657" s="147" t="s">
        <v>152</v>
      </c>
      <c r="AT657" s="147" t="s">
        <v>143</v>
      </c>
      <c r="AU657" s="147" t="s">
        <v>89</v>
      </c>
      <c r="AY657" s="17" t="s">
        <v>140</v>
      </c>
      <c r="BE657" s="148">
        <f>IF(N657="základní",J657,0)</f>
        <v>0</v>
      </c>
      <c r="BF657" s="148">
        <f>IF(N657="snížená",J657,0)</f>
        <v>0</v>
      </c>
      <c r="BG657" s="148">
        <f>IF(N657="zákl. přenesená",J657,0)</f>
        <v>0</v>
      </c>
      <c r="BH657" s="148">
        <f>IF(N657="sníž. přenesená",J657,0)</f>
        <v>0</v>
      </c>
      <c r="BI657" s="148">
        <f>IF(N657="nulová",J657,0)</f>
        <v>0</v>
      </c>
      <c r="BJ657" s="17" t="s">
        <v>21</v>
      </c>
      <c r="BK657" s="148">
        <f>ROUND(I657*H657,2)</f>
        <v>0</v>
      </c>
      <c r="BL657" s="17" t="s">
        <v>152</v>
      </c>
      <c r="BM657" s="147" t="s">
        <v>1028</v>
      </c>
    </row>
    <row r="658" spans="2:65" s="1" customFormat="1" ht="33" customHeight="1">
      <c r="B658" s="32"/>
      <c r="C658" s="136" t="s">
        <v>1029</v>
      </c>
      <c r="D658" s="136" t="s">
        <v>143</v>
      </c>
      <c r="E658" s="137" t="s">
        <v>353</v>
      </c>
      <c r="F658" s="138" t="s">
        <v>354</v>
      </c>
      <c r="G658" s="139" t="s">
        <v>350</v>
      </c>
      <c r="H658" s="140">
        <v>63.66</v>
      </c>
      <c r="I658" s="141"/>
      <c r="J658" s="142">
        <f>ROUND(I658*H658,2)</f>
        <v>0</v>
      </c>
      <c r="K658" s="138" t="s">
        <v>346</v>
      </c>
      <c r="L658" s="32"/>
      <c r="M658" s="143" t="s">
        <v>1</v>
      </c>
      <c r="N658" s="144" t="s">
        <v>46</v>
      </c>
      <c r="P658" s="145">
        <f>O658*H658</f>
        <v>0</v>
      </c>
      <c r="Q658" s="145">
        <v>0</v>
      </c>
      <c r="R658" s="145">
        <f>Q658*H658</f>
        <v>0</v>
      </c>
      <c r="S658" s="145">
        <v>0.625</v>
      </c>
      <c r="T658" s="146">
        <f>S658*H658</f>
        <v>39.787499999999994</v>
      </c>
      <c r="AR658" s="147" t="s">
        <v>152</v>
      </c>
      <c r="AT658" s="147" t="s">
        <v>143</v>
      </c>
      <c r="AU658" s="147" t="s">
        <v>89</v>
      </c>
      <c r="AY658" s="17" t="s">
        <v>140</v>
      </c>
      <c r="BE658" s="148">
        <f>IF(N658="základní",J658,0)</f>
        <v>0</v>
      </c>
      <c r="BF658" s="148">
        <f>IF(N658="snížená",J658,0)</f>
        <v>0</v>
      </c>
      <c r="BG658" s="148">
        <f>IF(N658="zákl. přenesená",J658,0)</f>
        <v>0</v>
      </c>
      <c r="BH658" s="148">
        <f>IF(N658="sníž. přenesená",J658,0)</f>
        <v>0</v>
      </c>
      <c r="BI658" s="148">
        <f>IF(N658="nulová",J658,0)</f>
        <v>0</v>
      </c>
      <c r="BJ658" s="17" t="s">
        <v>21</v>
      </c>
      <c r="BK658" s="148">
        <f>ROUND(I658*H658,2)</f>
        <v>0</v>
      </c>
      <c r="BL658" s="17" t="s">
        <v>152</v>
      </c>
      <c r="BM658" s="147" t="s">
        <v>1030</v>
      </c>
    </row>
    <row r="659" spans="2:65" s="14" customFormat="1" ht="11.25">
      <c r="B659" s="171"/>
      <c r="D659" s="157" t="s">
        <v>341</v>
      </c>
      <c r="E659" s="172" t="s">
        <v>1</v>
      </c>
      <c r="F659" s="173" t="s">
        <v>1031</v>
      </c>
      <c r="H659" s="172" t="s">
        <v>1</v>
      </c>
      <c r="I659" s="174"/>
      <c r="L659" s="171"/>
      <c r="M659" s="175"/>
      <c r="T659" s="176"/>
      <c r="AT659" s="172" t="s">
        <v>341</v>
      </c>
      <c r="AU659" s="172" t="s">
        <v>89</v>
      </c>
      <c r="AV659" s="14" t="s">
        <v>21</v>
      </c>
      <c r="AW659" s="14" t="s">
        <v>36</v>
      </c>
      <c r="AX659" s="14" t="s">
        <v>81</v>
      </c>
      <c r="AY659" s="172" t="s">
        <v>140</v>
      </c>
    </row>
    <row r="660" spans="2:65" s="14" customFormat="1" ht="11.25">
      <c r="B660" s="171"/>
      <c r="D660" s="157" t="s">
        <v>341</v>
      </c>
      <c r="E660" s="172" t="s">
        <v>1</v>
      </c>
      <c r="F660" s="173" t="s">
        <v>1032</v>
      </c>
      <c r="H660" s="172" t="s">
        <v>1</v>
      </c>
      <c r="I660" s="174"/>
      <c r="L660" s="171"/>
      <c r="M660" s="175"/>
      <c r="T660" s="176"/>
      <c r="AT660" s="172" t="s">
        <v>341</v>
      </c>
      <c r="AU660" s="172" t="s">
        <v>89</v>
      </c>
      <c r="AV660" s="14" t="s">
        <v>21</v>
      </c>
      <c r="AW660" s="14" t="s">
        <v>36</v>
      </c>
      <c r="AX660" s="14" t="s">
        <v>81</v>
      </c>
      <c r="AY660" s="172" t="s">
        <v>140</v>
      </c>
    </row>
    <row r="661" spans="2:65" s="12" customFormat="1" ht="11.25">
      <c r="B661" s="156"/>
      <c r="D661" s="157" t="s">
        <v>341</v>
      </c>
      <c r="E661" s="158" t="s">
        <v>1</v>
      </c>
      <c r="F661" s="159" t="s">
        <v>294</v>
      </c>
      <c r="H661" s="160">
        <v>232.53100000000001</v>
      </c>
      <c r="I661" s="161"/>
      <c r="L661" s="156"/>
      <c r="M661" s="162"/>
      <c r="T661" s="163"/>
      <c r="AT661" s="158" t="s">
        <v>341</v>
      </c>
      <c r="AU661" s="158" t="s">
        <v>89</v>
      </c>
      <c r="AV661" s="12" t="s">
        <v>89</v>
      </c>
      <c r="AW661" s="12" t="s">
        <v>36</v>
      </c>
      <c r="AX661" s="12" t="s">
        <v>81</v>
      </c>
      <c r="AY661" s="158" t="s">
        <v>140</v>
      </c>
    </row>
    <row r="662" spans="2:65" s="12" customFormat="1" ht="11.25">
      <c r="B662" s="156"/>
      <c r="D662" s="157" t="s">
        <v>341</v>
      </c>
      <c r="E662" s="158" t="s">
        <v>1</v>
      </c>
      <c r="F662" s="159" t="s">
        <v>1033</v>
      </c>
      <c r="H662" s="160">
        <v>-168.87100000000001</v>
      </c>
      <c r="I662" s="161"/>
      <c r="L662" s="156"/>
      <c r="M662" s="162"/>
      <c r="T662" s="163"/>
      <c r="AT662" s="158" t="s">
        <v>341</v>
      </c>
      <c r="AU662" s="158" t="s">
        <v>89</v>
      </c>
      <c r="AV662" s="12" t="s">
        <v>89</v>
      </c>
      <c r="AW662" s="12" t="s">
        <v>36</v>
      </c>
      <c r="AX662" s="12" t="s">
        <v>81</v>
      </c>
      <c r="AY662" s="158" t="s">
        <v>140</v>
      </c>
    </row>
    <row r="663" spans="2:65" s="13" customFormat="1" ht="11.25">
      <c r="B663" s="164"/>
      <c r="D663" s="157" t="s">
        <v>341</v>
      </c>
      <c r="E663" s="165" t="s">
        <v>1</v>
      </c>
      <c r="F663" s="166" t="s">
        <v>343</v>
      </c>
      <c r="H663" s="167">
        <v>63.66</v>
      </c>
      <c r="I663" s="168"/>
      <c r="L663" s="164"/>
      <c r="M663" s="169"/>
      <c r="T663" s="170"/>
      <c r="AT663" s="165" t="s">
        <v>341</v>
      </c>
      <c r="AU663" s="165" t="s">
        <v>89</v>
      </c>
      <c r="AV663" s="13" t="s">
        <v>152</v>
      </c>
      <c r="AW663" s="13" t="s">
        <v>36</v>
      </c>
      <c r="AX663" s="13" t="s">
        <v>21</v>
      </c>
      <c r="AY663" s="165" t="s">
        <v>140</v>
      </c>
    </row>
    <row r="664" spans="2:65" s="1" customFormat="1" ht="24.2" customHeight="1">
      <c r="B664" s="32"/>
      <c r="C664" s="136" t="s">
        <v>1034</v>
      </c>
      <c r="D664" s="136" t="s">
        <v>143</v>
      </c>
      <c r="E664" s="137" t="s">
        <v>359</v>
      </c>
      <c r="F664" s="138" t="s">
        <v>360</v>
      </c>
      <c r="G664" s="139" t="s">
        <v>146</v>
      </c>
      <c r="H664" s="140">
        <v>77.599999999999994</v>
      </c>
      <c r="I664" s="141"/>
      <c r="J664" s="142">
        <f>ROUND(I664*H664,2)</f>
        <v>0</v>
      </c>
      <c r="K664" s="138" t="s">
        <v>346</v>
      </c>
      <c r="L664" s="32"/>
      <c r="M664" s="143" t="s">
        <v>1</v>
      </c>
      <c r="N664" s="144" t="s">
        <v>46</v>
      </c>
      <c r="P664" s="145">
        <f>O664*H664</f>
        <v>0</v>
      </c>
      <c r="Q664" s="145">
        <v>1.1E-4</v>
      </c>
      <c r="R664" s="145">
        <f>Q664*H664</f>
        <v>8.5360000000000002E-3</v>
      </c>
      <c r="S664" s="145">
        <v>0</v>
      </c>
      <c r="T664" s="146">
        <f>S664*H664</f>
        <v>0</v>
      </c>
      <c r="AR664" s="147" t="s">
        <v>152</v>
      </c>
      <c r="AT664" s="147" t="s">
        <v>143</v>
      </c>
      <c r="AU664" s="147" t="s">
        <v>89</v>
      </c>
      <c r="AY664" s="17" t="s">
        <v>140</v>
      </c>
      <c r="BE664" s="148">
        <f>IF(N664="základní",J664,0)</f>
        <v>0</v>
      </c>
      <c r="BF664" s="148">
        <f>IF(N664="snížená",J664,0)</f>
        <v>0</v>
      </c>
      <c r="BG664" s="148">
        <f>IF(N664="zákl. přenesená",J664,0)</f>
        <v>0</v>
      </c>
      <c r="BH664" s="148">
        <f>IF(N664="sníž. přenesená",J664,0)</f>
        <v>0</v>
      </c>
      <c r="BI664" s="148">
        <f>IF(N664="nulová",J664,0)</f>
        <v>0</v>
      </c>
      <c r="BJ664" s="17" t="s">
        <v>21</v>
      </c>
      <c r="BK664" s="148">
        <f>ROUND(I664*H664,2)</f>
        <v>0</v>
      </c>
      <c r="BL664" s="17" t="s">
        <v>152</v>
      </c>
      <c r="BM664" s="147" t="s">
        <v>1035</v>
      </c>
    </row>
    <row r="665" spans="2:65" s="14" customFormat="1" ht="11.25">
      <c r="B665" s="171"/>
      <c r="D665" s="157" t="s">
        <v>341</v>
      </c>
      <c r="E665" s="172" t="s">
        <v>1</v>
      </c>
      <c r="F665" s="173" t="s">
        <v>1036</v>
      </c>
      <c r="H665" s="172" t="s">
        <v>1</v>
      </c>
      <c r="I665" s="174"/>
      <c r="L665" s="171"/>
      <c r="M665" s="175"/>
      <c r="T665" s="176"/>
      <c r="AT665" s="172" t="s">
        <v>341</v>
      </c>
      <c r="AU665" s="172" t="s">
        <v>89</v>
      </c>
      <c r="AV665" s="14" t="s">
        <v>21</v>
      </c>
      <c r="AW665" s="14" t="s">
        <v>36</v>
      </c>
      <c r="AX665" s="14" t="s">
        <v>81</v>
      </c>
      <c r="AY665" s="172" t="s">
        <v>140</v>
      </c>
    </row>
    <row r="666" spans="2:65" s="14" customFormat="1" ht="11.25">
      <c r="B666" s="171"/>
      <c r="D666" s="157" t="s">
        <v>341</v>
      </c>
      <c r="E666" s="172" t="s">
        <v>1</v>
      </c>
      <c r="F666" s="173" t="s">
        <v>996</v>
      </c>
      <c r="H666" s="172" t="s">
        <v>1</v>
      </c>
      <c r="I666" s="174"/>
      <c r="L666" s="171"/>
      <c r="M666" s="175"/>
      <c r="T666" s="176"/>
      <c r="AT666" s="172" t="s">
        <v>341</v>
      </c>
      <c r="AU666" s="172" t="s">
        <v>89</v>
      </c>
      <c r="AV666" s="14" t="s">
        <v>21</v>
      </c>
      <c r="AW666" s="14" t="s">
        <v>36</v>
      </c>
      <c r="AX666" s="14" t="s">
        <v>81</v>
      </c>
      <c r="AY666" s="172" t="s">
        <v>140</v>
      </c>
    </row>
    <row r="667" spans="2:65" s="12" customFormat="1" ht="11.25">
      <c r="B667" s="156"/>
      <c r="D667" s="157" t="s">
        <v>341</v>
      </c>
      <c r="E667" s="158" t="s">
        <v>1</v>
      </c>
      <c r="F667" s="159" t="s">
        <v>997</v>
      </c>
      <c r="H667" s="160">
        <v>51</v>
      </c>
      <c r="I667" s="161"/>
      <c r="L667" s="156"/>
      <c r="M667" s="162"/>
      <c r="T667" s="163"/>
      <c r="AT667" s="158" t="s">
        <v>341</v>
      </c>
      <c r="AU667" s="158" t="s">
        <v>89</v>
      </c>
      <c r="AV667" s="12" t="s">
        <v>89</v>
      </c>
      <c r="AW667" s="12" t="s">
        <v>36</v>
      </c>
      <c r="AX667" s="12" t="s">
        <v>81</v>
      </c>
      <c r="AY667" s="158" t="s">
        <v>140</v>
      </c>
    </row>
    <row r="668" spans="2:65" s="12" customFormat="1" ht="11.25">
      <c r="B668" s="156"/>
      <c r="D668" s="157" t="s">
        <v>341</v>
      </c>
      <c r="E668" s="158" t="s">
        <v>1</v>
      </c>
      <c r="F668" s="159" t="s">
        <v>1037</v>
      </c>
      <c r="H668" s="160">
        <v>8</v>
      </c>
      <c r="I668" s="161"/>
      <c r="L668" s="156"/>
      <c r="M668" s="162"/>
      <c r="T668" s="163"/>
      <c r="AT668" s="158" t="s">
        <v>341</v>
      </c>
      <c r="AU668" s="158" t="s">
        <v>89</v>
      </c>
      <c r="AV668" s="12" t="s">
        <v>89</v>
      </c>
      <c r="AW668" s="12" t="s">
        <v>36</v>
      </c>
      <c r="AX668" s="12" t="s">
        <v>81</v>
      </c>
      <c r="AY668" s="158" t="s">
        <v>140</v>
      </c>
    </row>
    <row r="669" spans="2:65" s="12" customFormat="1" ht="11.25">
      <c r="B669" s="156"/>
      <c r="D669" s="157" t="s">
        <v>341</v>
      </c>
      <c r="E669" s="158" t="s">
        <v>1</v>
      </c>
      <c r="F669" s="159" t="s">
        <v>405</v>
      </c>
      <c r="H669" s="160">
        <v>18.600000000000001</v>
      </c>
      <c r="I669" s="161"/>
      <c r="L669" s="156"/>
      <c r="M669" s="162"/>
      <c r="T669" s="163"/>
      <c r="AT669" s="158" t="s">
        <v>341</v>
      </c>
      <c r="AU669" s="158" t="s">
        <v>89</v>
      </c>
      <c r="AV669" s="12" t="s">
        <v>89</v>
      </c>
      <c r="AW669" s="12" t="s">
        <v>36</v>
      </c>
      <c r="AX669" s="12" t="s">
        <v>81</v>
      </c>
      <c r="AY669" s="158" t="s">
        <v>140</v>
      </c>
    </row>
    <row r="670" spans="2:65" s="13" customFormat="1" ht="11.25">
      <c r="B670" s="164"/>
      <c r="D670" s="157" t="s">
        <v>341</v>
      </c>
      <c r="E670" s="165" t="s">
        <v>1</v>
      </c>
      <c r="F670" s="166" t="s">
        <v>343</v>
      </c>
      <c r="H670" s="167">
        <v>77.599999999999994</v>
      </c>
      <c r="I670" s="168"/>
      <c r="L670" s="164"/>
      <c r="M670" s="169"/>
      <c r="T670" s="170"/>
      <c r="AT670" s="165" t="s">
        <v>341</v>
      </c>
      <c r="AU670" s="165" t="s">
        <v>89</v>
      </c>
      <c r="AV670" s="13" t="s">
        <v>152</v>
      </c>
      <c r="AW670" s="13" t="s">
        <v>36</v>
      </c>
      <c r="AX670" s="13" t="s">
        <v>21</v>
      </c>
      <c r="AY670" s="165" t="s">
        <v>140</v>
      </c>
    </row>
    <row r="671" spans="2:65" s="1" customFormat="1" ht="21.75" customHeight="1">
      <c r="B671" s="32"/>
      <c r="C671" s="136" t="s">
        <v>1038</v>
      </c>
      <c r="D671" s="136" t="s">
        <v>143</v>
      </c>
      <c r="E671" s="137" t="s">
        <v>362</v>
      </c>
      <c r="F671" s="138" t="s">
        <v>363</v>
      </c>
      <c r="G671" s="139" t="s">
        <v>364</v>
      </c>
      <c r="H671" s="140">
        <v>39.787999999999997</v>
      </c>
      <c r="I671" s="141"/>
      <c r="J671" s="142">
        <f>ROUND(I671*H671,2)</f>
        <v>0</v>
      </c>
      <c r="K671" s="138" t="s">
        <v>346</v>
      </c>
      <c r="L671" s="32"/>
      <c r="M671" s="143" t="s">
        <v>1</v>
      </c>
      <c r="N671" s="144" t="s">
        <v>46</v>
      </c>
      <c r="P671" s="145">
        <f>O671*H671</f>
        <v>0</v>
      </c>
      <c r="Q671" s="145">
        <v>0</v>
      </c>
      <c r="R671" s="145">
        <f>Q671*H671</f>
        <v>0</v>
      </c>
      <c r="S671" s="145">
        <v>0</v>
      </c>
      <c r="T671" s="146">
        <f>S671*H671</f>
        <v>0</v>
      </c>
      <c r="AR671" s="147" t="s">
        <v>152</v>
      </c>
      <c r="AT671" s="147" t="s">
        <v>143</v>
      </c>
      <c r="AU671" s="147" t="s">
        <v>89</v>
      </c>
      <c r="AY671" s="17" t="s">
        <v>140</v>
      </c>
      <c r="BE671" s="148">
        <f>IF(N671="základní",J671,0)</f>
        <v>0</v>
      </c>
      <c r="BF671" s="148">
        <f>IF(N671="snížená",J671,0)</f>
        <v>0</v>
      </c>
      <c r="BG671" s="148">
        <f>IF(N671="zákl. přenesená",J671,0)</f>
        <v>0</v>
      </c>
      <c r="BH671" s="148">
        <f>IF(N671="sníž. přenesená",J671,0)</f>
        <v>0</v>
      </c>
      <c r="BI671" s="148">
        <f>IF(N671="nulová",J671,0)</f>
        <v>0</v>
      </c>
      <c r="BJ671" s="17" t="s">
        <v>21</v>
      </c>
      <c r="BK671" s="148">
        <f>ROUND(I671*H671,2)</f>
        <v>0</v>
      </c>
      <c r="BL671" s="17" t="s">
        <v>152</v>
      </c>
      <c r="BM671" s="147" t="s">
        <v>1039</v>
      </c>
    </row>
    <row r="672" spans="2:65" s="1" customFormat="1" ht="24.2" customHeight="1">
      <c r="B672" s="32"/>
      <c r="C672" s="136" t="s">
        <v>1040</v>
      </c>
      <c r="D672" s="136" t="s">
        <v>143</v>
      </c>
      <c r="E672" s="137" t="s">
        <v>366</v>
      </c>
      <c r="F672" s="138" t="s">
        <v>367</v>
      </c>
      <c r="G672" s="139" t="s">
        <v>364</v>
      </c>
      <c r="H672" s="140">
        <v>358.09199999999998</v>
      </c>
      <c r="I672" s="141"/>
      <c r="J672" s="142">
        <f>ROUND(I672*H672,2)</f>
        <v>0</v>
      </c>
      <c r="K672" s="138" t="s">
        <v>346</v>
      </c>
      <c r="L672" s="32"/>
      <c r="M672" s="143" t="s">
        <v>1</v>
      </c>
      <c r="N672" s="144" t="s">
        <v>46</v>
      </c>
      <c r="P672" s="145">
        <f>O672*H672</f>
        <v>0</v>
      </c>
      <c r="Q672" s="145">
        <v>0</v>
      </c>
      <c r="R672" s="145">
        <f>Q672*H672</f>
        <v>0</v>
      </c>
      <c r="S672" s="145">
        <v>0</v>
      </c>
      <c r="T672" s="146">
        <f>S672*H672</f>
        <v>0</v>
      </c>
      <c r="AR672" s="147" t="s">
        <v>152</v>
      </c>
      <c r="AT672" s="147" t="s">
        <v>143</v>
      </c>
      <c r="AU672" s="147" t="s">
        <v>89</v>
      </c>
      <c r="AY672" s="17" t="s">
        <v>140</v>
      </c>
      <c r="BE672" s="148">
        <f>IF(N672="základní",J672,0)</f>
        <v>0</v>
      </c>
      <c r="BF672" s="148">
        <f>IF(N672="snížená",J672,0)</f>
        <v>0</v>
      </c>
      <c r="BG672" s="148">
        <f>IF(N672="zákl. přenesená",J672,0)</f>
        <v>0</v>
      </c>
      <c r="BH672" s="148">
        <f>IF(N672="sníž. přenesená",J672,0)</f>
        <v>0</v>
      </c>
      <c r="BI672" s="148">
        <f>IF(N672="nulová",J672,0)</f>
        <v>0</v>
      </c>
      <c r="BJ672" s="17" t="s">
        <v>21</v>
      </c>
      <c r="BK672" s="148">
        <f>ROUND(I672*H672,2)</f>
        <v>0</v>
      </c>
      <c r="BL672" s="17" t="s">
        <v>152</v>
      </c>
      <c r="BM672" s="147" t="s">
        <v>1041</v>
      </c>
    </row>
    <row r="673" spans="2:65" s="12" customFormat="1" ht="11.25">
      <c r="B673" s="156"/>
      <c r="D673" s="157" t="s">
        <v>341</v>
      </c>
      <c r="F673" s="159" t="s">
        <v>1042</v>
      </c>
      <c r="H673" s="160">
        <v>358.09199999999998</v>
      </c>
      <c r="I673" s="161"/>
      <c r="L673" s="156"/>
      <c r="M673" s="162"/>
      <c r="T673" s="163"/>
      <c r="AT673" s="158" t="s">
        <v>341</v>
      </c>
      <c r="AU673" s="158" t="s">
        <v>89</v>
      </c>
      <c r="AV673" s="12" t="s">
        <v>89</v>
      </c>
      <c r="AW673" s="12" t="s">
        <v>4</v>
      </c>
      <c r="AX673" s="12" t="s">
        <v>21</v>
      </c>
      <c r="AY673" s="158" t="s">
        <v>140</v>
      </c>
    </row>
    <row r="674" spans="2:65" s="1" customFormat="1" ht="37.9" customHeight="1">
      <c r="B674" s="32"/>
      <c r="C674" s="136" t="s">
        <v>1043</v>
      </c>
      <c r="D674" s="136" t="s">
        <v>143</v>
      </c>
      <c r="E674" s="137" t="s">
        <v>370</v>
      </c>
      <c r="F674" s="138" t="s">
        <v>371</v>
      </c>
      <c r="G674" s="139" t="s">
        <v>364</v>
      </c>
      <c r="H674" s="140">
        <v>39.787999999999997</v>
      </c>
      <c r="I674" s="141"/>
      <c r="J674" s="142">
        <f>ROUND(I674*H674,2)</f>
        <v>0</v>
      </c>
      <c r="K674" s="138" t="s">
        <v>147</v>
      </c>
      <c r="L674" s="32"/>
      <c r="M674" s="143" t="s">
        <v>1</v>
      </c>
      <c r="N674" s="144" t="s">
        <v>46</v>
      </c>
      <c r="P674" s="145">
        <f>O674*H674</f>
        <v>0</v>
      </c>
      <c r="Q674" s="145">
        <v>0</v>
      </c>
      <c r="R674" s="145">
        <f>Q674*H674</f>
        <v>0</v>
      </c>
      <c r="S674" s="145">
        <v>0</v>
      </c>
      <c r="T674" s="146">
        <f>S674*H674</f>
        <v>0</v>
      </c>
      <c r="AR674" s="147" t="s">
        <v>152</v>
      </c>
      <c r="AT674" s="147" t="s">
        <v>143</v>
      </c>
      <c r="AU674" s="147" t="s">
        <v>89</v>
      </c>
      <c r="AY674" s="17" t="s">
        <v>140</v>
      </c>
      <c r="BE674" s="148">
        <f>IF(N674="základní",J674,0)</f>
        <v>0</v>
      </c>
      <c r="BF674" s="148">
        <f>IF(N674="snížená",J674,0)</f>
        <v>0</v>
      </c>
      <c r="BG674" s="148">
        <f>IF(N674="zákl. přenesená",J674,0)</f>
        <v>0</v>
      </c>
      <c r="BH674" s="148">
        <f>IF(N674="sníž. přenesená",J674,0)</f>
        <v>0</v>
      </c>
      <c r="BI674" s="148">
        <f>IF(N674="nulová",J674,0)</f>
        <v>0</v>
      </c>
      <c r="BJ674" s="17" t="s">
        <v>21</v>
      </c>
      <c r="BK674" s="148">
        <f>ROUND(I674*H674,2)</f>
        <v>0</v>
      </c>
      <c r="BL674" s="17" t="s">
        <v>152</v>
      </c>
      <c r="BM674" s="147" t="s">
        <v>1044</v>
      </c>
    </row>
    <row r="675" spans="2:65" s="1" customFormat="1" ht="33" customHeight="1">
      <c r="B675" s="32"/>
      <c r="C675" s="136" t="s">
        <v>1045</v>
      </c>
      <c r="D675" s="136" t="s">
        <v>143</v>
      </c>
      <c r="E675" s="137" t="s">
        <v>1046</v>
      </c>
      <c r="F675" s="138" t="s">
        <v>1047</v>
      </c>
      <c r="G675" s="139" t="s">
        <v>350</v>
      </c>
      <c r="H675" s="140">
        <v>533</v>
      </c>
      <c r="I675" s="141"/>
      <c r="J675" s="142">
        <f>ROUND(I675*H675,2)</f>
        <v>0</v>
      </c>
      <c r="K675" s="138" t="s">
        <v>346</v>
      </c>
      <c r="L675" s="32"/>
      <c r="M675" s="143" t="s">
        <v>1</v>
      </c>
      <c r="N675" s="144" t="s">
        <v>46</v>
      </c>
      <c r="P675" s="145">
        <f>O675*H675</f>
        <v>0</v>
      </c>
      <c r="Q675" s="145">
        <v>0</v>
      </c>
      <c r="R675" s="145">
        <f>Q675*H675</f>
        <v>0</v>
      </c>
      <c r="S675" s="145">
        <v>0</v>
      </c>
      <c r="T675" s="146">
        <f>S675*H675</f>
        <v>0</v>
      </c>
      <c r="AR675" s="147" t="s">
        <v>152</v>
      </c>
      <c r="AT675" s="147" t="s">
        <v>143</v>
      </c>
      <c r="AU675" s="147" t="s">
        <v>89</v>
      </c>
      <c r="AY675" s="17" t="s">
        <v>140</v>
      </c>
      <c r="BE675" s="148">
        <f>IF(N675="základní",J675,0)</f>
        <v>0</v>
      </c>
      <c r="BF675" s="148">
        <f>IF(N675="snížená",J675,0)</f>
        <v>0</v>
      </c>
      <c r="BG675" s="148">
        <f>IF(N675="zákl. přenesená",J675,0)</f>
        <v>0</v>
      </c>
      <c r="BH675" s="148">
        <f>IF(N675="sníž. přenesená",J675,0)</f>
        <v>0</v>
      </c>
      <c r="BI675" s="148">
        <f>IF(N675="nulová",J675,0)</f>
        <v>0</v>
      </c>
      <c r="BJ675" s="17" t="s">
        <v>21</v>
      </c>
      <c r="BK675" s="148">
        <f>ROUND(I675*H675,2)</f>
        <v>0</v>
      </c>
      <c r="BL675" s="17" t="s">
        <v>152</v>
      </c>
      <c r="BM675" s="147" t="s">
        <v>1048</v>
      </c>
    </row>
    <row r="676" spans="2:65" s="14" customFormat="1" ht="11.25">
      <c r="B676" s="171"/>
      <c r="D676" s="157" t="s">
        <v>341</v>
      </c>
      <c r="E676" s="172" t="s">
        <v>1</v>
      </c>
      <c r="F676" s="173" t="s">
        <v>1049</v>
      </c>
      <c r="H676" s="172" t="s">
        <v>1</v>
      </c>
      <c r="I676" s="174"/>
      <c r="L676" s="171"/>
      <c r="M676" s="175"/>
      <c r="T676" s="176"/>
      <c r="AT676" s="172" t="s">
        <v>341</v>
      </c>
      <c r="AU676" s="172" t="s">
        <v>89</v>
      </c>
      <c r="AV676" s="14" t="s">
        <v>21</v>
      </c>
      <c r="AW676" s="14" t="s">
        <v>36</v>
      </c>
      <c r="AX676" s="14" t="s">
        <v>81</v>
      </c>
      <c r="AY676" s="172" t="s">
        <v>140</v>
      </c>
    </row>
    <row r="677" spans="2:65" s="12" customFormat="1" ht="11.25">
      <c r="B677" s="156"/>
      <c r="D677" s="157" t="s">
        <v>341</v>
      </c>
      <c r="E677" s="158" t="s">
        <v>1</v>
      </c>
      <c r="F677" s="159" t="s">
        <v>1050</v>
      </c>
      <c r="H677" s="160">
        <v>438</v>
      </c>
      <c r="I677" s="161"/>
      <c r="L677" s="156"/>
      <c r="M677" s="162"/>
      <c r="T677" s="163"/>
      <c r="AT677" s="158" t="s">
        <v>341</v>
      </c>
      <c r="AU677" s="158" t="s">
        <v>89</v>
      </c>
      <c r="AV677" s="12" t="s">
        <v>89</v>
      </c>
      <c r="AW677" s="12" t="s">
        <v>36</v>
      </c>
      <c r="AX677" s="12" t="s">
        <v>81</v>
      </c>
      <c r="AY677" s="158" t="s">
        <v>140</v>
      </c>
    </row>
    <row r="678" spans="2:65" s="12" customFormat="1" ht="11.25">
      <c r="B678" s="156"/>
      <c r="D678" s="157" t="s">
        <v>341</v>
      </c>
      <c r="E678" s="158" t="s">
        <v>1</v>
      </c>
      <c r="F678" s="159" t="s">
        <v>1051</v>
      </c>
      <c r="H678" s="160">
        <v>95</v>
      </c>
      <c r="I678" s="161"/>
      <c r="L678" s="156"/>
      <c r="M678" s="162"/>
      <c r="T678" s="163"/>
      <c r="AT678" s="158" t="s">
        <v>341</v>
      </c>
      <c r="AU678" s="158" t="s">
        <v>89</v>
      </c>
      <c r="AV678" s="12" t="s">
        <v>89</v>
      </c>
      <c r="AW678" s="12" t="s">
        <v>36</v>
      </c>
      <c r="AX678" s="12" t="s">
        <v>81</v>
      </c>
      <c r="AY678" s="158" t="s">
        <v>140</v>
      </c>
    </row>
    <row r="679" spans="2:65" s="13" customFormat="1" ht="11.25">
      <c r="B679" s="164"/>
      <c r="D679" s="157" t="s">
        <v>341</v>
      </c>
      <c r="E679" s="165" t="s">
        <v>227</v>
      </c>
      <c r="F679" s="166" t="s">
        <v>343</v>
      </c>
      <c r="H679" s="167">
        <v>533</v>
      </c>
      <c r="I679" s="168"/>
      <c r="L679" s="164"/>
      <c r="M679" s="169"/>
      <c r="T679" s="170"/>
      <c r="AT679" s="165" t="s">
        <v>341</v>
      </c>
      <c r="AU679" s="165" t="s">
        <v>89</v>
      </c>
      <c r="AV679" s="13" t="s">
        <v>152</v>
      </c>
      <c r="AW679" s="13" t="s">
        <v>36</v>
      </c>
      <c r="AX679" s="13" t="s">
        <v>21</v>
      </c>
      <c r="AY679" s="165" t="s">
        <v>140</v>
      </c>
    </row>
    <row r="680" spans="2:65" s="1" customFormat="1" ht="24.2" customHeight="1">
      <c r="B680" s="32"/>
      <c r="C680" s="136" t="s">
        <v>1052</v>
      </c>
      <c r="D680" s="136" t="s">
        <v>143</v>
      </c>
      <c r="E680" s="137" t="s">
        <v>1053</v>
      </c>
      <c r="F680" s="138" t="s">
        <v>1054</v>
      </c>
      <c r="G680" s="139" t="s">
        <v>350</v>
      </c>
      <c r="H680" s="140">
        <v>533</v>
      </c>
      <c r="I680" s="141"/>
      <c r="J680" s="142">
        <f>ROUND(I680*H680,2)</f>
        <v>0</v>
      </c>
      <c r="K680" s="138" t="s">
        <v>147</v>
      </c>
      <c r="L680" s="32"/>
      <c r="M680" s="143" t="s">
        <v>1</v>
      </c>
      <c r="N680" s="144" t="s">
        <v>46</v>
      </c>
      <c r="P680" s="145">
        <f>O680*H680</f>
        <v>0</v>
      </c>
      <c r="Q680" s="145">
        <v>0</v>
      </c>
      <c r="R680" s="145">
        <f>Q680*H680</f>
        <v>0</v>
      </c>
      <c r="S680" s="145">
        <v>0</v>
      </c>
      <c r="T680" s="146">
        <f>S680*H680</f>
        <v>0</v>
      </c>
      <c r="AR680" s="147" t="s">
        <v>152</v>
      </c>
      <c r="AT680" s="147" t="s">
        <v>143</v>
      </c>
      <c r="AU680" s="147" t="s">
        <v>89</v>
      </c>
      <c r="AY680" s="17" t="s">
        <v>140</v>
      </c>
      <c r="BE680" s="148">
        <f>IF(N680="základní",J680,0)</f>
        <v>0</v>
      </c>
      <c r="BF680" s="148">
        <f>IF(N680="snížená",J680,0)</f>
        <v>0</v>
      </c>
      <c r="BG680" s="148">
        <f>IF(N680="zákl. přenesená",J680,0)</f>
        <v>0</v>
      </c>
      <c r="BH680" s="148">
        <f>IF(N680="sníž. přenesená",J680,0)</f>
        <v>0</v>
      </c>
      <c r="BI680" s="148">
        <f>IF(N680="nulová",J680,0)</f>
        <v>0</v>
      </c>
      <c r="BJ680" s="17" t="s">
        <v>21</v>
      </c>
      <c r="BK680" s="148">
        <f>ROUND(I680*H680,2)</f>
        <v>0</v>
      </c>
      <c r="BL680" s="17" t="s">
        <v>152</v>
      </c>
      <c r="BM680" s="147" t="s">
        <v>1055</v>
      </c>
    </row>
    <row r="681" spans="2:65" s="12" customFormat="1" ht="11.25">
      <c r="B681" s="156"/>
      <c r="D681" s="157" t="s">
        <v>341</v>
      </c>
      <c r="E681" s="158" t="s">
        <v>1</v>
      </c>
      <c r="F681" s="159" t="s">
        <v>227</v>
      </c>
      <c r="H681" s="160">
        <v>533</v>
      </c>
      <c r="I681" s="161"/>
      <c r="L681" s="156"/>
      <c r="M681" s="162"/>
      <c r="T681" s="163"/>
      <c r="AT681" s="158" t="s">
        <v>341</v>
      </c>
      <c r="AU681" s="158" t="s">
        <v>89</v>
      </c>
      <c r="AV681" s="12" t="s">
        <v>89</v>
      </c>
      <c r="AW681" s="12" t="s">
        <v>36</v>
      </c>
      <c r="AX681" s="12" t="s">
        <v>21</v>
      </c>
      <c r="AY681" s="158" t="s">
        <v>140</v>
      </c>
    </row>
    <row r="682" spans="2:65" s="1" customFormat="1" ht="33" customHeight="1">
      <c r="B682" s="32"/>
      <c r="C682" s="136" t="s">
        <v>1056</v>
      </c>
      <c r="D682" s="136" t="s">
        <v>143</v>
      </c>
      <c r="E682" s="137" t="s">
        <v>1057</v>
      </c>
      <c r="F682" s="138" t="s">
        <v>1058</v>
      </c>
      <c r="G682" s="139" t="s">
        <v>146</v>
      </c>
      <c r="H682" s="140">
        <v>125.2</v>
      </c>
      <c r="I682" s="141"/>
      <c r="J682" s="142">
        <f>ROUND(I682*H682,2)</f>
        <v>0</v>
      </c>
      <c r="K682" s="138" t="s">
        <v>346</v>
      </c>
      <c r="L682" s="32"/>
      <c r="M682" s="143" t="s">
        <v>1</v>
      </c>
      <c r="N682" s="144" t="s">
        <v>46</v>
      </c>
      <c r="P682" s="145">
        <f>O682*H682</f>
        <v>0</v>
      </c>
      <c r="Q682" s="145">
        <v>6.0999999999999997E-4</v>
      </c>
      <c r="R682" s="145">
        <f>Q682*H682</f>
        <v>7.6371999999999995E-2</v>
      </c>
      <c r="S682" s="145">
        <v>0</v>
      </c>
      <c r="T682" s="146">
        <f>S682*H682</f>
        <v>0</v>
      </c>
      <c r="AR682" s="147" t="s">
        <v>152</v>
      </c>
      <c r="AT682" s="147" t="s">
        <v>143</v>
      </c>
      <c r="AU682" s="147" t="s">
        <v>89</v>
      </c>
      <c r="AY682" s="17" t="s">
        <v>140</v>
      </c>
      <c r="BE682" s="148">
        <f>IF(N682="základní",J682,0)</f>
        <v>0</v>
      </c>
      <c r="BF682" s="148">
        <f>IF(N682="snížená",J682,0)</f>
        <v>0</v>
      </c>
      <c r="BG682" s="148">
        <f>IF(N682="zákl. přenesená",J682,0)</f>
        <v>0</v>
      </c>
      <c r="BH682" s="148">
        <f>IF(N682="sníž. přenesená",J682,0)</f>
        <v>0</v>
      </c>
      <c r="BI682" s="148">
        <f>IF(N682="nulová",J682,0)</f>
        <v>0</v>
      </c>
      <c r="BJ682" s="17" t="s">
        <v>21</v>
      </c>
      <c r="BK682" s="148">
        <f>ROUND(I682*H682,2)</f>
        <v>0</v>
      </c>
      <c r="BL682" s="17" t="s">
        <v>152</v>
      </c>
      <c r="BM682" s="147" t="s">
        <v>1059</v>
      </c>
    </row>
    <row r="683" spans="2:65" s="12" customFormat="1" ht="11.25">
      <c r="B683" s="156"/>
      <c r="D683" s="157" t="s">
        <v>341</v>
      </c>
      <c r="E683" s="158" t="s">
        <v>1</v>
      </c>
      <c r="F683" s="159" t="s">
        <v>288</v>
      </c>
      <c r="H683" s="160">
        <v>125.2</v>
      </c>
      <c r="I683" s="161"/>
      <c r="L683" s="156"/>
      <c r="M683" s="162"/>
      <c r="T683" s="163"/>
      <c r="AT683" s="158" t="s">
        <v>341</v>
      </c>
      <c r="AU683" s="158" t="s">
        <v>89</v>
      </c>
      <c r="AV683" s="12" t="s">
        <v>89</v>
      </c>
      <c r="AW683" s="12" t="s">
        <v>36</v>
      </c>
      <c r="AX683" s="12" t="s">
        <v>21</v>
      </c>
      <c r="AY683" s="158" t="s">
        <v>140</v>
      </c>
    </row>
    <row r="684" spans="2:65" s="1" customFormat="1" ht="24.2" customHeight="1">
      <c r="B684" s="32"/>
      <c r="C684" s="136" t="s">
        <v>1060</v>
      </c>
      <c r="D684" s="136" t="s">
        <v>143</v>
      </c>
      <c r="E684" s="137" t="s">
        <v>1061</v>
      </c>
      <c r="F684" s="138" t="s">
        <v>1062</v>
      </c>
      <c r="G684" s="139" t="s">
        <v>350</v>
      </c>
      <c r="H684" s="140">
        <v>321.33100000000002</v>
      </c>
      <c r="I684" s="141"/>
      <c r="J684" s="142">
        <f>ROUND(I684*H684,2)</f>
        <v>0</v>
      </c>
      <c r="K684" s="138" t="s">
        <v>346</v>
      </c>
      <c r="L684" s="32"/>
      <c r="M684" s="143" t="s">
        <v>1</v>
      </c>
      <c r="N684" s="144" t="s">
        <v>46</v>
      </c>
      <c r="P684" s="145">
        <f>O684*H684</f>
        <v>0</v>
      </c>
      <c r="Q684" s="145">
        <v>0</v>
      </c>
      <c r="R684" s="145">
        <f>Q684*H684</f>
        <v>0</v>
      </c>
      <c r="S684" s="145">
        <v>0</v>
      </c>
      <c r="T684" s="146">
        <f>S684*H684</f>
        <v>0</v>
      </c>
      <c r="AR684" s="147" t="s">
        <v>152</v>
      </c>
      <c r="AT684" s="147" t="s">
        <v>143</v>
      </c>
      <c r="AU684" s="147" t="s">
        <v>89</v>
      </c>
      <c r="AY684" s="17" t="s">
        <v>140</v>
      </c>
      <c r="BE684" s="148">
        <f>IF(N684="základní",J684,0)</f>
        <v>0</v>
      </c>
      <c r="BF684" s="148">
        <f>IF(N684="snížená",J684,0)</f>
        <v>0</v>
      </c>
      <c r="BG684" s="148">
        <f>IF(N684="zákl. přenesená",J684,0)</f>
        <v>0</v>
      </c>
      <c r="BH684" s="148">
        <f>IF(N684="sníž. přenesená",J684,0)</f>
        <v>0</v>
      </c>
      <c r="BI684" s="148">
        <f>IF(N684="nulová",J684,0)</f>
        <v>0</v>
      </c>
      <c r="BJ684" s="17" t="s">
        <v>21</v>
      </c>
      <c r="BK684" s="148">
        <f>ROUND(I684*H684,2)</f>
        <v>0</v>
      </c>
      <c r="BL684" s="17" t="s">
        <v>152</v>
      </c>
      <c r="BM684" s="147" t="s">
        <v>1063</v>
      </c>
    </row>
    <row r="685" spans="2:65" s="14" customFormat="1" ht="11.25">
      <c r="B685" s="171"/>
      <c r="D685" s="157" t="s">
        <v>341</v>
      </c>
      <c r="E685" s="172" t="s">
        <v>1</v>
      </c>
      <c r="F685" s="173" t="s">
        <v>995</v>
      </c>
      <c r="H685" s="172" t="s">
        <v>1</v>
      </c>
      <c r="I685" s="174"/>
      <c r="L685" s="171"/>
      <c r="M685" s="175"/>
      <c r="T685" s="176"/>
      <c r="AT685" s="172" t="s">
        <v>341</v>
      </c>
      <c r="AU685" s="172" t="s">
        <v>89</v>
      </c>
      <c r="AV685" s="14" t="s">
        <v>21</v>
      </c>
      <c r="AW685" s="14" t="s">
        <v>36</v>
      </c>
      <c r="AX685" s="14" t="s">
        <v>81</v>
      </c>
      <c r="AY685" s="172" t="s">
        <v>140</v>
      </c>
    </row>
    <row r="686" spans="2:65" s="14" customFormat="1" ht="11.25">
      <c r="B686" s="171"/>
      <c r="D686" s="157" t="s">
        <v>341</v>
      </c>
      <c r="E686" s="172" t="s">
        <v>1</v>
      </c>
      <c r="F686" s="173" t="s">
        <v>996</v>
      </c>
      <c r="H686" s="172" t="s">
        <v>1</v>
      </c>
      <c r="I686" s="174"/>
      <c r="L686" s="171"/>
      <c r="M686" s="175"/>
      <c r="T686" s="176"/>
      <c r="AT686" s="172" t="s">
        <v>341</v>
      </c>
      <c r="AU686" s="172" t="s">
        <v>89</v>
      </c>
      <c r="AV686" s="14" t="s">
        <v>21</v>
      </c>
      <c r="AW686" s="14" t="s">
        <v>36</v>
      </c>
      <c r="AX686" s="14" t="s">
        <v>81</v>
      </c>
      <c r="AY686" s="172" t="s">
        <v>140</v>
      </c>
    </row>
    <row r="687" spans="2:65" s="12" customFormat="1" ht="11.25">
      <c r="B687" s="156"/>
      <c r="D687" s="157" t="s">
        <v>341</v>
      </c>
      <c r="E687" s="158" t="s">
        <v>1</v>
      </c>
      <c r="F687" s="159" t="s">
        <v>1064</v>
      </c>
      <c r="H687" s="160">
        <v>122.846</v>
      </c>
      <c r="I687" s="161"/>
      <c r="L687" s="156"/>
      <c r="M687" s="162"/>
      <c r="T687" s="163"/>
      <c r="AT687" s="158" t="s">
        <v>341</v>
      </c>
      <c r="AU687" s="158" t="s">
        <v>89</v>
      </c>
      <c r="AV687" s="12" t="s">
        <v>89</v>
      </c>
      <c r="AW687" s="12" t="s">
        <v>36</v>
      </c>
      <c r="AX687" s="12" t="s">
        <v>81</v>
      </c>
      <c r="AY687" s="158" t="s">
        <v>140</v>
      </c>
    </row>
    <row r="688" spans="2:65" s="12" customFormat="1" ht="11.25">
      <c r="B688" s="156"/>
      <c r="D688" s="157" t="s">
        <v>341</v>
      </c>
      <c r="E688" s="158" t="s">
        <v>1</v>
      </c>
      <c r="F688" s="159" t="s">
        <v>1065</v>
      </c>
      <c r="H688" s="160">
        <v>35.99</v>
      </c>
      <c r="I688" s="161"/>
      <c r="L688" s="156"/>
      <c r="M688" s="162"/>
      <c r="T688" s="163"/>
      <c r="AT688" s="158" t="s">
        <v>341</v>
      </c>
      <c r="AU688" s="158" t="s">
        <v>89</v>
      </c>
      <c r="AV688" s="12" t="s">
        <v>89</v>
      </c>
      <c r="AW688" s="12" t="s">
        <v>36</v>
      </c>
      <c r="AX688" s="12" t="s">
        <v>81</v>
      </c>
      <c r="AY688" s="158" t="s">
        <v>140</v>
      </c>
    </row>
    <row r="689" spans="2:65" s="12" customFormat="1" ht="11.25">
      <c r="B689" s="156"/>
      <c r="D689" s="157" t="s">
        <v>341</v>
      </c>
      <c r="E689" s="158" t="s">
        <v>1</v>
      </c>
      <c r="F689" s="159" t="s">
        <v>1066</v>
      </c>
      <c r="H689" s="160">
        <v>38.130000000000003</v>
      </c>
      <c r="I689" s="161"/>
      <c r="L689" s="156"/>
      <c r="M689" s="162"/>
      <c r="T689" s="163"/>
      <c r="AT689" s="158" t="s">
        <v>341</v>
      </c>
      <c r="AU689" s="158" t="s">
        <v>89</v>
      </c>
      <c r="AV689" s="12" t="s">
        <v>89</v>
      </c>
      <c r="AW689" s="12" t="s">
        <v>36</v>
      </c>
      <c r="AX689" s="12" t="s">
        <v>81</v>
      </c>
      <c r="AY689" s="158" t="s">
        <v>140</v>
      </c>
    </row>
    <row r="690" spans="2:65" s="15" customFormat="1" ht="11.25">
      <c r="B690" s="177"/>
      <c r="D690" s="157" t="s">
        <v>341</v>
      </c>
      <c r="E690" s="178" t="s">
        <v>1</v>
      </c>
      <c r="F690" s="179" t="s">
        <v>484</v>
      </c>
      <c r="H690" s="180">
        <v>196.96600000000001</v>
      </c>
      <c r="I690" s="181"/>
      <c r="L690" s="177"/>
      <c r="M690" s="182"/>
      <c r="T690" s="183"/>
      <c r="AT690" s="178" t="s">
        <v>341</v>
      </c>
      <c r="AU690" s="178" t="s">
        <v>89</v>
      </c>
      <c r="AV690" s="15" t="s">
        <v>139</v>
      </c>
      <c r="AW690" s="15" t="s">
        <v>36</v>
      </c>
      <c r="AX690" s="15" t="s">
        <v>81</v>
      </c>
      <c r="AY690" s="178" t="s">
        <v>140</v>
      </c>
    </row>
    <row r="691" spans="2:65" s="12" customFormat="1" ht="11.25">
      <c r="B691" s="156"/>
      <c r="D691" s="157" t="s">
        <v>341</v>
      </c>
      <c r="E691" s="158" t="s">
        <v>1</v>
      </c>
      <c r="F691" s="159" t="s">
        <v>1067</v>
      </c>
      <c r="H691" s="160">
        <v>124.36499999999999</v>
      </c>
      <c r="I691" s="161"/>
      <c r="L691" s="156"/>
      <c r="M691" s="162"/>
      <c r="T691" s="163"/>
      <c r="AT691" s="158" t="s">
        <v>341</v>
      </c>
      <c r="AU691" s="158" t="s">
        <v>89</v>
      </c>
      <c r="AV691" s="12" t="s">
        <v>89</v>
      </c>
      <c r="AW691" s="12" t="s">
        <v>36</v>
      </c>
      <c r="AX691" s="12" t="s">
        <v>81</v>
      </c>
      <c r="AY691" s="158" t="s">
        <v>140</v>
      </c>
    </row>
    <row r="692" spans="2:65" s="15" customFormat="1" ht="11.25">
      <c r="B692" s="177"/>
      <c r="D692" s="157" t="s">
        <v>341</v>
      </c>
      <c r="E692" s="178" t="s">
        <v>1</v>
      </c>
      <c r="F692" s="179" t="s">
        <v>484</v>
      </c>
      <c r="H692" s="180">
        <v>124.36499999999999</v>
      </c>
      <c r="I692" s="181"/>
      <c r="L692" s="177"/>
      <c r="M692" s="182"/>
      <c r="T692" s="183"/>
      <c r="AT692" s="178" t="s">
        <v>341</v>
      </c>
      <c r="AU692" s="178" t="s">
        <v>89</v>
      </c>
      <c r="AV692" s="15" t="s">
        <v>139</v>
      </c>
      <c r="AW692" s="15" t="s">
        <v>36</v>
      </c>
      <c r="AX692" s="15" t="s">
        <v>81</v>
      </c>
      <c r="AY692" s="178" t="s">
        <v>140</v>
      </c>
    </row>
    <row r="693" spans="2:65" s="13" customFormat="1" ht="11.25">
      <c r="B693" s="164"/>
      <c r="D693" s="157" t="s">
        <v>341</v>
      </c>
      <c r="E693" s="165" t="s">
        <v>225</v>
      </c>
      <c r="F693" s="166" t="s">
        <v>343</v>
      </c>
      <c r="H693" s="167">
        <v>321.33100000000002</v>
      </c>
      <c r="I693" s="168"/>
      <c r="L693" s="164"/>
      <c r="M693" s="169"/>
      <c r="T693" s="170"/>
      <c r="AT693" s="165" t="s">
        <v>341</v>
      </c>
      <c r="AU693" s="165" t="s">
        <v>89</v>
      </c>
      <c r="AV693" s="13" t="s">
        <v>152</v>
      </c>
      <c r="AW693" s="13" t="s">
        <v>36</v>
      </c>
      <c r="AX693" s="13" t="s">
        <v>21</v>
      </c>
      <c r="AY693" s="165" t="s">
        <v>140</v>
      </c>
    </row>
    <row r="694" spans="2:65" s="1" customFormat="1" ht="24.2" customHeight="1">
      <c r="B694" s="32"/>
      <c r="C694" s="136" t="s">
        <v>1068</v>
      </c>
      <c r="D694" s="136" t="s">
        <v>143</v>
      </c>
      <c r="E694" s="137" t="s">
        <v>1053</v>
      </c>
      <c r="F694" s="138" t="s">
        <v>1054</v>
      </c>
      <c r="G694" s="139" t="s">
        <v>350</v>
      </c>
      <c r="H694" s="140">
        <v>321.33100000000002</v>
      </c>
      <c r="I694" s="141"/>
      <c r="J694" s="142">
        <f>ROUND(I694*H694,2)</f>
        <v>0</v>
      </c>
      <c r="K694" s="138" t="s">
        <v>147</v>
      </c>
      <c r="L694" s="32"/>
      <c r="M694" s="143" t="s">
        <v>1</v>
      </c>
      <c r="N694" s="144" t="s">
        <v>46</v>
      </c>
      <c r="P694" s="145">
        <f>O694*H694</f>
        <v>0</v>
      </c>
      <c r="Q694" s="145">
        <v>0</v>
      </c>
      <c r="R694" s="145">
        <f>Q694*H694</f>
        <v>0</v>
      </c>
      <c r="S694" s="145">
        <v>0</v>
      </c>
      <c r="T694" s="146">
        <f>S694*H694</f>
        <v>0</v>
      </c>
      <c r="AR694" s="147" t="s">
        <v>152</v>
      </c>
      <c r="AT694" s="147" t="s">
        <v>143</v>
      </c>
      <c r="AU694" s="147" t="s">
        <v>89</v>
      </c>
      <c r="AY694" s="17" t="s">
        <v>140</v>
      </c>
      <c r="BE694" s="148">
        <f>IF(N694="základní",J694,0)</f>
        <v>0</v>
      </c>
      <c r="BF694" s="148">
        <f>IF(N694="snížená",J694,0)</f>
        <v>0</v>
      </c>
      <c r="BG694" s="148">
        <f>IF(N694="zákl. přenesená",J694,0)</f>
        <v>0</v>
      </c>
      <c r="BH694" s="148">
        <f>IF(N694="sníž. přenesená",J694,0)</f>
        <v>0</v>
      </c>
      <c r="BI694" s="148">
        <f>IF(N694="nulová",J694,0)</f>
        <v>0</v>
      </c>
      <c r="BJ694" s="17" t="s">
        <v>21</v>
      </c>
      <c r="BK694" s="148">
        <f>ROUND(I694*H694,2)</f>
        <v>0</v>
      </c>
      <c r="BL694" s="17" t="s">
        <v>152</v>
      </c>
      <c r="BM694" s="147" t="s">
        <v>1069</v>
      </c>
    </row>
    <row r="695" spans="2:65" s="12" customFormat="1" ht="11.25">
      <c r="B695" s="156"/>
      <c r="D695" s="157" t="s">
        <v>341</v>
      </c>
      <c r="E695" s="158" t="s">
        <v>1</v>
      </c>
      <c r="F695" s="159" t="s">
        <v>225</v>
      </c>
      <c r="H695" s="160">
        <v>321.33100000000002</v>
      </c>
      <c r="I695" s="161"/>
      <c r="L695" s="156"/>
      <c r="M695" s="162"/>
      <c r="T695" s="163"/>
      <c r="AT695" s="158" t="s">
        <v>341</v>
      </c>
      <c r="AU695" s="158" t="s">
        <v>89</v>
      </c>
      <c r="AV695" s="12" t="s">
        <v>89</v>
      </c>
      <c r="AW695" s="12" t="s">
        <v>36</v>
      </c>
      <c r="AX695" s="12" t="s">
        <v>21</v>
      </c>
      <c r="AY695" s="158" t="s">
        <v>140</v>
      </c>
    </row>
    <row r="696" spans="2:65" s="1" customFormat="1" ht="33" customHeight="1">
      <c r="B696" s="32"/>
      <c r="C696" s="136" t="s">
        <v>1070</v>
      </c>
      <c r="D696" s="136" t="s">
        <v>143</v>
      </c>
      <c r="E696" s="137" t="s">
        <v>1071</v>
      </c>
      <c r="F696" s="138" t="s">
        <v>1072</v>
      </c>
      <c r="G696" s="139" t="s">
        <v>350</v>
      </c>
      <c r="H696" s="140">
        <v>275.33100000000002</v>
      </c>
      <c r="I696" s="141"/>
      <c r="J696" s="142">
        <f>ROUND(I696*H696,2)</f>
        <v>0</v>
      </c>
      <c r="K696" s="138" t="s">
        <v>346</v>
      </c>
      <c r="L696" s="32"/>
      <c r="M696" s="143" t="s">
        <v>1</v>
      </c>
      <c r="N696" s="144" t="s">
        <v>46</v>
      </c>
      <c r="P696" s="145">
        <f>O696*H696</f>
        <v>0</v>
      </c>
      <c r="Q696" s="145">
        <v>0</v>
      </c>
      <c r="R696" s="145">
        <f>Q696*H696</f>
        <v>0</v>
      </c>
      <c r="S696" s="145">
        <v>0</v>
      </c>
      <c r="T696" s="146">
        <f>S696*H696</f>
        <v>0</v>
      </c>
      <c r="AR696" s="147" t="s">
        <v>152</v>
      </c>
      <c r="AT696" s="147" t="s">
        <v>143</v>
      </c>
      <c r="AU696" s="147" t="s">
        <v>89</v>
      </c>
      <c r="AY696" s="17" t="s">
        <v>140</v>
      </c>
      <c r="BE696" s="148">
        <f>IF(N696="základní",J696,0)</f>
        <v>0</v>
      </c>
      <c r="BF696" s="148">
        <f>IF(N696="snížená",J696,0)</f>
        <v>0</v>
      </c>
      <c r="BG696" s="148">
        <f>IF(N696="zákl. přenesená",J696,0)</f>
        <v>0</v>
      </c>
      <c r="BH696" s="148">
        <f>IF(N696="sníž. přenesená",J696,0)</f>
        <v>0</v>
      </c>
      <c r="BI696" s="148">
        <f>IF(N696="nulová",J696,0)</f>
        <v>0</v>
      </c>
      <c r="BJ696" s="17" t="s">
        <v>21</v>
      </c>
      <c r="BK696" s="148">
        <f>ROUND(I696*H696,2)</f>
        <v>0</v>
      </c>
      <c r="BL696" s="17" t="s">
        <v>152</v>
      </c>
      <c r="BM696" s="147" t="s">
        <v>1073</v>
      </c>
    </row>
    <row r="697" spans="2:65" s="14" customFormat="1" ht="11.25">
      <c r="B697" s="171"/>
      <c r="D697" s="157" t="s">
        <v>341</v>
      </c>
      <c r="E697" s="172" t="s">
        <v>1</v>
      </c>
      <c r="F697" s="173" t="s">
        <v>1012</v>
      </c>
      <c r="H697" s="172" t="s">
        <v>1</v>
      </c>
      <c r="I697" s="174"/>
      <c r="L697" s="171"/>
      <c r="M697" s="175"/>
      <c r="T697" s="176"/>
      <c r="AT697" s="172" t="s">
        <v>341</v>
      </c>
      <c r="AU697" s="172" t="s">
        <v>89</v>
      </c>
      <c r="AV697" s="14" t="s">
        <v>21</v>
      </c>
      <c r="AW697" s="14" t="s">
        <v>36</v>
      </c>
      <c r="AX697" s="14" t="s">
        <v>81</v>
      </c>
      <c r="AY697" s="172" t="s">
        <v>140</v>
      </c>
    </row>
    <row r="698" spans="2:65" s="14" customFormat="1" ht="11.25">
      <c r="B698" s="171"/>
      <c r="D698" s="157" t="s">
        <v>341</v>
      </c>
      <c r="E698" s="172" t="s">
        <v>1</v>
      </c>
      <c r="F698" s="173" t="s">
        <v>996</v>
      </c>
      <c r="H698" s="172" t="s">
        <v>1</v>
      </c>
      <c r="I698" s="174"/>
      <c r="L698" s="171"/>
      <c r="M698" s="175"/>
      <c r="T698" s="176"/>
      <c r="AT698" s="172" t="s">
        <v>341</v>
      </c>
      <c r="AU698" s="172" t="s">
        <v>89</v>
      </c>
      <c r="AV698" s="14" t="s">
        <v>21</v>
      </c>
      <c r="AW698" s="14" t="s">
        <v>36</v>
      </c>
      <c r="AX698" s="14" t="s">
        <v>81</v>
      </c>
      <c r="AY698" s="172" t="s">
        <v>140</v>
      </c>
    </row>
    <row r="699" spans="2:65" s="12" customFormat="1" ht="11.25">
      <c r="B699" s="156"/>
      <c r="D699" s="157" t="s">
        <v>341</v>
      </c>
      <c r="E699" s="158" t="s">
        <v>1</v>
      </c>
      <c r="F699" s="159" t="s">
        <v>1074</v>
      </c>
      <c r="H699" s="160">
        <v>97.146000000000001</v>
      </c>
      <c r="I699" s="161"/>
      <c r="L699" s="156"/>
      <c r="M699" s="162"/>
      <c r="T699" s="163"/>
      <c r="AT699" s="158" t="s">
        <v>341</v>
      </c>
      <c r="AU699" s="158" t="s">
        <v>89</v>
      </c>
      <c r="AV699" s="12" t="s">
        <v>89</v>
      </c>
      <c r="AW699" s="12" t="s">
        <v>36</v>
      </c>
      <c r="AX699" s="12" t="s">
        <v>81</v>
      </c>
      <c r="AY699" s="158" t="s">
        <v>140</v>
      </c>
    </row>
    <row r="700" spans="2:65" s="12" customFormat="1" ht="11.25">
      <c r="B700" s="156"/>
      <c r="D700" s="157" t="s">
        <v>341</v>
      </c>
      <c r="E700" s="158" t="s">
        <v>1</v>
      </c>
      <c r="F700" s="159" t="s">
        <v>1075</v>
      </c>
      <c r="H700" s="160">
        <v>24.99</v>
      </c>
      <c r="I700" s="161"/>
      <c r="L700" s="156"/>
      <c r="M700" s="162"/>
      <c r="T700" s="163"/>
      <c r="AT700" s="158" t="s">
        <v>341</v>
      </c>
      <c r="AU700" s="158" t="s">
        <v>89</v>
      </c>
      <c r="AV700" s="12" t="s">
        <v>89</v>
      </c>
      <c r="AW700" s="12" t="s">
        <v>36</v>
      </c>
      <c r="AX700" s="12" t="s">
        <v>81</v>
      </c>
      <c r="AY700" s="158" t="s">
        <v>140</v>
      </c>
    </row>
    <row r="701" spans="2:65" s="12" customFormat="1" ht="11.25">
      <c r="B701" s="156"/>
      <c r="D701" s="157" t="s">
        <v>341</v>
      </c>
      <c r="E701" s="158" t="s">
        <v>1</v>
      </c>
      <c r="F701" s="159" t="s">
        <v>1076</v>
      </c>
      <c r="H701" s="160">
        <v>28.83</v>
      </c>
      <c r="I701" s="161"/>
      <c r="L701" s="156"/>
      <c r="M701" s="162"/>
      <c r="T701" s="163"/>
      <c r="AT701" s="158" t="s">
        <v>341</v>
      </c>
      <c r="AU701" s="158" t="s">
        <v>89</v>
      </c>
      <c r="AV701" s="12" t="s">
        <v>89</v>
      </c>
      <c r="AW701" s="12" t="s">
        <v>36</v>
      </c>
      <c r="AX701" s="12" t="s">
        <v>81</v>
      </c>
      <c r="AY701" s="158" t="s">
        <v>140</v>
      </c>
    </row>
    <row r="702" spans="2:65" s="15" customFormat="1" ht="11.25">
      <c r="B702" s="177"/>
      <c r="D702" s="157" t="s">
        <v>341</v>
      </c>
      <c r="E702" s="178" t="s">
        <v>1</v>
      </c>
      <c r="F702" s="179" t="s">
        <v>484</v>
      </c>
      <c r="H702" s="180">
        <v>150.96600000000001</v>
      </c>
      <c r="I702" s="181"/>
      <c r="L702" s="177"/>
      <c r="M702" s="182"/>
      <c r="T702" s="183"/>
      <c r="AT702" s="178" t="s">
        <v>341</v>
      </c>
      <c r="AU702" s="178" t="s">
        <v>89</v>
      </c>
      <c r="AV702" s="15" t="s">
        <v>139</v>
      </c>
      <c r="AW702" s="15" t="s">
        <v>36</v>
      </c>
      <c r="AX702" s="15" t="s">
        <v>81</v>
      </c>
      <c r="AY702" s="178" t="s">
        <v>140</v>
      </c>
    </row>
    <row r="703" spans="2:65" s="12" customFormat="1" ht="11.25">
      <c r="B703" s="156"/>
      <c r="D703" s="157" t="s">
        <v>341</v>
      </c>
      <c r="E703" s="158" t="s">
        <v>1</v>
      </c>
      <c r="F703" s="159" t="s">
        <v>1067</v>
      </c>
      <c r="H703" s="160">
        <v>124.36499999999999</v>
      </c>
      <c r="I703" s="161"/>
      <c r="L703" s="156"/>
      <c r="M703" s="162"/>
      <c r="T703" s="163"/>
      <c r="AT703" s="158" t="s">
        <v>341</v>
      </c>
      <c r="AU703" s="158" t="s">
        <v>89</v>
      </c>
      <c r="AV703" s="12" t="s">
        <v>89</v>
      </c>
      <c r="AW703" s="12" t="s">
        <v>36</v>
      </c>
      <c r="AX703" s="12" t="s">
        <v>81</v>
      </c>
      <c r="AY703" s="158" t="s">
        <v>140</v>
      </c>
    </row>
    <row r="704" spans="2:65" s="15" customFormat="1" ht="11.25">
      <c r="B704" s="177"/>
      <c r="D704" s="157" t="s">
        <v>341</v>
      </c>
      <c r="E704" s="178" t="s">
        <v>1</v>
      </c>
      <c r="F704" s="179" t="s">
        <v>484</v>
      </c>
      <c r="H704" s="180">
        <v>124.36499999999999</v>
      </c>
      <c r="I704" s="181"/>
      <c r="L704" s="177"/>
      <c r="M704" s="182"/>
      <c r="T704" s="183"/>
      <c r="AT704" s="178" t="s">
        <v>341</v>
      </c>
      <c r="AU704" s="178" t="s">
        <v>89</v>
      </c>
      <c r="AV704" s="15" t="s">
        <v>139</v>
      </c>
      <c r="AW704" s="15" t="s">
        <v>36</v>
      </c>
      <c r="AX704" s="15" t="s">
        <v>81</v>
      </c>
      <c r="AY704" s="178" t="s">
        <v>140</v>
      </c>
    </row>
    <row r="705" spans="2:65" s="13" customFormat="1" ht="11.25">
      <c r="B705" s="164"/>
      <c r="D705" s="157" t="s">
        <v>341</v>
      </c>
      <c r="E705" s="165" t="s">
        <v>231</v>
      </c>
      <c r="F705" s="166" t="s">
        <v>343</v>
      </c>
      <c r="H705" s="167">
        <v>275.33100000000002</v>
      </c>
      <c r="I705" s="168"/>
      <c r="L705" s="164"/>
      <c r="M705" s="169"/>
      <c r="T705" s="170"/>
      <c r="AT705" s="165" t="s">
        <v>341</v>
      </c>
      <c r="AU705" s="165" t="s">
        <v>89</v>
      </c>
      <c r="AV705" s="13" t="s">
        <v>152</v>
      </c>
      <c r="AW705" s="13" t="s">
        <v>36</v>
      </c>
      <c r="AX705" s="13" t="s">
        <v>21</v>
      </c>
      <c r="AY705" s="165" t="s">
        <v>140</v>
      </c>
    </row>
    <row r="706" spans="2:65" s="1" customFormat="1" ht="24.2" customHeight="1">
      <c r="B706" s="32"/>
      <c r="C706" s="136" t="s">
        <v>1077</v>
      </c>
      <c r="D706" s="136" t="s">
        <v>143</v>
      </c>
      <c r="E706" s="137" t="s">
        <v>1078</v>
      </c>
      <c r="F706" s="138" t="s">
        <v>1079</v>
      </c>
      <c r="G706" s="139" t="s">
        <v>350</v>
      </c>
      <c r="H706" s="140">
        <v>275.33100000000002</v>
      </c>
      <c r="I706" s="141"/>
      <c r="J706" s="142">
        <f>ROUND(I706*H706,2)</f>
        <v>0</v>
      </c>
      <c r="K706" s="138" t="s">
        <v>147</v>
      </c>
      <c r="L706" s="32"/>
      <c r="M706" s="143" t="s">
        <v>1</v>
      </c>
      <c r="N706" s="144" t="s">
        <v>46</v>
      </c>
      <c r="P706" s="145">
        <f>O706*H706</f>
        <v>0</v>
      </c>
      <c r="Q706" s="145">
        <v>0</v>
      </c>
      <c r="R706" s="145">
        <f>Q706*H706</f>
        <v>0</v>
      </c>
      <c r="S706" s="145">
        <v>0</v>
      </c>
      <c r="T706" s="146">
        <f>S706*H706</f>
        <v>0</v>
      </c>
      <c r="AR706" s="147" t="s">
        <v>152</v>
      </c>
      <c r="AT706" s="147" t="s">
        <v>143</v>
      </c>
      <c r="AU706" s="147" t="s">
        <v>89</v>
      </c>
      <c r="AY706" s="17" t="s">
        <v>140</v>
      </c>
      <c r="BE706" s="148">
        <f>IF(N706="základní",J706,0)</f>
        <v>0</v>
      </c>
      <c r="BF706" s="148">
        <f>IF(N706="snížená",J706,0)</f>
        <v>0</v>
      </c>
      <c r="BG706" s="148">
        <f>IF(N706="zákl. přenesená",J706,0)</f>
        <v>0</v>
      </c>
      <c r="BH706" s="148">
        <f>IF(N706="sníž. přenesená",J706,0)</f>
        <v>0</v>
      </c>
      <c r="BI706" s="148">
        <f>IF(N706="nulová",J706,0)</f>
        <v>0</v>
      </c>
      <c r="BJ706" s="17" t="s">
        <v>21</v>
      </c>
      <c r="BK706" s="148">
        <f>ROUND(I706*H706,2)</f>
        <v>0</v>
      </c>
      <c r="BL706" s="17" t="s">
        <v>152</v>
      </c>
      <c r="BM706" s="147" t="s">
        <v>1080</v>
      </c>
    </row>
    <row r="707" spans="2:65" s="12" customFormat="1" ht="11.25">
      <c r="B707" s="156"/>
      <c r="D707" s="157" t="s">
        <v>341</v>
      </c>
      <c r="E707" s="158" t="s">
        <v>1</v>
      </c>
      <c r="F707" s="159" t="s">
        <v>231</v>
      </c>
      <c r="H707" s="160">
        <v>275.33100000000002</v>
      </c>
      <c r="I707" s="161"/>
      <c r="L707" s="156"/>
      <c r="M707" s="162"/>
      <c r="T707" s="163"/>
      <c r="AT707" s="158" t="s">
        <v>341</v>
      </c>
      <c r="AU707" s="158" t="s">
        <v>89</v>
      </c>
      <c r="AV707" s="12" t="s">
        <v>89</v>
      </c>
      <c r="AW707" s="12" t="s">
        <v>36</v>
      </c>
      <c r="AX707" s="12" t="s">
        <v>21</v>
      </c>
      <c r="AY707" s="158" t="s">
        <v>140</v>
      </c>
    </row>
    <row r="708" spans="2:65" s="1" customFormat="1" ht="24.2" customHeight="1">
      <c r="B708" s="32"/>
      <c r="C708" s="136" t="s">
        <v>1081</v>
      </c>
      <c r="D708" s="136" t="s">
        <v>143</v>
      </c>
      <c r="E708" s="137" t="s">
        <v>1082</v>
      </c>
      <c r="F708" s="138" t="s">
        <v>1083</v>
      </c>
      <c r="G708" s="139" t="s">
        <v>350</v>
      </c>
      <c r="H708" s="140">
        <v>232.53100000000001</v>
      </c>
      <c r="I708" s="141"/>
      <c r="J708" s="142">
        <f>ROUND(I708*H708,2)</f>
        <v>0</v>
      </c>
      <c r="K708" s="138" t="s">
        <v>346</v>
      </c>
      <c r="L708" s="32"/>
      <c r="M708" s="143" t="s">
        <v>1</v>
      </c>
      <c r="N708" s="144" t="s">
        <v>46</v>
      </c>
      <c r="P708" s="145">
        <f>O708*H708</f>
        <v>0</v>
      </c>
      <c r="Q708" s="145">
        <v>0</v>
      </c>
      <c r="R708" s="145">
        <f>Q708*H708</f>
        <v>0</v>
      </c>
      <c r="S708" s="145">
        <v>0</v>
      </c>
      <c r="T708" s="146">
        <f>S708*H708</f>
        <v>0</v>
      </c>
      <c r="AR708" s="147" t="s">
        <v>152</v>
      </c>
      <c r="AT708" s="147" t="s">
        <v>143</v>
      </c>
      <c r="AU708" s="147" t="s">
        <v>89</v>
      </c>
      <c r="AY708" s="17" t="s">
        <v>140</v>
      </c>
      <c r="BE708" s="148">
        <f>IF(N708="základní",J708,0)</f>
        <v>0</v>
      </c>
      <c r="BF708" s="148">
        <f>IF(N708="snížená",J708,0)</f>
        <v>0</v>
      </c>
      <c r="BG708" s="148">
        <f>IF(N708="zákl. přenesená",J708,0)</f>
        <v>0</v>
      </c>
      <c r="BH708" s="148">
        <f>IF(N708="sníž. přenesená",J708,0)</f>
        <v>0</v>
      </c>
      <c r="BI708" s="148">
        <f>IF(N708="nulová",J708,0)</f>
        <v>0</v>
      </c>
      <c r="BJ708" s="17" t="s">
        <v>21</v>
      </c>
      <c r="BK708" s="148">
        <f>ROUND(I708*H708,2)</f>
        <v>0</v>
      </c>
      <c r="BL708" s="17" t="s">
        <v>152</v>
      </c>
      <c r="BM708" s="147" t="s">
        <v>1084</v>
      </c>
    </row>
    <row r="709" spans="2:65" s="14" customFormat="1" ht="11.25">
      <c r="B709" s="171"/>
      <c r="D709" s="157" t="s">
        <v>341</v>
      </c>
      <c r="E709" s="172" t="s">
        <v>1</v>
      </c>
      <c r="F709" s="173" t="s">
        <v>1036</v>
      </c>
      <c r="H709" s="172" t="s">
        <v>1</v>
      </c>
      <c r="I709" s="174"/>
      <c r="L709" s="171"/>
      <c r="M709" s="175"/>
      <c r="T709" s="176"/>
      <c r="AT709" s="172" t="s">
        <v>341</v>
      </c>
      <c r="AU709" s="172" t="s">
        <v>89</v>
      </c>
      <c r="AV709" s="14" t="s">
        <v>21</v>
      </c>
      <c r="AW709" s="14" t="s">
        <v>36</v>
      </c>
      <c r="AX709" s="14" t="s">
        <v>81</v>
      </c>
      <c r="AY709" s="172" t="s">
        <v>140</v>
      </c>
    </row>
    <row r="710" spans="2:65" s="14" customFormat="1" ht="11.25">
      <c r="B710" s="171"/>
      <c r="D710" s="157" t="s">
        <v>341</v>
      </c>
      <c r="E710" s="172" t="s">
        <v>1</v>
      </c>
      <c r="F710" s="173" t="s">
        <v>996</v>
      </c>
      <c r="H710" s="172" t="s">
        <v>1</v>
      </c>
      <c r="I710" s="174"/>
      <c r="L710" s="171"/>
      <c r="M710" s="175"/>
      <c r="T710" s="176"/>
      <c r="AT710" s="172" t="s">
        <v>341</v>
      </c>
      <c r="AU710" s="172" t="s">
        <v>89</v>
      </c>
      <c r="AV710" s="14" t="s">
        <v>21</v>
      </c>
      <c r="AW710" s="14" t="s">
        <v>36</v>
      </c>
      <c r="AX710" s="14" t="s">
        <v>81</v>
      </c>
      <c r="AY710" s="172" t="s">
        <v>140</v>
      </c>
    </row>
    <row r="711" spans="2:65" s="12" customFormat="1" ht="11.25">
      <c r="B711" s="156"/>
      <c r="D711" s="157" t="s">
        <v>341</v>
      </c>
      <c r="E711" s="158" t="s">
        <v>1</v>
      </c>
      <c r="F711" s="159" t="s">
        <v>1085</v>
      </c>
      <c r="H711" s="160">
        <v>71.445999999999998</v>
      </c>
      <c r="I711" s="161"/>
      <c r="L711" s="156"/>
      <c r="M711" s="162"/>
      <c r="T711" s="163"/>
      <c r="AT711" s="158" t="s">
        <v>341</v>
      </c>
      <c r="AU711" s="158" t="s">
        <v>89</v>
      </c>
      <c r="AV711" s="12" t="s">
        <v>89</v>
      </c>
      <c r="AW711" s="12" t="s">
        <v>36</v>
      </c>
      <c r="AX711" s="12" t="s">
        <v>81</v>
      </c>
      <c r="AY711" s="158" t="s">
        <v>140</v>
      </c>
    </row>
    <row r="712" spans="2:65" s="12" customFormat="1" ht="11.25">
      <c r="B712" s="156"/>
      <c r="D712" s="157" t="s">
        <v>341</v>
      </c>
      <c r="E712" s="158" t="s">
        <v>1</v>
      </c>
      <c r="F712" s="159" t="s">
        <v>1086</v>
      </c>
      <c r="H712" s="160">
        <v>15.99</v>
      </c>
      <c r="I712" s="161"/>
      <c r="L712" s="156"/>
      <c r="M712" s="162"/>
      <c r="T712" s="163"/>
      <c r="AT712" s="158" t="s">
        <v>341</v>
      </c>
      <c r="AU712" s="158" t="s">
        <v>89</v>
      </c>
      <c r="AV712" s="12" t="s">
        <v>89</v>
      </c>
      <c r="AW712" s="12" t="s">
        <v>36</v>
      </c>
      <c r="AX712" s="12" t="s">
        <v>81</v>
      </c>
      <c r="AY712" s="158" t="s">
        <v>140</v>
      </c>
    </row>
    <row r="713" spans="2:65" s="12" customFormat="1" ht="11.25">
      <c r="B713" s="156"/>
      <c r="D713" s="157" t="s">
        <v>341</v>
      </c>
      <c r="E713" s="158" t="s">
        <v>1</v>
      </c>
      <c r="F713" s="159" t="s">
        <v>1087</v>
      </c>
      <c r="H713" s="160">
        <v>19.53</v>
      </c>
      <c r="I713" s="161"/>
      <c r="L713" s="156"/>
      <c r="M713" s="162"/>
      <c r="T713" s="163"/>
      <c r="AT713" s="158" t="s">
        <v>341</v>
      </c>
      <c r="AU713" s="158" t="s">
        <v>89</v>
      </c>
      <c r="AV713" s="12" t="s">
        <v>89</v>
      </c>
      <c r="AW713" s="12" t="s">
        <v>36</v>
      </c>
      <c r="AX713" s="12" t="s">
        <v>81</v>
      </c>
      <c r="AY713" s="158" t="s">
        <v>140</v>
      </c>
    </row>
    <row r="714" spans="2:65" s="15" customFormat="1" ht="11.25">
      <c r="B714" s="177"/>
      <c r="D714" s="157" t="s">
        <v>341</v>
      </c>
      <c r="E714" s="178" t="s">
        <v>1</v>
      </c>
      <c r="F714" s="179" t="s">
        <v>484</v>
      </c>
      <c r="H714" s="180">
        <v>106.96599999999999</v>
      </c>
      <c r="I714" s="181"/>
      <c r="L714" s="177"/>
      <c r="M714" s="182"/>
      <c r="T714" s="183"/>
      <c r="AT714" s="178" t="s">
        <v>341</v>
      </c>
      <c r="AU714" s="178" t="s">
        <v>89</v>
      </c>
      <c r="AV714" s="15" t="s">
        <v>139</v>
      </c>
      <c r="AW714" s="15" t="s">
        <v>36</v>
      </c>
      <c r="AX714" s="15" t="s">
        <v>81</v>
      </c>
      <c r="AY714" s="178" t="s">
        <v>140</v>
      </c>
    </row>
    <row r="715" spans="2:65" s="12" customFormat="1" ht="11.25">
      <c r="B715" s="156"/>
      <c r="D715" s="157" t="s">
        <v>341</v>
      </c>
      <c r="E715" s="158" t="s">
        <v>1</v>
      </c>
      <c r="F715" s="159" t="s">
        <v>1067</v>
      </c>
      <c r="H715" s="160">
        <v>124.36499999999999</v>
      </c>
      <c r="I715" s="161"/>
      <c r="L715" s="156"/>
      <c r="M715" s="162"/>
      <c r="T715" s="163"/>
      <c r="AT715" s="158" t="s">
        <v>341</v>
      </c>
      <c r="AU715" s="158" t="s">
        <v>89</v>
      </c>
      <c r="AV715" s="12" t="s">
        <v>89</v>
      </c>
      <c r="AW715" s="12" t="s">
        <v>36</v>
      </c>
      <c r="AX715" s="12" t="s">
        <v>81</v>
      </c>
      <c r="AY715" s="158" t="s">
        <v>140</v>
      </c>
    </row>
    <row r="716" spans="2:65" s="15" customFormat="1" ht="11.25">
      <c r="B716" s="177"/>
      <c r="D716" s="157" t="s">
        <v>341</v>
      </c>
      <c r="E716" s="178" t="s">
        <v>1</v>
      </c>
      <c r="F716" s="179" t="s">
        <v>484</v>
      </c>
      <c r="H716" s="180">
        <v>124.36499999999999</v>
      </c>
      <c r="I716" s="181"/>
      <c r="L716" s="177"/>
      <c r="M716" s="182"/>
      <c r="T716" s="183"/>
      <c r="AT716" s="178" t="s">
        <v>341</v>
      </c>
      <c r="AU716" s="178" t="s">
        <v>89</v>
      </c>
      <c r="AV716" s="15" t="s">
        <v>139</v>
      </c>
      <c r="AW716" s="15" t="s">
        <v>36</v>
      </c>
      <c r="AX716" s="15" t="s">
        <v>81</v>
      </c>
      <c r="AY716" s="178" t="s">
        <v>140</v>
      </c>
    </row>
    <row r="717" spans="2:65" s="12" customFormat="1" ht="11.25">
      <c r="B717" s="156"/>
      <c r="D717" s="157" t="s">
        <v>341</v>
      </c>
      <c r="E717" s="158" t="s">
        <v>1</v>
      </c>
      <c r="F717" s="159" t="s">
        <v>1088</v>
      </c>
      <c r="H717" s="160">
        <v>1.2</v>
      </c>
      <c r="I717" s="161"/>
      <c r="L717" s="156"/>
      <c r="M717" s="162"/>
      <c r="T717" s="163"/>
      <c r="AT717" s="158" t="s">
        <v>341</v>
      </c>
      <c r="AU717" s="158" t="s">
        <v>89</v>
      </c>
      <c r="AV717" s="12" t="s">
        <v>89</v>
      </c>
      <c r="AW717" s="12" t="s">
        <v>36</v>
      </c>
      <c r="AX717" s="12" t="s">
        <v>81</v>
      </c>
      <c r="AY717" s="158" t="s">
        <v>140</v>
      </c>
    </row>
    <row r="718" spans="2:65" s="13" customFormat="1" ht="11.25">
      <c r="B718" s="164"/>
      <c r="D718" s="157" t="s">
        <v>341</v>
      </c>
      <c r="E718" s="165" t="s">
        <v>294</v>
      </c>
      <c r="F718" s="166" t="s">
        <v>343</v>
      </c>
      <c r="H718" s="167">
        <v>232.53100000000001</v>
      </c>
      <c r="I718" s="168"/>
      <c r="L718" s="164"/>
      <c r="M718" s="169"/>
      <c r="T718" s="170"/>
      <c r="AT718" s="165" t="s">
        <v>341</v>
      </c>
      <c r="AU718" s="165" t="s">
        <v>89</v>
      </c>
      <c r="AV718" s="13" t="s">
        <v>152</v>
      </c>
      <c r="AW718" s="13" t="s">
        <v>36</v>
      </c>
      <c r="AX718" s="13" t="s">
        <v>21</v>
      </c>
      <c r="AY718" s="165" t="s">
        <v>140</v>
      </c>
    </row>
    <row r="719" spans="2:65" s="1" customFormat="1" ht="24.2" customHeight="1">
      <c r="B719" s="32"/>
      <c r="C719" s="136" t="s">
        <v>1089</v>
      </c>
      <c r="D719" s="136" t="s">
        <v>143</v>
      </c>
      <c r="E719" s="137" t="s">
        <v>1090</v>
      </c>
      <c r="F719" s="138" t="s">
        <v>1091</v>
      </c>
      <c r="G719" s="139" t="s">
        <v>350</v>
      </c>
      <c r="H719" s="140">
        <v>190.53100000000001</v>
      </c>
      <c r="I719" s="141"/>
      <c r="J719" s="142">
        <f>ROUND(I719*H719,2)</f>
        <v>0</v>
      </c>
      <c r="K719" s="138" t="s">
        <v>346</v>
      </c>
      <c r="L719" s="32"/>
      <c r="M719" s="143" t="s">
        <v>1</v>
      </c>
      <c r="N719" s="144" t="s">
        <v>46</v>
      </c>
      <c r="P719" s="145">
        <f>O719*H719</f>
        <v>0</v>
      </c>
      <c r="Q719" s="145">
        <v>0</v>
      </c>
      <c r="R719" s="145">
        <f>Q719*H719</f>
        <v>0</v>
      </c>
      <c r="S719" s="145">
        <v>0</v>
      </c>
      <c r="T719" s="146">
        <f>S719*H719</f>
        <v>0</v>
      </c>
      <c r="AR719" s="147" t="s">
        <v>152</v>
      </c>
      <c r="AT719" s="147" t="s">
        <v>143</v>
      </c>
      <c r="AU719" s="147" t="s">
        <v>89</v>
      </c>
      <c r="AY719" s="17" t="s">
        <v>140</v>
      </c>
      <c r="BE719" s="148">
        <f>IF(N719="základní",J719,0)</f>
        <v>0</v>
      </c>
      <c r="BF719" s="148">
        <f>IF(N719="snížená",J719,0)</f>
        <v>0</v>
      </c>
      <c r="BG719" s="148">
        <f>IF(N719="zákl. přenesená",J719,0)</f>
        <v>0</v>
      </c>
      <c r="BH719" s="148">
        <f>IF(N719="sníž. přenesená",J719,0)</f>
        <v>0</v>
      </c>
      <c r="BI719" s="148">
        <f>IF(N719="nulová",J719,0)</f>
        <v>0</v>
      </c>
      <c r="BJ719" s="17" t="s">
        <v>21</v>
      </c>
      <c r="BK719" s="148">
        <f>ROUND(I719*H719,2)</f>
        <v>0</v>
      </c>
      <c r="BL719" s="17" t="s">
        <v>152</v>
      </c>
      <c r="BM719" s="147" t="s">
        <v>1092</v>
      </c>
    </row>
    <row r="720" spans="2:65" s="14" customFormat="1" ht="11.25">
      <c r="B720" s="171"/>
      <c r="D720" s="157" t="s">
        <v>341</v>
      </c>
      <c r="E720" s="172" t="s">
        <v>1</v>
      </c>
      <c r="F720" s="173" t="s">
        <v>1093</v>
      </c>
      <c r="H720" s="172" t="s">
        <v>1</v>
      </c>
      <c r="I720" s="174"/>
      <c r="L720" s="171"/>
      <c r="M720" s="175"/>
      <c r="T720" s="176"/>
      <c r="AT720" s="172" t="s">
        <v>341</v>
      </c>
      <c r="AU720" s="172" t="s">
        <v>89</v>
      </c>
      <c r="AV720" s="14" t="s">
        <v>21</v>
      </c>
      <c r="AW720" s="14" t="s">
        <v>36</v>
      </c>
      <c r="AX720" s="14" t="s">
        <v>81</v>
      </c>
      <c r="AY720" s="172" t="s">
        <v>140</v>
      </c>
    </row>
    <row r="721" spans="2:65" s="14" customFormat="1" ht="11.25">
      <c r="B721" s="171"/>
      <c r="D721" s="157" t="s">
        <v>341</v>
      </c>
      <c r="E721" s="172" t="s">
        <v>1</v>
      </c>
      <c r="F721" s="173" t="s">
        <v>1036</v>
      </c>
      <c r="H721" s="172" t="s">
        <v>1</v>
      </c>
      <c r="I721" s="174"/>
      <c r="L721" s="171"/>
      <c r="M721" s="175"/>
      <c r="T721" s="176"/>
      <c r="AT721" s="172" t="s">
        <v>341</v>
      </c>
      <c r="AU721" s="172" t="s">
        <v>89</v>
      </c>
      <c r="AV721" s="14" t="s">
        <v>21</v>
      </c>
      <c r="AW721" s="14" t="s">
        <v>36</v>
      </c>
      <c r="AX721" s="14" t="s">
        <v>81</v>
      </c>
      <c r="AY721" s="172" t="s">
        <v>140</v>
      </c>
    </row>
    <row r="722" spans="2:65" s="12" customFormat="1" ht="11.25">
      <c r="B722" s="156"/>
      <c r="D722" s="157" t="s">
        <v>341</v>
      </c>
      <c r="E722" s="158" t="s">
        <v>1</v>
      </c>
      <c r="F722" s="159" t="s">
        <v>1094</v>
      </c>
      <c r="H722" s="160">
        <v>10.23</v>
      </c>
      <c r="I722" s="161"/>
      <c r="L722" s="156"/>
      <c r="M722" s="162"/>
      <c r="T722" s="163"/>
      <c r="AT722" s="158" t="s">
        <v>341</v>
      </c>
      <c r="AU722" s="158" t="s">
        <v>89</v>
      </c>
      <c r="AV722" s="12" t="s">
        <v>89</v>
      </c>
      <c r="AW722" s="12" t="s">
        <v>36</v>
      </c>
      <c r="AX722" s="12" t="s">
        <v>81</v>
      </c>
      <c r="AY722" s="158" t="s">
        <v>140</v>
      </c>
    </row>
    <row r="723" spans="2:65" s="12" customFormat="1" ht="11.25">
      <c r="B723" s="156"/>
      <c r="D723" s="157" t="s">
        <v>341</v>
      </c>
      <c r="E723" s="158" t="s">
        <v>1</v>
      </c>
      <c r="F723" s="159" t="s">
        <v>1095</v>
      </c>
      <c r="H723" s="160">
        <v>54.735999999999997</v>
      </c>
      <c r="I723" s="161"/>
      <c r="L723" s="156"/>
      <c r="M723" s="162"/>
      <c r="T723" s="163"/>
      <c r="AT723" s="158" t="s">
        <v>341</v>
      </c>
      <c r="AU723" s="158" t="s">
        <v>89</v>
      </c>
      <c r="AV723" s="12" t="s">
        <v>89</v>
      </c>
      <c r="AW723" s="12" t="s">
        <v>36</v>
      </c>
      <c r="AX723" s="12" t="s">
        <v>81</v>
      </c>
      <c r="AY723" s="158" t="s">
        <v>140</v>
      </c>
    </row>
    <row r="724" spans="2:65" s="15" customFormat="1" ht="11.25">
      <c r="B724" s="177"/>
      <c r="D724" s="157" t="s">
        <v>341</v>
      </c>
      <c r="E724" s="178" t="s">
        <v>1</v>
      </c>
      <c r="F724" s="179" t="s">
        <v>484</v>
      </c>
      <c r="H724" s="180">
        <v>64.965999999999994</v>
      </c>
      <c r="I724" s="181"/>
      <c r="L724" s="177"/>
      <c r="M724" s="182"/>
      <c r="T724" s="183"/>
      <c r="AT724" s="178" t="s">
        <v>341</v>
      </c>
      <c r="AU724" s="178" t="s">
        <v>89</v>
      </c>
      <c r="AV724" s="15" t="s">
        <v>139</v>
      </c>
      <c r="AW724" s="15" t="s">
        <v>36</v>
      </c>
      <c r="AX724" s="15" t="s">
        <v>81</v>
      </c>
      <c r="AY724" s="178" t="s">
        <v>140</v>
      </c>
    </row>
    <row r="725" spans="2:65" s="12" customFormat="1" ht="11.25">
      <c r="B725" s="156"/>
      <c r="D725" s="157" t="s">
        <v>341</v>
      </c>
      <c r="E725" s="158" t="s">
        <v>1</v>
      </c>
      <c r="F725" s="159" t="s">
        <v>1067</v>
      </c>
      <c r="H725" s="160">
        <v>124.36499999999999</v>
      </c>
      <c r="I725" s="161"/>
      <c r="L725" s="156"/>
      <c r="M725" s="162"/>
      <c r="T725" s="163"/>
      <c r="AT725" s="158" t="s">
        <v>341</v>
      </c>
      <c r="AU725" s="158" t="s">
        <v>89</v>
      </c>
      <c r="AV725" s="12" t="s">
        <v>89</v>
      </c>
      <c r="AW725" s="12" t="s">
        <v>36</v>
      </c>
      <c r="AX725" s="12" t="s">
        <v>81</v>
      </c>
      <c r="AY725" s="158" t="s">
        <v>140</v>
      </c>
    </row>
    <row r="726" spans="2:65" s="15" customFormat="1" ht="11.25">
      <c r="B726" s="177"/>
      <c r="D726" s="157" t="s">
        <v>341</v>
      </c>
      <c r="E726" s="178" t="s">
        <v>1</v>
      </c>
      <c r="F726" s="179" t="s">
        <v>484</v>
      </c>
      <c r="H726" s="180">
        <v>124.36499999999999</v>
      </c>
      <c r="I726" s="181"/>
      <c r="L726" s="177"/>
      <c r="M726" s="182"/>
      <c r="T726" s="183"/>
      <c r="AT726" s="178" t="s">
        <v>341</v>
      </c>
      <c r="AU726" s="178" t="s">
        <v>89</v>
      </c>
      <c r="AV726" s="15" t="s">
        <v>139</v>
      </c>
      <c r="AW726" s="15" t="s">
        <v>36</v>
      </c>
      <c r="AX726" s="15" t="s">
        <v>81</v>
      </c>
      <c r="AY726" s="178" t="s">
        <v>140</v>
      </c>
    </row>
    <row r="727" spans="2:65" s="12" customFormat="1" ht="11.25">
      <c r="B727" s="156"/>
      <c r="D727" s="157" t="s">
        <v>341</v>
      </c>
      <c r="E727" s="158" t="s">
        <v>1</v>
      </c>
      <c r="F727" s="159" t="s">
        <v>1088</v>
      </c>
      <c r="H727" s="160">
        <v>1.2</v>
      </c>
      <c r="I727" s="161"/>
      <c r="L727" s="156"/>
      <c r="M727" s="162"/>
      <c r="T727" s="163"/>
      <c r="AT727" s="158" t="s">
        <v>341</v>
      </c>
      <c r="AU727" s="158" t="s">
        <v>89</v>
      </c>
      <c r="AV727" s="12" t="s">
        <v>89</v>
      </c>
      <c r="AW727" s="12" t="s">
        <v>36</v>
      </c>
      <c r="AX727" s="12" t="s">
        <v>81</v>
      </c>
      <c r="AY727" s="158" t="s">
        <v>140</v>
      </c>
    </row>
    <row r="728" spans="2:65" s="13" customFormat="1" ht="11.25">
      <c r="B728" s="164"/>
      <c r="D728" s="157" t="s">
        <v>341</v>
      </c>
      <c r="E728" s="165" t="s">
        <v>298</v>
      </c>
      <c r="F728" s="166" t="s">
        <v>343</v>
      </c>
      <c r="H728" s="167">
        <v>190.53100000000001</v>
      </c>
      <c r="I728" s="168"/>
      <c r="L728" s="164"/>
      <c r="M728" s="169"/>
      <c r="T728" s="170"/>
      <c r="AT728" s="165" t="s">
        <v>341</v>
      </c>
      <c r="AU728" s="165" t="s">
        <v>89</v>
      </c>
      <c r="AV728" s="13" t="s">
        <v>152</v>
      </c>
      <c r="AW728" s="13" t="s">
        <v>36</v>
      </c>
      <c r="AX728" s="13" t="s">
        <v>21</v>
      </c>
      <c r="AY728" s="165" t="s">
        <v>140</v>
      </c>
    </row>
    <row r="729" spans="2:65" s="1" customFormat="1" ht="24.2" customHeight="1">
      <c r="B729" s="32"/>
      <c r="C729" s="136" t="s">
        <v>1096</v>
      </c>
      <c r="D729" s="136" t="s">
        <v>143</v>
      </c>
      <c r="E729" s="137" t="s">
        <v>1097</v>
      </c>
      <c r="F729" s="138" t="s">
        <v>592</v>
      </c>
      <c r="G729" s="139" t="s">
        <v>460</v>
      </c>
      <c r="H729" s="140">
        <v>28.58</v>
      </c>
      <c r="I729" s="141"/>
      <c r="J729" s="142">
        <f>ROUND(I729*H729,2)</f>
        <v>0</v>
      </c>
      <c r="K729" s="138" t="s">
        <v>346</v>
      </c>
      <c r="L729" s="32"/>
      <c r="M729" s="143" t="s">
        <v>1</v>
      </c>
      <c r="N729" s="144" t="s">
        <v>46</v>
      </c>
      <c r="P729" s="145">
        <f>O729*H729</f>
        <v>0</v>
      </c>
      <c r="Q729" s="145">
        <v>0</v>
      </c>
      <c r="R729" s="145">
        <f>Q729*H729</f>
        <v>0</v>
      </c>
      <c r="S729" s="145">
        <v>0</v>
      </c>
      <c r="T729" s="146">
        <f>S729*H729</f>
        <v>0</v>
      </c>
      <c r="AR729" s="147" t="s">
        <v>152</v>
      </c>
      <c r="AT729" s="147" t="s">
        <v>143</v>
      </c>
      <c r="AU729" s="147" t="s">
        <v>89</v>
      </c>
      <c r="AY729" s="17" t="s">
        <v>140</v>
      </c>
      <c r="BE729" s="148">
        <f>IF(N729="základní",J729,0)</f>
        <v>0</v>
      </c>
      <c r="BF729" s="148">
        <f>IF(N729="snížená",J729,0)</f>
        <v>0</v>
      </c>
      <c r="BG729" s="148">
        <f>IF(N729="zákl. přenesená",J729,0)</f>
        <v>0</v>
      </c>
      <c r="BH729" s="148">
        <f>IF(N729="sníž. přenesená",J729,0)</f>
        <v>0</v>
      </c>
      <c r="BI729" s="148">
        <f>IF(N729="nulová",J729,0)</f>
        <v>0</v>
      </c>
      <c r="BJ729" s="17" t="s">
        <v>21</v>
      </c>
      <c r="BK729" s="148">
        <f>ROUND(I729*H729,2)</f>
        <v>0</v>
      </c>
      <c r="BL729" s="17" t="s">
        <v>152</v>
      </c>
      <c r="BM729" s="147" t="s">
        <v>1098</v>
      </c>
    </row>
    <row r="730" spans="2:65" s="12" customFormat="1" ht="11.25">
      <c r="B730" s="156"/>
      <c r="D730" s="157" t="s">
        <v>341</v>
      </c>
      <c r="E730" s="158" t="s">
        <v>1</v>
      </c>
      <c r="F730" s="159" t="s">
        <v>1099</v>
      </c>
      <c r="H730" s="160">
        <v>28.58</v>
      </c>
      <c r="I730" s="161"/>
      <c r="L730" s="156"/>
      <c r="M730" s="162"/>
      <c r="T730" s="163"/>
      <c r="AT730" s="158" t="s">
        <v>341</v>
      </c>
      <c r="AU730" s="158" t="s">
        <v>89</v>
      </c>
      <c r="AV730" s="12" t="s">
        <v>89</v>
      </c>
      <c r="AW730" s="12" t="s">
        <v>36</v>
      </c>
      <c r="AX730" s="12" t="s">
        <v>21</v>
      </c>
      <c r="AY730" s="158" t="s">
        <v>140</v>
      </c>
    </row>
    <row r="731" spans="2:65" s="1" customFormat="1" ht="37.9" customHeight="1">
      <c r="B731" s="32"/>
      <c r="C731" s="136" t="s">
        <v>1100</v>
      </c>
      <c r="D731" s="136" t="s">
        <v>143</v>
      </c>
      <c r="E731" s="137" t="s">
        <v>1101</v>
      </c>
      <c r="F731" s="138" t="s">
        <v>1102</v>
      </c>
      <c r="G731" s="139" t="s">
        <v>460</v>
      </c>
      <c r="H731" s="140">
        <v>28.58</v>
      </c>
      <c r="I731" s="141"/>
      <c r="J731" s="142">
        <f>ROUND(I731*H731,2)</f>
        <v>0</v>
      </c>
      <c r="K731" s="138" t="s">
        <v>346</v>
      </c>
      <c r="L731" s="32"/>
      <c r="M731" s="143" t="s">
        <v>1</v>
      </c>
      <c r="N731" s="144" t="s">
        <v>46</v>
      </c>
      <c r="P731" s="145">
        <f>O731*H731</f>
        <v>0</v>
      </c>
      <c r="Q731" s="145">
        <v>0</v>
      </c>
      <c r="R731" s="145">
        <f>Q731*H731</f>
        <v>0</v>
      </c>
      <c r="S731" s="145">
        <v>0</v>
      </c>
      <c r="T731" s="146">
        <f>S731*H731</f>
        <v>0</v>
      </c>
      <c r="AR731" s="147" t="s">
        <v>152</v>
      </c>
      <c r="AT731" s="147" t="s">
        <v>143</v>
      </c>
      <c r="AU731" s="147" t="s">
        <v>89</v>
      </c>
      <c r="AY731" s="17" t="s">
        <v>140</v>
      </c>
      <c r="BE731" s="148">
        <f>IF(N731="základní",J731,0)</f>
        <v>0</v>
      </c>
      <c r="BF731" s="148">
        <f>IF(N731="snížená",J731,0)</f>
        <v>0</v>
      </c>
      <c r="BG731" s="148">
        <f>IF(N731="zákl. přenesená",J731,0)</f>
        <v>0</v>
      </c>
      <c r="BH731" s="148">
        <f>IF(N731="sníž. přenesená",J731,0)</f>
        <v>0</v>
      </c>
      <c r="BI731" s="148">
        <f>IF(N731="nulová",J731,0)</f>
        <v>0</v>
      </c>
      <c r="BJ731" s="17" t="s">
        <v>21</v>
      </c>
      <c r="BK731" s="148">
        <f>ROUND(I731*H731,2)</f>
        <v>0</v>
      </c>
      <c r="BL731" s="17" t="s">
        <v>152</v>
      </c>
      <c r="BM731" s="147" t="s">
        <v>1103</v>
      </c>
    </row>
    <row r="732" spans="2:65" s="1" customFormat="1" ht="24.2" customHeight="1">
      <c r="B732" s="32"/>
      <c r="C732" s="136" t="s">
        <v>1104</v>
      </c>
      <c r="D732" s="136" t="s">
        <v>143</v>
      </c>
      <c r="E732" s="137" t="s">
        <v>1105</v>
      </c>
      <c r="F732" s="138" t="s">
        <v>1106</v>
      </c>
      <c r="G732" s="139" t="s">
        <v>146</v>
      </c>
      <c r="H732" s="140">
        <v>4</v>
      </c>
      <c r="I732" s="141"/>
      <c r="J732" s="142">
        <f>ROUND(I732*H732,2)</f>
        <v>0</v>
      </c>
      <c r="K732" s="138" t="s">
        <v>346</v>
      </c>
      <c r="L732" s="32"/>
      <c r="M732" s="143" t="s">
        <v>1</v>
      </c>
      <c r="N732" s="144" t="s">
        <v>46</v>
      </c>
      <c r="P732" s="145">
        <f>O732*H732</f>
        <v>0</v>
      </c>
      <c r="Q732" s="145">
        <v>0.20219000000000001</v>
      </c>
      <c r="R732" s="145">
        <f>Q732*H732</f>
        <v>0.80876000000000003</v>
      </c>
      <c r="S732" s="145">
        <v>0</v>
      </c>
      <c r="T732" s="146">
        <f>S732*H732</f>
        <v>0</v>
      </c>
      <c r="AR732" s="147" t="s">
        <v>152</v>
      </c>
      <c r="AT732" s="147" t="s">
        <v>143</v>
      </c>
      <c r="AU732" s="147" t="s">
        <v>89</v>
      </c>
      <c r="AY732" s="17" t="s">
        <v>140</v>
      </c>
      <c r="BE732" s="148">
        <f>IF(N732="základní",J732,0)</f>
        <v>0</v>
      </c>
      <c r="BF732" s="148">
        <f>IF(N732="snížená",J732,0)</f>
        <v>0</v>
      </c>
      <c r="BG732" s="148">
        <f>IF(N732="zákl. přenesená",J732,0)</f>
        <v>0</v>
      </c>
      <c r="BH732" s="148">
        <f>IF(N732="sníž. přenesená",J732,0)</f>
        <v>0</v>
      </c>
      <c r="BI732" s="148">
        <f>IF(N732="nulová",J732,0)</f>
        <v>0</v>
      </c>
      <c r="BJ732" s="17" t="s">
        <v>21</v>
      </c>
      <c r="BK732" s="148">
        <f>ROUND(I732*H732,2)</f>
        <v>0</v>
      </c>
      <c r="BL732" s="17" t="s">
        <v>152</v>
      </c>
      <c r="BM732" s="147" t="s">
        <v>1107</v>
      </c>
    </row>
    <row r="733" spans="2:65" s="12" customFormat="1" ht="11.25">
      <c r="B733" s="156"/>
      <c r="D733" s="157" t="s">
        <v>341</v>
      </c>
      <c r="E733" s="158" t="s">
        <v>1</v>
      </c>
      <c r="F733" s="159" t="s">
        <v>275</v>
      </c>
      <c r="H733" s="160">
        <v>4</v>
      </c>
      <c r="I733" s="161"/>
      <c r="L733" s="156"/>
      <c r="M733" s="162"/>
      <c r="T733" s="163"/>
      <c r="AT733" s="158" t="s">
        <v>341</v>
      </c>
      <c r="AU733" s="158" t="s">
        <v>89</v>
      </c>
      <c r="AV733" s="12" t="s">
        <v>89</v>
      </c>
      <c r="AW733" s="12" t="s">
        <v>36</v>
      </c>
      <c r="AX733" s="12" t="s">
        <v>21</v>
      </c>
      <c r="AY733" s="158" t="s">
        <v>140</v>
      </c>
    </row>
    <row r="734" spans="2:65" s="1" customFormat="1" ht="33" customHeight="1">
      <c r="B734" s="32"/>
      <c r="C734" s="136" t="s">
        <v>1108</v>
      </c>
      <c r="D734" s="136" t="s">
        <v>143</v>
      </c>
      <c r="E734" s="137" t="s">
        <v>1109</v>
      </c>
      <c r="F734" s="138" t="s">
        <v>1110</v>
      </c>
      <c r="G734" s="139" t="s">
        <v>350</v>
      </c>
      <c r="H734" s="140">
        <v>36</v>
      </c>
      <c r="I734" s="141"/>
      <c r="J734" s="142">
        <f>ROUND(I734*H734,2)</f>
        <v>0</v>
      </c>
      <c r="K734" s="138" t="s">
        <v>346</v>
      </c>
      <c r="L734" s="32"/>
      <c r="M734" s="143" t="s">
        <v>1</v>
      </c>
      <c r="N734" s="144" t="s">
        <v>46</v>
      </c>
      <c r="P734" s="145">
        <f>O734*H734</f>
        <v>0</v>
      </c>
      <c r="Q734" s="145">
        <v>9.7919999999999993E-2</v>
      </c>
      <c r="R734" s="145">
        <f>Q734*H734</f>
        <v>3.5251199999999998</v>
      </c>
      <c r="S734" s="145">
        <v>0</v>
      </c>
      <c r="T734" s="146">
        <f>S734*H734</f>
        <v>0</v>
      </c>
      <c r="AR734" s="147" t="s">
        <v>152</v>
      </c>
      <c r="AT734" s="147" t="s">
        <v>143</v>
      </c>
      <c r="AU734" s="147" t="s">
        <v>89</v>
      </c>
      <c r="AY734" s="17" t="s">
        <v>140</v>
      </c>
      <c r="BE734" s="148">
        <f>IF(N734="základní",J734,0)</f>
        <v>0</v>
      </c>
      <c r="BF734" s="148">
        <f>IF(N734="snížená",J734,0)</f>
        <v>0</v>
      </c>
      <c r="BG734" s="148">
        <f>IF(N734="zákl. přenesená",J734,0)</f>
        <v>0</v>
      </c>
      <c r="BH734" s="148">
        <f>IF(N734="sníž. přenesená",J734,0)</f>
        <v>0</v>
      </c>
      <c r="BI734" s="148">
        <f>IF(N734="nulová",J734,0)</f>
        <v>0</v>
      </c>
      <c r="BJ734" s="17" t="s">
        <v>21</v>
      </c>
      <c r="BK734" s="148">
        <f>ROUND(I734*H734,2)</f>
        <v>0</v>
      </c>
      <c r="BL734" s="17" t="s">
        <v>152</v>
      </c>
      <c r="BM734" s="147" t="s">
        <v>1111</v>
      </c>
    </row>
    <row r="735" spans="2:65" s="12" customFormat="1" ht="11.25">
      <c r="B735" s="156"/>
      <c r="D735" s="157" t="s">
        <v>341</v>
      </c>
      <c r="E735" s="158" t="s">
        <v>1</v>
      </c>
      <c r="F735" s="159" t="s">
        <v>1112</v>
      </c>
      <c r="H735" s="160">
        <v>36</v>
      </c>
      <c r="I735" s="161"/>
      <c r="L735" s="156"/>
      <c r="M735" s="162"/>
      <c r="T735" s="163"/>
      <c r="AT735" s="158" t="s">
        <v>341</v>
      </c>
      <c r="AU735" s="158" t="s">
        <v>89</v>
      </c>
      <c r="AV735" s="12" t="s">
        <v>89</v>
      </c>
      <c r="AW735" s="12" t="s">
        <v>36</v>
      </c>
      <c r="AX735" s="12" t="s">
        <v>81</v>
      </c>
      <c r="AY735" s="158" t="s">
        <v>140</v>
      </c>
    </row>
    <row r="736" spans="2:65" s="13" customFormat="1" ht="11.25">
      <c r="B736" s="164"/>
      <c r="D736" s="157" t="s">
        <v>341</v>
      </c>
      <c r="E736" s="165" t="s">
        <v>272</v>
      </c>
      <c r="F736" s="166" t="s">
        <v>343</v>
      </c>
      <c r="H736" s="167">
        <v>36</v>
      </c>
      <c r="I736" s="168"/>
      <c r="L736" s="164"/>
      <c r="M736" s="169"/>
      <c r="T736" s="170"/>
      <c r="AT736" s="165" t="s">
        <v>341</v>
      </c>
      <c r="AU736" s="165" t="s">
        <v>89</v>
      </c>
      <c r="AV736" s="13" t="s">
        <v>152</v>
      </c>
      <c r="AW736" s="13" t="s">
        <v>36</v>
      </c>
      <c r="AX736" s="13" t="s">
        <v>21</v>
      </c>
      <c r="AY736" s="165" t="s">
        <v>140</v>
      </c>
    </row>
    <row r="737" spans="2:65" s="1" customFormat="1" ht="24.2" customHeight="1">
      <c r="B737" s="32"/>
      <c r="C737" s="136" t="s">
        <v>1113</v>
      </c>
      <c r="D737" s="136" t="s">
        <v>143</v>
      </c>
      <c r="E737" s="137" t="s">
        <v>1053</v>
      </c>
      <c r="F737" s="138" t="s">
        <v>1054</v>
      </c>
      <c r="G737" s="139" t="s">
        <v>350</v>
      </c>
      <c r="H737" s="140">
        <v>36</v>
      </c>
      <c r="I737" s="141"/>
      <c r="J737" s="142">
        <f>ROUND(I737*H737,2)</f>
        <v>0</v>
      </c>
      <c r="K737" s="138" t="s">
        <v>147</v>
      </c>
      <c r="L737" s="32"/>
      <c r="M737" s="143" t="s">
        <v>1</v>
      </c>
      <c r="N737" s="144" t="s">
        <v>46</v>
      </c>
      <c r="P737" s="145">
        <f>O737*H737</f>
        <v>0</v>
      </c>
      <c r="Q737" s="145">
        <v>0</v>
      </c>
      <c r="R737" s="145">
        <f>Q737*H737</f>
        <v>0</v>
      </c>
      <c r="S737" s="145">
        <v>0</v>
      </c>
      <c r="T737" s="146">
        <f>S737*H737</f>
        <v>0</v>
      </c>
      <c r="AR737" s="147" t="s">
        <v>152</v>
      </c>
      <c r="AT737" s="147" t="s">
        <v>143</v>
      </c>
      <c r="AU737" s="147" t="s">
        <v>89</v>
      </c>
      <c r="AY737" s="17" t="s">
        <v>140</v>
      </c>
      <c r="BE737" s="148">
        <f>IF(N737="základní",J737,0)</f>
        <v>0</v>
      </c>
      <c r="BF737" s="148">
        <f>IF(N737="snížená",J737,0)</f>
        <v>0</v>
      </c>
      <c r="BG737" s="148">
        <f>IF(N737="zákl. přenesená",J737,0)</f>
        <v>0</v>
      </c>
      <c r="BH737" s="148">
        <f>IF(N737="sníž. přenesená",J737,0)</f>
        <v>0</v>
      </c>
      <c r="BI737" s="148">
        <f>IF(N737="nulová",J737,0)</f>
        <v>0</v>
      </c>
      <c r="BJ737" s="17" t="s">
        <v>21</v>
      </c>
      <c r="BK737" s="148">
        <f>ROUND(I737*H737,2)</f>
        <v>0</v>
      </c>
      <c r="BL737" s="17" t="s">
        <v>152</v>
      </c>
      <c r="BM737" s="147" t="s">
        <v>1114</v>
      </c>
    </row>
    <row r="738" spans="2:65" s="12" customFormat="1" ht="11.25">
      <c r="B738" s="156"/>
      <c r="D738" s="157" t="s">
        <v>341</v>
      </c>
      <c r="E738" s="158" t="s">
        <v>1</v>
      </c>
      <c r="F738" s="159" t="s">
        <v>272</v>
      </c>
      <c r="H738" s="160">
        <v>36</v>
      </c>
      <c r="I738" s="161"/>
      <c r="L738" s="156"/>
      <c r="M738" s="162"/>
      <c r="T738" s="163"/>
      <c r="AT738" s="158" t="s">
        <v>341</v>
      </c>
      <c r="AU738" s="158" t="s">
        <v>89</v>
      </c>
      <c r="AV738" s="12" t="s">
        <v>89</v>
      </c>
      <c r="AW738" s="12" t="s">
        <v>36</v>
      </c>
      <c r="AX738" s="12" t="s">
        <v>21</v>
      </c>
      <c r="AY738" s="158" t="s">
        <v>140</v>
      </c>
    </row>
    <row r="739" spans="2:65" s="1" customFormat="1" ht="33" customHeight="1">
      <c r="B739" s="32"/>
      <c r="C739" s="136" t="s">
        <v>1115</v>
      </c>
      <c r="D739" s="136" t="s">
        <v>143</v>
      </c>
      <c r="E739" s="137" t="s">
        <v>1057</v>
      </c>
      <c r="F739" s="138" t="s">
        <v>1058</v>
      </c>
      <c r="G739" s="139" t="s">
        <v>146</v>
      </c>
      <c r="H739" s="140">
        <v>24.1</v>
      </c>
      <c r="I739" s="141"/>
      <c r="J739" s="142">
        <f>ROUND(I739*H739,2)</f>
        <v>0</v>
      </c>
      <c r="K739" s="138" t="s">
        <v>346</v>
      </c>
      <c r="L739" s="32"/>
      <c r="M739" s="143" t="s">
        <v>1</v>
      </c>
      <c r="N739" s="144" t="s">
        <v>46</v>
      </c>
      <c r="P739" s="145">
        <f>O739*H739</f>
        <v>0</v>
      </c>
      <c r="Q739" s="145">
        <v>6.0999999999999997E-4</v>
      </c>
      <c r="R739" s="145">
        <f>Q739*H739</f>
        <v>1.4701000000000001E-2</v>
      </c>
      <c r="S739" s="145">
        <v>0</v>
      </c>
      <c r="T739" s="146">
        <f>S739*H739</f>
        <v>0</v>
      </c>
      <c r="AR739" s="147" t="s">
        <v>152</v>
      </c>
      <c r="AT739" s="147" t="s">
        <v>143</v>
      </c>
      <c r="AU739" s="147" t="s">
        <v>89</v>
      </c>
      <c r="AY739" s="17" t="s">
        <v>140</v>
      </c>
      <c r="BE739" s="148">
        <f>IF(N739="základní",J739,0)</f>
        <v>0</v>
      </c>
      <c r="BF739" s="148">
        <f>IF(N739="snížená",J739,0)</f>
        <v>0</v>
      </c>
      <c r="BG739" s="148">
        <f>IF(N739="zákl. přenesená",J739,0)</f>
        <v>0</v>
      </c>
      <c r="BH739" s="148">
        <f>IF(N739="sníž. přenesená",J739,0)</f>
        <v>0</v>
      </c>
      <c r="BI739" s="148">
        <f>IF(N739="nulová",J739,0)</f>
        <v>0</v>
      </c>
      <c r="BJ739" s="17" t="s">
        <v>21</v>
      </c>
      <c r="BK739" s="148">
        <f>ROUND(I739*H739,2)</f>
        <v>0</v>
      </c>
      <c r="BL739" s="17" t="s">
        <v>152</v>
      </c>
      <c r="BM739" s="147" t="s">
        <v>1116</v>
      </c>
    </row>
    <row r="740" spans="2:65" s="12" customFormat="1" ht="11.25">
      <c r="B740" s="156"/>
      <c r="D740" s="157" t="s">
        <v>341</v>
      </c>
      <c r="E740" s="158" t="s">
        <v>1</v>
      </c>
      <c r="F740" s="159" t="s">
        <v>1117</v>
      </c>
      <c r="H740" s="160">
        <v>24.1</v>
      </c>
      <c r="I740" s="161"/>
      <c r="L740" s="156"/>
      <c r="M740" s="162"/>
      <c r="T740" s="163"/>
      <c r="AT740" s="158" t="s">
        <v>341</v>
      </c>
      <c r="AU740" s="158" t="s">
        <v>89</v>
      </c>
      <c r="AV740" s="12" t="s">
        <v>89</v>
      </c>
      <c r="AW740" s="12" t="s">
        <v>36</v>
      </c>
      <c r="AX740" s="12" t="s">
        <v>81</v>
      </c>
      <c r="AY740" s="158" t="s">
        <v>140</v>
      </c>
    </row>
    <row r="741" spans="2:65" s="13" customFormat="1" ht="11.25">
      <c r="B741" s="164"/>
      <c r="D741" s="157" t="s">
        <v>341</v>
      </c>
      <c r="E741" s="165" t="s">
        <v>290</v>
      </c>
      <c r="F741" s="166" t="s">
        <v>343</v>
      </c>
      <c r="H741" s="167">
        <v>24.1</v>
      </c>
      <c r="I741" s="168"/>
      <c r="L741" s="164"/>
      <c r="M741" s="169"/>
      <c r="T741" s="170"/>
      <c r="AT741" s="165" t="s">
        <v>341</v>
      </c>
      <c r="AU741" s="165" t="s">
        <v>89</v>
      </c>
      <c r="AV741" s="13" t="s">
        <v>152</v>
      </c>
      <c r="AW741" s="13" t="s">
        <v>36</v>
      </c>
      <c r="AX741" s="13" t="s">
        <v>21</v>
      </c>
      <c r="AY741" s="165" t="s">
        <v>140</v>
      </c>
    </row>
    <row r="742" spans="2:65" s="1" customFormat="1" ht="37.9" customHeight="1">
      <c r="B742" s="32"/>
      <c r="C742" s="136" t="s">
        <v>1118</v>
      </c>
      <c r="D742" s="136" t="s">
        <v>143</v>
      </c>
      <c r="E742" s="137" t="s">
        <v>1119</v>
      </c>
      <c r="F742" s="138" t="s">
        <v>1120</v>
      </c>
      <c r="G742" s="139" t="s">
        <v>350</v>
      </c>
      <c r="H742" s="140">
        <v>19.53</v>
      </c>
      <c r="I742" s="141"/>
      <c r="J742" s="142">
        <f>ROUND(I742*H742,2)</f>
        <v>0</v>
      </c>
      <c r="K742" s="138" t="s">
        <v>346</v>
      </c>
      <c r="L742" s="32"/>
      <c r="M742" s="143" t="s">
        <v>1</v>
      </c>
      <c r="N742" s="144" t="s">
        <v>46</v>
      </c>
      <c r="P742" s="145">
        <f>O742*H742</f>
        <v>0</v>
      </c>
      <c r="Q742" s="145">
        <v>0.26375999999999999</v>
      </c>
      <c r="R742" s="145">
        <f>Q742*H742</f>
        <v>5.1512327999999998</v>
      </c>
      <c r="S742" s="145">
        <v>0</v>
      </c>
      <c r="T742" s="146">
        <f>S742*H742</f>
        <v>0</v>
      </c>
      <c r="AR742" s="147" t="s">
        <v>152</v>
      </c>
      <c r="AT742" s="147" t="s">
        <v>143</v>
      </c>
      <c r="AU742" s="147" t="s">
        <v>89</v>
      </c>
      <c r="AY742" s="17" t="s">
        <v>140</v>
      </c>
      <c r="BE742" s="148">
        <f>IF(N742="základní",J742,0)</f>
        <v>0</v>
      </c>
      <c r="BF742" s="148">
        <f>IF(N742="snížená",J742,0)</f>
        <v>0</v>
      </c>
      <c r="BG742" s="148">
        <f>IF(N742="zákl. přenesená",J742,0)</f>
        <v>0</v>
      </c>
      <c r="BH742" s="148">
        <f>IF(N742="sníž. přenesená",J742,0)</f>
        <v>0</v>
      </c>
      <c r="BI742" s="148">
        <f>IF(N742="nulová",J742,0)</f>
        <v>0</v>
      </c>
      <c r="BJ742" s="17" t="s">
        <v>21</v>
      </c>
      <c r="BK742" s="148">
        <f>ROUND(I742*H742,2)</f>
        <v>0</v>
      </c>
      <c r="BL742" s="17" t="s">
        <v>152</v>
      </c>
      <c r="BM742" s="147" t="s">
        <v>1121</v>
      </c>
    </row>
    <row r="743" spans="2:65" s="14" customFormat="1" ht="11.25">
      <c r="B743" s="171"/>
      <c r="D743" s="157" t="s">
        <v>341</v>
      </c>
      <c r="E743" s="172" t="s">
        <v>1</v>
      </c>
      <c r="F743" s="173" t="s">
        <v>1122</v>
      </c>
      <c r="H743" s="172" t="s">
        <v>1</v>
      </c>
      <c r="I743" s="174"/>
      <c r="L743" s="171"/>
      <c r="M743" s="175"/>
      <c r="T743" s="176"/>
      <c r="AT743" s="172" t="s">
        <v>341</v>
      </c>
      <c r="AU743" s="172" t="s">
        <v>89</v>
      </c>
      <c r="AV743" s="14" t="s">
        <v>21</v>
      </c>
      <c r="AW743" s="14" t="s">
        <v>36</v>
      </c>
      <c r="AX743" s="14" t="s">
        <v>81</v>
      </c>
      <c r="AY743" s="172" t="s">
        <v>140</v>
      </c>
    </row>
    <row r="744" spans="2:65" s="14" customFormat="1" ht="11.25">
      <c r="B744" s="171"/>
      <c r="D744" s="157" t="s">
        <v>341</v>
      </c>
      <c r="E744" s="172" t="s">
        <v>1</v>
      </c>
      <c r="F744" s="173" t="s">
        <v>1123</v>
      </c>
      <c r="H744" s="172" t="s">
        <v>1</v>
      </c>
      <c r="I744" s="174"/>
      <c r="L744" s="171"/>
      <c r="M744" s="175"/>
      <c r="T744" s="176"/>
      <c r="AT744" s="172" t="s">
        <v>341</v>
      </c>
      <c r="AU744" s="172" t="s">
        <v>89</v>
      </c>
      <c r="AV744" s="14" t="s">
        <v>21</v>
      </c>
      <c r="AW744" s="14" t="s">
        <v>36</v>
      </c>
      <c r="AX744" s="14" t="s">
        <v>81</v>
      </c>
      <c r="AY744" s="172" t="s">
        <v>140</v>
      </c>
    </row>
    <row r="745" spans="2:65" s="12" customFormat="1" ht="11.25">
      <c r="B745" s="156"/>
      <c r="D745" s="157" t="s">
        <v>341</v>
      </c>
      <c r="E745" s="158" t="s">
        <v>1</v>
      </c>
      <c r="F745" s="159" t="s">
        <v>1124</v>
      </c>
      <c r="H745" s="160">
        <v>19.53</v>
      </c>
      <c r="I745" s="161"/>
      <c r="L745" s="156"/>
      <c r="M745" s="162"/>
      <c r="T745" s="163"/>
      <c r="AT745" s="158" t="s">
        <v>341</v>
      </c>
      <c r="AU745" s="158" t="s">
        <v>89</v>
      </c>
      <c r="AV745" s="12" t="s">
        <v>89</v>
      </c>
      <c r="AW745" s="12" t="s">
        <v>36</v>
      </c>
      <c r="AX745" s="12" t="s">
        <v>81</v>
      </c>
      <c r="AY745" s="158" t="s">
        <v>140</v>
      </c>
    </row>
    <row r="746" spans="2:65" s="13" customFormat="1" ht="11.25">
      <c r="B746" s="164"/>
      <c r="D746" s="157" t="s">
        <v>341</v>
      </c>
      <c r="E746" s="165" t="s">
        <v>229</v>
      </c>
      <c r="F746" s="166" t="s">
        <v>343</v>
      </c>
      <c r="H746" s="167">
        <v>19.53</v>
      </c>
      <c r="I746" s="168"/>
      <c r="L746" s="164"/>
      <c r="M746" s="169"/>
      <c r="T746" s="170"/>
      <c r="AT746" s="165" t="s">
        <v>341</v>
      </c>
      <c r="AU746" s="165" t="s">
        <v>89</v>
      </c>
      <c r="AV746" s="13" t="s">
        <v>152</v>
      </c>
      <c r="AW746" s="13" t="s">
        <v>36</v>
      </c>
      <c r="AX746" s="13" t="s">
        <v>21</v>
      </c>
      <c r="AY746" s="165" t="s">
        <v>140</v>
      </c>
    </row>
    <row r="747" spans="2:65" s="1" customFormat="1" ht="24.2" customHeight="1">
      <c r="B747" s="32"/>
      <c r="C747" s="136" t="s">
        <v>1125</v>
      </c>
      <c r="D747" s="136" t="s">
        <v>143</v>
      </c>
      <c r="E747" s="137" t="s">
        <v>1078</v>
      </c>
      <c r="F747" s="138" t="s">
        <v>1079</v>
      </c>
      <c r="G747" s="139" t="s">
        <v>350</v>
      </c>
      <c r="H747" s="140">
        <v>19.53</v>
      </c>
      <c r="I747" s="141"/>
      <c r="J747" s="142">
        <f>ROUND(I747*H747,2)</f>
        <v>0</v>
      </c>
      <c r="K747" s="138" t="s">
        <v>147</v>
      </c>
      <c r="L747" s="32"/>
      <c r="M747" s="143" t="s">
        <v>1</v>
      </c>
      <c r="N747" s="144" t="s">
        <v>46</v>
      </c>
      <c r="P747" s="145">
        <f>O747*H747</f>
        <v>0</v>
      </c>
      <c r="Q747" s="145">
        <v>0</v>
      </c>
      <c r="R747" s="145">
        <f>Q747*H747</f>
        <v>0</v>
      </c>
      <c r="S747" s="145">
        <v>0</v>
      </c>
      <c r="T747" s="146">
        <f>S747*H747</f>
        <v>0</v>
      </c>
      <c r="AR747" s="147" t="s">
        <v>152</v>
      </c>
      <c r="AT747" s="147" t="s">
        <v>143</v>
      </c>
      <c r="AU747" s="147" t="s">
        <v>89</v>
      </c>
      <c r="AY747" s="17" t="s">
        <v>140</v>
      </c>
      <c r="BE747" s="148">
        <f>IF(N747="základní",J747,0)</f>
        <v>0</v>
      </c>
      <c r="BF747" s="148">
        <f>IF(N747="snížená",J747,0)</f>
        <v>0</v>
      </c>
      <c r="BG747" s="148">
        <f>IF(N747="zákl. přenesená",J747,0)</f>
        <v>0</v>
      </c>
      <c r="BH747" s="148">
        <f>IF(N747="sníž. přenesená",J747,0)</f>
        <v>0</v>
      </c>
      <c r="BI747" s="148">
        <f>IF(N747="nulová",J747,0)</f>
        <v>0</v>
      </c>
      <c r="BJ747" s="17" t="s">
        <v>21</v>
      </c>
      <c r="BK747" s="148">
        <f>ROUND(I747*H747,2)</f>
        <v>0</v>
      </c>
      <c r="BL747" s="17" t="s">
        <v>152</v>
      </c>
      <c r="BM747" s="147" t="s">
        <v>1126</v>
      </c>
    </row>
    <row r="748" spans="2:65" s="12" customFormat="1" ht="11.25">
      <c r="B748" s="156"/>
      <c r="D748" s="157" t="s">
        <v>341</v>
      </c>
      <c r="E748" s="158" t="s">
        <v>1</v>
      </c>
      <c r="F748" s="159" t="s">
        <v>229</v>
      </c>
      <c r="H748" s="160">
        <v>19.53</v>
      </c>
      <c r="I748" s="161"/>
      <c r="L748" s="156"/>
      <c r="M748" s="162"/>
      <c r="T748" s="163"/>
      <c r="AT748" s="158" t="s">
        <v>341</v>
      </c>
      <c r="AU748" s="158" t="s">
        <v>89</v>
      </c>
      <c r="AV748" s="12" t="s">
        <v>89</v>
      </c>
      <c r="AW748" s="12" t="s">
        <v>36</v>
      </c>
      <c r="AX748" s="12" t="s">
        <v>21</v>
      </c>
      <c r="AY748" s="158" t="s">
        <v>140</v>
      </c>
    </row>
    <row r="749" spans="2:65" s="1" customFormat="1" ht="24.2" customHeight="1">
      <c r="B749" s="32"/>
      <c r="C749" s="136" t="s">
        <v>1127</v>
      </c>
      <c r="D749" s="136" t="s">
        <v>143</v>
      </c>
      <c r="E749" s="137" t="s">
        <v>1090</v>
      </c>
      <c r="F749" s="138" t="s">
        <v>1091</v>
      </c>
      <c r="G749" s="139" t="s">
        <v>350</v>
      </c>
      <c r="H749" s="140">
        <v>10.23</v>
      </c>
      <c r="I749" s="141"/>
      <c r="J749" s="142">
        <f>ROUND(I749*H749,2)</f>
        <v>0</v>
      </c>
      <c r="K749" s="138" t="s">
        <v>346</v>
      </c>
      <c r="L749" s="32"/>
      <c r="M749" s="143" t="s">
        <v>1</v>
      </c>
      <c r="N749" s="144" t="s">
        <v>46</v>
      </c>
      <c r="P749" s="145">
        <f>O749*H749</f>
        <v>0</v>
      </c>
      <c r="Q749" s="145">
        <v>0</v>
      </c>
      <c r="R749" s="145">
        <f>Q749*H749</f>
        <v>0</v>
      </c>
      <c r="S749" s="145">
        <v>0</v>
      </c>
      <c r="T749" s="146">
        <f>S749*H749</f>
        <v>0</v>
      </c>
      <c r="AR749" s="147" t="s">
        <v>152</v>
      </c>
      <c r="AT749" s="147" t="s">
        <v>143</v>
      </c>
      <c r="AU749" s="147" t="s">
        <v>89</v>
      </c>
      <c r="AY749" s="17" t="s">
        <v>140</v>
      </c>
      <c r="BE749" s="148">
        <f>IF(N749="základní",J749,0)</f>
        <v>0</v>
      </c>
      <c r="BF749" s="148">
        <f>IF(N749="snížená",J749,0)</f>
        <v>0</v>
      </c>
      <c r="BG749" s="148">
        <f>IF(N749="zákl. přenesená",J749,0)</f>
        <v>0</v>
      </c>
      <c r="BH749" s="148">
        <f>IF(N749="sníž. přenesená",J749,0)</f>
        <v>0</v>
      </c>
      <c r="BI749" s="148">
        <f>IF(N749="nulová",J749,0)</f>
        <v>0</v>
      </c>
      <c r="BJ749" s="17" t="s">
        <v>21</v>
      </c>
      <c r="BK749" s="148">
        <f>ROUND(I749*H749,2)</f>
        <v>0</v>
      </c>
      <c r="BL749" s="17" t="s">
        <v>152</v>
      </c>
      <c r="BM749" s="147" t="s">
        <v>1128</v>
      </c>
    </row>
    <row r="750" spans="2:65" s="12" customFormat="1" ht="11.25">
      <c r="B750" s="156"/>
      <c r="D750" s="157" t="s">
        <v>341</v>
      </c>
      <c r="E750" s="158" t="s">
        <v>1</v>
      </c>
      <c r="F750" s="159" t="s">
        <v>1129</v>
      </c>
      <c r="H750" s="160">
        <v>10.23</v>
      </c>
      <c r="I750" s="161"/>
      <c r="L750" s="156"/>
      <c r="M750" s="162"/>
      <c r="T750" s="163"/>
      <c r="AT750" s="158" t="s">
        <v>341</v>
      </c>
      <c r="AU750" s="158" t="s">
        <v>89</v>
      </c>
      <c r="AV750" s="12" t="s">
        <v>89</v>
      </c>
      <c r="AW750" s="12" t="s">
        <v>36</v>
      </c>
      <c r="AX750" s="12" t="s">
        <v>21</v>
      </c>
      <c r="AY750" s="158" t="s">
        <v>140</v>
      </c>
    </row>
    <row r="751" spans="2:65" s="1" customFormat="1" ht="24.2" customHeight="1">
      <c r="B751" s="32"/>
      <c r="C751" s="136" t="s">
        <v>1130</v>
      </c>
      <c r="D751" s="136" t="s">
        <v>143</v>
      </c>
      <c r="E751" s="137" t="s">
        <v>1097</v>
      </c>
      <c r="F751" s="138" t="s">
        <v>592</v>
      </c>
      <c r="G751" s="139" t="s">
        <v>460</v>
      </c>
      <c r="H751" s="140">
        <v>1.5349999999999999</v>
      </c>
      <c r="I751" s="141"/>
      <c r="J751" s="142">
        <f>ROUND(I751*H751,2)</f>
        <v>0</v>
      </c>
      <c r="K751" s="138" t="s">
        <v>346</v>
      </c>
      <c r="L751" s="32"/>
      <c r="M751" s="143" t="s">
        <v>1</v>
      </c>
      <c r="N751" s="144" t="s">
        <v>46</v>
      </c>
      <c r="P751" s="145">
        <f>O751*H751</f>
        <v>0</v>
      </c>
      <c r="Q751" s="145">
        <v>0</v>
      </c>
      <c r="R751" s="145">
        <f>Q751*H751</f>
        <v>0</v>
      </c>
      <c r="S751" s="145">
        <v>0</v>
      </c>
      <c r="T751" s="146">
        <f>S751*H751</f>
        <v>0</v>
      </c>
      <c r="AR751" s="147" t="s">
        <v>152</v>
      </c>
      <c r="AT751" s="147" t="s">
        <v>143</v>
      </c>
      <c r="AU751" s="147" t="s">
        <v>89</v>
      </c>
      <c r="AY751" s="17" t="s">
        <v>140</v>
      </c>
      <c r="BE751" s="148">
        <f>IF(N751="základní",J751,0)</f>
        <v>0</v>
      </c>
      <c r="BF751" s="148">
        <f>IF(N751="snížená",J751,0)</f>
        <v>0</v>
      </c>
      <c r="BG751" s="148">
        <f>IF(N751="zákl. přenesená",J751,0)</f>
        <v>0</v>
      </c>
      <c r="BH751" s="148">
        <f>IF(N751="sníž. přenesená",J751,0)</f>
        <v>0</v>
      </c>
      <c r="BI751" s="148">
        <f>IF(N751="nulová",J751,0)</f>
        <v>0</v>
      </c>
      <c r="BJ751" s="17" t="s">
        <v>21</v>
      </c>
      <c r="BK751" s="148">
        <f>ROUND(I751*H751,2)</f>
        <v>0</v>
      </c>
      <c r="BL751" s="17" t="s">
        <v>152</v>
      </c>
      <c r="BM751" s="147" t="s">
        <v>1131</v>
      </c>
    </row>
    <row r="752" spans="2:65" s="12" customFormat="1" ht="11.25">
      <c r="B752" s="156"/>
      <c r="D752" s="157" t="s">
        <v>341</v>
      </c>
      <c r="E752" s="158" t="s">
        <v>1</v>
      </c>
      <c r="F752" s="159" t="s">
        <v>1132</v>
      </c>
      <c r="H752" s="160">
        <v>1.5349999999999999</v>
      </c>
      <c r="I752" s="161"/>
      <c r="L752" s="156"/>
      <c r="M752" s="162"/>
      <c r="T752" s="163"/>
      <c r="AT752" s="158" t="s">
        <v>341</v>
      </c>
      <c r="AU752" s="158" t="s">
        <v>89</v>
      </c>
      <c r="AV752" s="12" t="s">
        <v>89</v>
      </c>
      <c r="AW752" s="12" t="s">
        <v>36</v>
      </c>
      <c r="AX752" s="12" t="s">
        <v>21</v>
      </c>
      <c r="AY752" s="158" t="s">
        <v>140</v>
      </c>
    </row>
    <row r="753" spans="2:65" s="1" customFormat="1" ht="37.9" customHeight="1">
      <c r="B753" s="32"/>
      <c r="C753" s="136" t="s">
        <v>1133</v>
      </c>
      <c r="D753" s="136" t="s">
        <v>143</v>
      </c>
      <c r="E753" s="137" t="s">
        <v>1101</v>
      </c>
      <c r="F753" s="138" t="s">
        <v>1102</v>
      </c>
      <c r="G753" s="139" t="s">
        <v>460</v>
      </c>
      <c r="H753" s="140">
        <v>1.5349999999999999</v>
      </c>
      <c r="I753" s="141"/>
      <c r="J753" s="142">
        <f>ROUND(I753*H753,2)</f>
        <v>0</v>
      </c>
      <c r="K753" s="138" t="s">
        <v>346</v>
      </c>
      <c r="L753" s="32"/>
      <c r="M753" s="143" t="s">
        <v>1</v>
      </c>
      <c r="N753" s="144" t="s">
        <v>46</v>
      </c>
      <c r="P753" s="145">
        <f>O753*H753</f>
        <v>0</v>
      </c>
      <c r="Q753" s="145">
        <v>0</v>
      </c>
      <c r="R753" s="145">
        <f>Q753*H753</f>
        <v>0</v>
      </c>
      <c r="S753" s="145">
        <v>0</v>
      </c>
      <c r="T753" s="146">
        <f>S753*H753</f>
        <v>0</v>
      </c>
      <c r="AR753" s="147" t="s">
        <v>152</v>
      </c>
      <c r="AT753" s="147" t="s">
        <v>143</v>
      </c>
      <c r="AU753" s="147" t="s">
        <v>89</v>
      </c>
      <c r="AY753" s="17" t="s">
        <v>140</v>
      </c>
      <c r="BE753" s="148">
        <f>IF(N753="základní",J753,0)</f>
        <v>0</v>
      </c>
      <c r="BF753" s="148">
        <f>IF(N753="snížená",J753,0)</f>
        <v>0</v>
      </c>
      <c r="BG753" s="148">
        <f>IF(N753="zákl. přenesená",J753,0)</f>
        <v>0</v>
      </c>
      <c r="BH753" s="148">
        <f>IF(N753="sníž. přenesená",J753,0)</f>
        <v>0</v>
      </c>
      <c r="BI753" s="148">
        <f>IF(N753="nulová",J753,0)</f>
        <v>0</v>
      </c>
      <c r="BJ753" s="17" t="s">
        <v>21</v>
      </c>
      <c r="BK753" s="148">
        <f>ROUND(I753*H753,2)</f>
        <v>0</v>
      </c>
      <c r="BL753" s="17" t="s">
        <v>152</v>
      </c>
      <c r="BM753" s="147" t="s">
        <v>1134</v>
      </c>
    </row>
    <row r="754" spans="2:65" s="1" customFormat="1" ht="37.9" customHeight="1">
      <c r="B754" s="32"/>
      <c r="C754" s="136" t="s">
        <v>1135</v>
      </c>
      <c r="D754" s="136" t="s">
        <v>143</v>
      </c>
      <c r="E754" s="137" t="s">
        <v>1136</v>
      </c>
      <c r="F754" s="138" t="s">
        <v>1137</v>
      </c>
      <c r="G754" s="139" t="s">
        <v>364</v>
      </c>
      <c r="H754" s="140">
        <v>9.5850000000000009</v>
      </c>
      <c r="I754" s="141"/>
      <c r="J754" s="142">
        <f>ROUND(I754*H754,2)</f>
        <v>0</v>
      </c>
      <c r="K754" s="138" t="s">
        <v>147</v>
      </c>
      <c r="L754" s="32"/>
      <c r="M754" s="143" t="s">
        <v>1</v>
      </c>
      <c r="N754" s="144" t="s">
        <v>46</v>
      </c>
      <c r="P754" s="145">
        <f>O754*H754</f>
        <v>0</v>
      </c>
      <c r="Q754" s="145">
        <v>0</v>
      </c>
      <c r="R754" s="145">
        <f>Q754*H754</f>
        <v>0</v>
      </c>
      <c r="S754" s="145">
        <v>0</v>
      </c>
      <c r="T754" s="146">
        <f>S754*H754</f>
        <v>0</v>
      </c>
      <c r="AR754" s="147" t="s">
        <v>152</v>
      </c>
      <c r="AT754" s="147" t="s">
        <v>143</v>
      </c>
      <c r="AU754" s="147" t="s">
        <v>89</v>
      </c>
      <c r="AY754" s="17" t="s">
        <v>140</v>
      </c>
      <c r="BE754" s="148">
        <f>IF(N754="základní",J754,0)</f>
        <v>0</v>
      </c>
      <c r="BF754" s="148">
        <f>IF(N754="snížená",J754,0)</f>
        <v>0</v>
      </c>
      <c r="BG754" s="148">
        <f>IF(N754="zákl. přenesená",J754,0)</f>
        <v>0</v>
      </c>
      <c r="BH754" s="148">
        <f>IF(N754="sníž. přenesená",J754,0)</f>
        <v>0</v>
      </c>
      <c r="BI754" s="148">
        <f>IF(N754="nulová",J754,0)</f>
        <v>0</v>
      </c>
      <c r="BJ754" s="17" t="s">
        <v>21</v>
      </c>
      <c r="BK754" s="148">
        <f>ROUND(I754*H754,2)</f>
        <v>0</v>
      </c>
      <c r="BL754" s="17" t="s">
        <v>152</v>
      </c>
      <c r="BM754" s="147" t="s">
        <v>1138</v>
      </c>
    </row>
    <row r="755" spans="2:65" s="11" customFormat="1" ht="22.9" customHeight="1">
      <c r="B755" s="124"/>
      <c r="D755" s="125" t="s">
        <v>80</v>
      </c>
      <c r="E755" s="134" t="s">
        <v>158</v>
      </c>
      <c r="F755" s="134" t="s">
        <v>1139</v>
      </c>
      <c r="I755" s="127"/>
      <c r="J755" s="135">
        <f>BK755</f>
        <v>0</v>
      </c>
      <c r="L755" s="124"/>
      <c r="M755" s="129"/>
      <c r="P755" s="130">
        <f>SUM(P756:P975)</f>
        <v>0</v>
      </c>
      <c r="R755" s="130">
        <f>SUM(R756:R975)</f>
        <v>146.50735394000003</v>
      </c>
      <c r="T755" s="131">
        <f>SUM(T756:T975)</f>
        <v>79.8446</v>
      </c>
      <c r="AR755" s="125" t="s">
        <v>21</v>
      </c>
      <c r="AT755" s="132" t="s">
        <v>80</v>
      </c>
      <c r="AU755" s="132" t="s">
        <v>21</v>
      </c>
      <c r="AY755" s="125" t="s">
        <v>140</v>
      </c>
      <c r="BK755" s="133">
        <f>SUM(BK756:BK975)</f>
        <v>0</v>
      </c>
    </row>
    <row r="756" spans="2:65" s="1" customFormat="1" ht="44.25" customHeight="1">
      <c r="B756" s="32"/>
      <c r="C756" s="136" t="s">
        <v>1140</v>
      </c>
      <c r="D756" s="136" t="s">
        <v>143</v>
      </c>
      <c r="E756" s="137" t="s">
        <v>1141</v>
      </c>
      <c r="F756" s="138" t="s">
        <v>1142</v>
      </c>
      <c r="G756" s="139" t="s">
        <v>146</v>
      </c>
      <c r="H756" s="140">
        <v>53.8</v>
      </c>
      <c r="I756" s="141"/>
      <c r="J756" s="142">
        <f>ROUND(I756*H756,2)</f>
        <v>0</v>
      </c>
      <c r="K756" s="138" t="s">
        <v>147</v>
      </c>
      <c r="L756" s="32"/>
      <c r="M756" s="143" t="s">
        <v>1</v>
      </c>
      <c r="N756" s="144" t="s">
        <v>46</v>
      </c>
      <c r="P756" s="145">
        <f>O756*H756</f>
        <v>0</v>
      </c>
      <c r="Q756" s="145">
        <v>2.5000000000000001E-4</v>
      </c>
      <c r="R756" s="145">
        <f>Q756*H756</f>
        <v>1.345E-2</v>
      </c>
      <c r="S756" s="145">
        <v>0</v>
      </c>
      <c r="T756" s="146">
        <f>S756*H756</f>
        <v>0</v>
      </c>
      <c r="AR756" s="147" t="s">
        <v>152</v>
      </c>
      <c r="AT756" s="147" t="s">
        <v>143</v>
      </c>
      <c r="AU756" s="147" t="s">
        <v>89</v>
      </c>
      <c r="AY756" s="17" t="s">
        <v>140</v>
      </c>
      <c r="BE756" s="148">
        <f>IF(N756="základní",J756,0)</f>
        <v>0</v>
      </c>
      <c r="BF756" s="148">
        <f>IF(N756="snížená",J756,0)</f>
        <v>0</v>
      </c>
      <c r="BG756" s="148">
        <f>IF(N756="zákl. přenesená",J756,0)</f>
        <v>0</v>
      </c>
      <c r="BH756" s="148">
        <f>IF(N756="sníž. přenesená",J756,0)</f>
        <v>0</v>
      </c>
      <c r="BI756" s="148">
        <f>IF(N756="nulová",J756,0)</f>
        <v>0</v>
      </c>
      <c r="BJ756" s="17" t="s">
        <v>21</v>
      </c>
      <c r="BK756" s="148">
        <f>ROUND(I756*H756,2)</f>
        <v>0</v>
      </c>
      <c r="BL756" s="17" t="s">
        <v>152</v>
      </c>
      <c r="BM756" s="147" t="s">
        <v>1143</v>
      </c>
    </row>
    <row r="757" spans="2:65" s="14" customFormat="1" ht="11.25">
      <c r="B757" s="171"/>
      <c r="D757" s="157" t="s">
        <v>341</v>
      </c>
      <c r="E757" s="172" t="s">
        <v>1</v>
      </c>
      <c r="F757" s="173" t="s">
        <v>1144</v>
      </c>
      <c r="H757" s="172" t="s">
        <v>1</v>
      </c>
      <c r="I757" s="174"/>
      <c r="L757" s="171"/>
      <c r="M757" s="175"/>
      <c r="T757" s="176"/>
      <c r="AT757" s="172" t="s">
        <v>341</v>
      </c>
      <c r="AU757" s="172" t="s">
        <v>89</v>
      </c>
      <c r="AV757" s="14" t="s">
        <v>21</v>
      </c>
      <c r="AW757" s="14" t="s">
        <v>36</v>
      </c>
      <c r="AX757" s="14" t="s">
        <v>81</v>
      </c>
      <c r="AY757" s="172" t="s">
        <v>140</v>
      </c>
    </row>
    <row r="758" spans="2:65" s="14" customFormat="1" ht="22.5">
      <c r="B758" s="171"/>
      <c r="D758" s="157" t="s">
        <v>341</v>
      </c>
      <c r="E758" s="172" t="s">
        <v>1</v>
      </c>
      <c r="F758" s="173" t="s">
        <v>1145</v>
      </c>
      <c r="H758" s="172" t="s">
        <v>1</v>
      </c>
      <c r="I758" s="174"/>
      <c r="L758" s="171"/>
      <c r="M758" s="175"/>
      <c r="T758" s="176"/>
      <c r="AT758" s="172" t="s">
        <v>341</v>
      </c>
      <c r="AU758" s="172" t="s">
        <v>89</v>
      </c>
      <c r="AV758" s="14" t="s">
        <v>21</v>
      </c>
      <c r="AW758" s="14" t="s">
        <v>36</v>
      </c>
      <c r="AX758" s="14" t="s">
        <v>81</v>
      </c>
      <c r="AY758" s="172" t="s">
        <v>140</v>
      </c>
    </row>
    <row r="759" spans="2:65" s="14" customFormat="1" ht="11.25">
      <c r="B759" s="171"/>
      <c r="D759" s="157" t="s">
        <v>341</v>
      </c>
      <c r="E759" s="172" t="s">
        <v>1</v>
      </c>
      <c r="F759" s="173" t="s">
        <v>1146</v>
      </c>
      <c r="H759" s="172" t="s">
        <v>1</v>
      </c>
      <c r="I759" s="174"/>
      <c r="L759" s="171"/>
      <c r="M759" s="175"/>
      <c r="T759" s="176"/>
      <c r="AT759" s="172" t="s">
        <v>341</v>
      </c>
      <c r="AU759" s="172" t="s">
        <v>89</v>
      </c>
      <c r="AV759" s="14" t="s">
        <v>21</v>
      </c>
      <c r="AW759" s="14" t="s">
        <v>36</v>
      </c>
      <c r="AX759" s="14" t="s">
        <v>81</v>
      </c>
      <c r="AY759" s="172" t="s">
        <v>140</v>
      </c>
    </row>
    <row r="760" spans="2:65" s="12" customFormat="1" ht="11.25">
      <c r="B760" s="156"/>
      <c r="D760" s="157" t="s">
        <v>341</v>
      </c>
      <c r="E760" s="158" t="s">
        <v>1</v>
      </c>
      <c r="F760" s="159" t="s">
        <v>1147</v>
      </c>
      <c r="H760" s="160">
        <v>26.9</v>
      </c>
      <c r="I760" s="161"/>
      <c r="L760" s="156"/>
      <c r="M760" s="162"/>
      <c r="T760" s="163"/>
      <c r="AT760" s="158" t="s">
        <v>341</v>
      </c>
      <c r="AU760" s="158" t="s">
        <v>89</v>
      </c>
      <c r="AV760" s="12" t="s">
        <v>89</v>
      </c>
      <c r="AW760" s="12" t="s">
        <v>36</v>
      </c>
      <c r="AX760" s="12" t="s">
        <v>81</v>
      </c>
      <c r="AY760" s="158" t="s">
        <v>140</v>
      </c>
    </row>
    <row r="761" spans="2:65" s="12" customFormat="1" ht="11.25">
      <c r="B761" s="156"/>
      <c r="D761" s="157" t="s">
        <v>341</v>
      </c>
      <c r="E761" s="158" t="s">
        <v>1</v>
      </c>
      <c r="F761" s="159" t="s">
        <v>1148</v>
      </c>
      <c r="H761" s="160">
        <v>32.5</v>
      </c>
      <c r="I761" s="161"/>
      <c r="L761" s="156"/>
      <c r="M761" s="162"/>
      <c r="T761" s="163"/>
      <c r="AT761" s="158" t="s">
        <v>341</v>
      </c>
      <c r="AU761" s="158" t="s">
        <v>89</v>
      </c>
      <c r="AV761" s="12" t="s">
        <v>89</v>
      </c>
      <c r="AW761" s="12" t="s">
        <v>36</v>
      </c>
      <c r="AX761" s="12" t="s">
        <v>81</v>
      </c>
      <c r="AY761" s="158" t="s">
        <v>140</v>
      </c>
    </row>
    <row r="762" spans="2:65" s="13" customFormat="1" ht="11.25">
      <c r="B762" s="164"/>
      <c r="D762" s="157" t="s">
        <v>341</v>
      </c>
      <c r="E762" s="165" t="s">
        <v>1</v>
      </c>
      <c r="F762" s="166" t="s">
        <v>343</v>
      </c>
      <c r="H762" s="167">
        <v>59.4</v>
      </c>
      <c r="I762" s="168"/>
      <c r="L762" s="164"/>
      <c r="M762" s="169"/>
      <c r="T762" s="170"/>
      <c r="AT762" s="165" t="s">
        <v>341</v>
      </c>
      <c r="AU762" s="165" t="s">
        <v>89</v>
      </c>
      <c r="AV762" s="13" t="s">
        <v>152</v>
      </c>
      <c r="AW762" s="13" t="s">
        <v>36</v>
      </c>
      <c r="AX762" s="13" t="s">
        <v>81</v>
      </c>
      <c r="AY762" s="165" t="s">
        <v>140</v>
      </c>
    </row>
    <row r="763" spans="2:65" s="14" customFormat="1" ht="11.25">
      <c r="B763" s="171"/>
      <c r="D763" s="157" t="s">
        <v>341</v>
      </c>
      <c r="E763" s="172" t="s">
        <v>1</v>
      </c>
      <c r="F763" s="173" t="s">
        <v>1149</v>
      </c>
      <c r="H763" s="172" t="s">
        <v>1</v>
      </c>
      <c r="I763" s="174"/>
      <c r="L763" s="171"/>
      <c r="M763" s="175"/>
      <c r="T763" s="176"/>
      <c r="AT763" s="172" t="s">
        <v>341</v>
      </c>
      <c r="AU763" s="172" t="s">
        <v>89</v>
      </c>
      <c r="AV763" s="14" t="s">
        <v>21</v>
      </c>
      <c r="AW763" s="14" t="s">
        <v>36</v>
      </c>
      <c r="AX763" s="14" t="s">
        <v>81</v>
      </c>
      <c r="AY763" s="172" t="s">
        <v>140</v>
      </c>
    </row>
    <row r="764" spans="2:65" s="14" customFormat="1" ht="11.25">
      <c r="B764" s="171"/>
      <c r="D764" s="157" t="s">
        <v>341</v>
      </c>
      <c r="E764" s="172" t="s">
        <v>1</v>
      </c>
      <c r="F764" s="173" t="s">
        <v>1150</v>
      </c>
      <c r="H764" s="172" t="s">
        <v>1</v>
      </c>
      <c r="I764" s="174"/>
      <c r="L764" s="171"/>
      <c r="M764" s="175"/>
      <c r="T764" s="176"/>
      <c r="AT764" s="172" t="s">
        <v>341</v>
      </c>
      <c r="AU764" s="172" t="s">
        <v>89</v>
      </c>
      <c r="AV764" s="14" t="s">
        <v>21</v>
      </c>
      <c r="AW764" s="14" t="s">
        <v>36</v>
      </c>
      <c r="AX764" s="14" t="s">
        <v>81</v>
      </c>
      <c r="AY764" s="172" t="s">
        <v>140</v>
      </c>
    </row>
    <row r="765" spans="2:65" s="12" customFormat="1" ht="11.25">
      <c r="B765" s="156"/>
      <c r="D765" s="157" t="s">
        <v>341</v>
      </c>
      <c r="E765" s="158" t="s">
        <v>242</v>
      </c>
      <c r="F765" s="159" t="s">
        <v>1151</v>
      </c>
      <c r="H765" s="160">
        <v>25.45</v>
      </c>
      <c r="I765" s="161"/>
      <c r="L765" s="156"/>
      <c r="M765" s="162"/>
      <c r="T765" s="163"/>
      <c r="AT765" s="158" t="s">
        <v>341</v>
      </c>
      <c r="AU765" s="158" t="s">
        <v>89</v>
      </c>
      <c r="AV765" s="12" t="s">
        <v>89</v>
      </c>
      <c r="AW765" s="12" t="s">
        <v>36</v>
      </c>
      <c r="AX765" s="12" t="s">
        <v>81</v>
      </c>
      <c r="AY765" s="158" t="s">
        <v>140</v>
      </c>
    </row>
    <row r="766" spans="2:65" s="14" customFormat="1" ht="11.25">
      <c r="B766" s="171"/>
      <c r="D766" s="157" t="s">
        <v>341</v>
      </c>
      <c r="E766" s="172" t="s">
        <v>1</v>
      </c>
      <c r="F766" s="173" t="s">
        <v>1152</v>
      </c>
      <c r="H766" s="172" t="s">
        <v>1</v>
      </c>
      <c r="I766" s="174"/>
      <c r="L766" s="171"/>
      <c r="M766" s="175"/>
      <c r="T766" s="176"/>
      <c r="AT766" s="172" t="s">
        <v>341</v>
      </c>
      <c r="AU766" s="172" t="s">
        <v>89</v>
      </c>
      <c r="AV766" s="14" t="s">
        <v>21</v>
      </c>
      <c r="AW766" s="14" t="s">
        <v>36</v>
      </c>
      <c r="AX766" s="14" t="s">
        <v>81</v>
      </c>
      <c r="AY766" s="172" t="s">
        <v>140</v>
      </c>
    </row>
    <row r="767" spans="2:65" s="12" customFormat="1" ht="11.25">
      <c r="B767" s="156"/>
      <c r="D767" s="157" t="s">
        <v>341</v>
      </c>
      <c r="E767" s="158" t="s">
        <v>245</v>
      </c>
      <c r="F767" s="159" t="s">
        <v>1153</v>
      </c>
      <c r="H767" s="160">
        <v>26</v>
      </c>
      <c r="I767" s="161"/>
      <c r="L767" s="156"/>
      <c r="M767" s="162"/>
      <c r="T767" s="163"/>
      <c r="AT767" s="158" t="s">
        <v>341</v>
      </c>
      <c r="AU767" s="158" t="s">
        <v>89</v>
      </c>
      <c r="AV767" s="12" t="s">
        <v>89</v>
      </c>
      <c r="AW767" s="12" t="s">
        <v>36</v>
      </c>
      <c r="AX767" s="12" t="s">
        <v>81</v>
      </c>
      <c r="AY767" s="158" t="s">
        <v>140</v>
      </c>
    </row>
    <row r="768" spans="2:65" s="13" customFormat="1" ht="11.25">
      <c r="B768" s="164"/>
      <c r="D768" s="157" t="s">
        <v>341</v>
      </c>
      <c r="E768" s="165" t="s">
        <v>1154</v>
      </c>
      <c r="F768" s="166" t="s">
        <v>343</v>
      </c>
      <c r="H768" s="167">
        <v>51.45</v>
      </c>
      <c r="I768" s="168"/>
      <c r="L768" s="164"/>
      <c r="M768" s="169"/>
      <c r="T768" s="170"/>
      <c r="AT768" s="165" t="s">
        <v>341</v>
      </c>
      <c r="AU768" s="165" t="s">
        <v>89</v>
      </c>
      <c r="AV768" s="13" t="s">
        <v>152</v>
      </c>
      <c r="AW768" s="13" t="s">
        <v>36</v>
      </c>
      <c r="AX768" s="13" t="s">
        <v>81</v>
      </c>
      <c r="AY768" s="165" t="s">
        <v>140</v>
      </c>
    </row>
    <row r="769" spans="2:65" s="14" customFormat="1" ht="11.25">
      <c r="B769" s="171"/>
      <c r="D769" s="157" t="s">
        <v>341</v>
      </c>
      <c r="E769" s="172" t="s">
        <v>1</v>
      </c>
      <c r="F769" s="173" t="s">
        <v>1155</v>
      </c>
      <c r="H769" s="172" t="s">
        <v>1</v>
      </c>
      <c r="I769" s="174"/>
      <c r="L769" s="171"/>
      <c r="M769" s="175"/>
      <c r="T769" s="176"/>
      <c r="AT769" s="172" t="s">
        <v>341</v>
      </c>
      <c r="AU769" s="172" t="s">
        <v>89</v>
      </c>
      <c r="AV769" s="14" t="s">
        <v>21</v>
      </c>
      <c r="AW769" s="14" t="s">
        <v>36</v>
      </c>
      <c r="AX769" s="14" t="s">
        <v>81</v>
      </c>
      <c r="AY769" s="172" t="s">
        <v>140</v>
      </c>
    </row>
    <row r="770" spans="2:65" s="14" customFormat="1" ht="11.25">
      <c r="B770" s="171"/>
      <c r="D770" s="157" t="s">
        <v>341</v>
      </c>
      <c r="E770" s="172" t="s">
        <v>1</v>
      </c>
      <c r="F770" s="173" t="s">
        <v>1156</v>
      </c>
      <c r="H770" s="172" t="s">
        <v>1</v>
      </c>
      <c r="I770" s="174"/>
      <c r="L770" s="171"/>
      <c r="M770" s="175"/>
      <c r="T770" s="176"/>
      <c r="AT770" s="172" t="s">
        <v>341</v>
      </c>
      <c r="AU770" s="172" t="s">
        <v>89</v>
      </c>
      <c r="AV770" s="14" t="s">
        <v>21</v>
      </c>
      <c r="AW770" s="14" t="s">
        <v>36</v>
      </c>
      <c r="AX770" s="14" t="s">
        <v>81</v>
      </c>
      <c r="AY770" s="172" t="s">
        <v>140</v>
      </c>
    </row>
    <row r="771" spans="2:65" s="12" customFormat="1" ht="11.25">
      <c r="B771" s="156"/>
      <c r="D771" s="157" t="s">
        <v>341</v>
      </c>
      <c r="E771" s="158" t="s">
        <v>1</v>
      </c>
      <c r="F771" s="159" t="s">
        <v>1157</v>
      </c>
      <c r="H771" s="160">
        <v>26</v>
      </c>
      <c r="I771" s="161"/>
      <c r="L771" s="156"/>
      <c r="M771" s="162"/>
      <c r="T771" s="163"/>
      <c r="AT771" s="158" t="s">
        <v>341</v>
      </c>
      <c r="AU771" s="158" t="s">
        <v>89</v>
      </c>
      <c r="AV771" s="12" t="s">
        <v>89</v>
      </c>
      <c r="AW771" s="12" t="s">
        <v>36</v>
      </c>
      <c r="AX771" s="12" t="s">
        <v>81</v>
      </c>
      <c r="AY771" s="158" t="s">
        <v>140</v>
      </c>
    </row>
    <row r="772" spans="2:65" s="14" customFormat="1" ht="11.25">
      <c r="B772" s="171"/>
      <c r="D772" s="157" t="s">
        <v>341</v>
      </c>
      <c r="E772" s="172" t="s">
        <v>1</v>
      </c>
      <c r="F772" s="173" t="s">
        <v>1152</v>
      </c>
      <c r="H772" s="172" t="s">
        <v>1</v>
      </c>
      <c r="I772" s="174"/>
      <c r="L772" s="171"/>
      <c r="M772" s="175"/>
      <c r="T772" s="176"/>
      <c r="AT772" s="172" t="s">
        <v>341</v>
      </c>
      <c r="AU772" s="172" t="s">
        <v>89</v>
      </c>
      <c r="AV772" s="14" t="s">
        <v>21</v>
      </c>
      <c r="AW772" s="14" t="s">
        <v>36</v>
      </c>
      <c r="AX772" s="14" t="s">
        <v>81</v>
      </c>
      <c r="AY772" s="172" t="s">
        <v>140</v>
      </c>
    </row>
    <row r="773" spans="2:65" s="12" customFormat="1" ht="11.25">
      <c r="B773" s="156"/>
      <c r="D773" s="157" t="s">
        <v>341</v>
      </c>
      <c r="E773" s="158" t="s">
        <v>1</v>
      </c>
      <c r="F773" s="159" t="s">
        <v>1158</v>
      </c>
      <c r="H773" s="160">
        <v>27.8</v>
      </c>
      <c r="I773" s="161"/>
      <c r="L773" s="156"/>
      <c r="M773" s="162"/>
      <c r="T773" s="163"/>
      <c r="AT773" s="158" t="s">
        <v>341</v>
      </c>
      <c r="AU773" s="158" t="s">
        <v>89</v>
      </c>
      <c r="AV773" s="12" t="s">
        <v>89</v>
      </c>
      <c r="AW773" s="12" t="s">
        <v>36</v>
      </c>
      <c r="AX773" s="12" t="s">
        <v>81</v>
      </c>
      <c r="AY773" s="158" t="s">
        <v>140</v>
      </c>
    </row>
    <row r="774" spans="2:65" s="13" customFormat="1" ht="11.25">
      <c r="B774" s="164"/>
      <c r="D774" s="157" t="s">
        <v>341</v>
      </c>
      <c r="E774" s="165" t="s">
        <v>1159</v>
      </c>
      <c r="F774" s="166" t="s">
        <v>343</v>
      </c>
      <c r="H774" s="167">
        <v>53.8</v>
      </c>
      <c r="I774" s="168"/>
      <c r="L774" s="164"/>
      <c r="M774" s="169"/>
      <c r="T774" s="170"/>
      <c r="AT774" s="165" t="s">
        <v>341</v>
      </c>
      <c r="AU774" s="165" t="s">
        <v>89</v>
      </c>
      <c r="AV774" s="13" t="s">
        <v>152</v>
      </c>
      <c r="AW774" s="13" t="s">
        <v>36</v>
      </c>
      <c r="AX774" s="13" t="s">
        <v>21</v>
      </c>
      <c r="AY774" s="165" t="s">
        <v>140</v>
      </c>
    </row>
    <row r="775" spans="2:65" s="1" customFormat="1" ht="24.2" customHeight="1">
      <c r="B775" s="32"/>
      <c r="C775" s="184" t="s">
        <v>1160</v>
      </c>
      <c r="D775" s="184" t="s">
        <v>137</v>
      </c>
      <c r="E775" s="185" t="s">
        <v>1161</v>
      </c>
      <c r="F775" s="186" t="s">
        <v>1162</v>
      </c>
      <c r="G775" s="187" t="s">
        <v>146</v>
      </c>
      <c r="H775" s="188">
        <v>54.338000000000001</v>
      </c>
      <c r="I775" s="189"/>
      <c r="J775" s="190">
        <f>ROUND(I775*H775,2)</f>
        <v>0</v>
      </c>
      <c r="K775" s="186" t="s">
        <v>346</v>
      </c>
      <c r="L775" s="191"/>
      <c r="M775" s="192" t="s">
        <v>1</v>
      </c>
      <c r="N775" s="193" t="s">
        <v>46</v>
      </c>
      <c r="P775" s="145">
        <f>O775*H775</f>
        <v>0</v>
      </c>
      <c r="Q775" s="145">
        <v>1.1679999999999999</v>
      </c>
      <c r="R775" s="145">
        <f>Q775*H775</f>
        <v>63.466783999999997</v>
      </c>
      <c r="S775" s="145">
        <v>0</v>
      </c>
      <c r="T775" s="146">
        <f>S775*H775</f>
        <v>0</v>
      </c>
      <c r="AR775" s="147" t="s">
        <v>158</v>
      </c>
      <c r="AT775" s="147" t="s">
        <v>137</v>
      </c>
      <c r="AU775" s="147" t="s">
        <v>89</v>
      </c>
      <c r="AY775" s="17" t="s">
        <v>140</v>
      </c>
      <c r="BE775" s="148">
        <f>IF(N775="základní",J775,0)</f>
        <v>0</v>
      </c>
      <c r="BF775" s="148">
        <f>IF(N775="snížená",J775,0)</f>
        <v>0</v>
      </c>
      <c r="BG775" s="148">
        <f>IF(N775="zákl. přenesená",J775,0)</f>
        <v>0</v>
      </c>
      <c r="BH775" s="148">
        <f>IF(N775="sníž. přenesená",J775,0)</f>
        <v>0</v>
      </c>
      <c r="BI775" s="148">
        <f>IF(N775="nulová",J775,0)</f>
        <v>0</v>
      </c>
      <c r="BJ775" s="17" t="s">
        <v>21</v>
      </c>
      <c r="BK775" s="148">
        <f>ROUND(I775*H775,2)</f>
        <v>0</v>
      </c>
      <c r="BL775" s="17" t="s">
        <v>152</v>
      </c>
      <c r="BM775" s="147" t="s">
        <v>1163</v>
      </c>
    </row>
    <row r="776" spans="2:65" s="12" customFormat="1" ht="11.25">
      <c r="B776" s="156"/>
      <c r="D776" s="157" t="s">
        <v>341</v>
      </c>
      <c r="F776" s="159" t="s">
        <v>1164</v>
      </c>
      <c r="H776" s="160">
        <v>54.338000000000001</v>
      </c>
      <c r="I776" s="161"/>
      <c r="L776" s="156"/>
      <c r="M776" s="162"/>
      <c r="T776" s="163"/>
      <c r="AT776" s="158" t="s">
        <v>341</v>
      </c>
      <c r="AU776" s="158" t="s">
        <v>89</v>
      </c>
      <c r="AV776" s="12" t="s">
        <v>89</v>
      </c>
      <c r="AW776" s="12" t="s">
        <v>4</v>
      </c>
      <c r="AX776" s="12" t="s">
        <v>21</v>
      </c>
      <c r="AY776" s="158" t="s">
        <v>140</v>
      </c>
    </row>
    <row r="777" spans="2:65" s="1" customFormat="1" ht="37.9" customHeight="1">
      <c r="B777" s="32"/>
      <c r="C777" s="136" t="s">
        <v>1165</v>
      </c>
      <c r="D777" s="136" t="s">
        <v>143</v>
      </c>
      <c r="E777" s="137" t="s">
        <v>1166</v>
      </c>
      <c r="F777" s="138" t="s">
        <v>1167</v>
      </c>
      <c r="G777" s="139" t="s">
        <v>460</v>
      </c>
      <c r="H777" s="140">
        <v>18.318999999999999</v>
      </c>
      <c r="I777" s="141"/>
      <c r="J777" s="142">
        <f>ROUND(I777*H777,2)</f>
        <v>0</v>
      </c>
      <c r="K777" s="138" t="s">
        <v>147</v>
      </c>
      <c r="L777" s="32"/>
      <c r="M777" s="143" t="s">
        <v>1</v>
      </c>
      <c r="N777" s="144" t="s">
        <v>46</v>
      </c>
      <c r="P777" s="145">
        <f>O777*H777</f>
        <v>0</v>
      </c>
      <c r="Q777" s="145">
        <v>0</v>
      </c>
      <c r="R777" s="145">
        <f>Q777*H777</f>
        <v>0</v>
      </c>
      <c r="S777" s="145">
        <v>0</v>
      </c>
      <c r="T777" s="146">
        <f>S777*H777</f>
        <v>0</v>
      </c>
      <c r="AR777" s="147" t="s">
        <v>152</v>
      </c>
      <c r="AT777" s="147" t="s">
        <v>143</v>
      </c>
      <c r="AU777" s="147" t="s">
        <v>89</v>
      </c>
      <c r="AY777" s="17" t="s">
        <v>140</v>
      </c>
      <c r="BE777" s="148">
        <f>IF(N777="základní",J777,0)</f>
        <v>0</v>
      </c>
      <c r="BF777" s="148">
        <f>IF(N777="snížená",J777,0)</f>
        <v>0</v>
      </c>
      <c r="BG777" s="148">
        <f>IF(N777="zákl. přenesená",J777,0)</f>
        <v>0</v>
      </c>
      <c r="BH777" s="148">
        <f>IF(N777="sníž. přenesená",J777,0)</f>
        <v>0</v>
      </c>
      <c r="BI777" s="148">
        <f>IF(N777="nulová",J777,0)</f>
        <v>0</v>
      </c>
      <c r="BJ777" s="17" t="s">
        <v>21</v>
      </c>
      <c r="BK777" s="148">
        <f>ROUND(I777*H777,2)</f>
        <v>0</v>
      </c>
      <c r="BL777" s="17" t="s">
        <v>152</v>
      </c>
      <c r="BM777" s="147" t="s">
        <v>1168</v>
      </c>
    </row>
    <row r="778" spans="2:65" s="14" customFormat="1" ht="11.25">
      <c r="B778" s="171"/>
      <c r="D778" s="157" t="s">
        <v>341</v>
      </c>
      <c r="E778" s="172" t="s">
        <v>1</v>
      </c>
      <c r="F778" s="173" t="s">
        <v>904</v>
      </c>
      <c r="H778" s="172" t="s">
        <v>1</v>
      </c>
      <c r="I778" s="174"/>
      <c r="L778" s="171"/>
      <c r="M778" s="175"/>
      <c r="T778" s="176"/>
      <c r="AT778" s="172" t="s">
        <v>341</v>
      </c>
      <c r="AU778" s="172" t="s">
        <v>89</v>
      </c>
      <c r="AV778" s="14" t="s">
        <v>21</v>
      </c>
      <c r="AW778" s="14" t="s">
        <v>36</v>
      </c>
      <c r="AX778" s="14" t="s">
        <v>81</v>
      </c>
      <c r="AY778" s="172" t="s">
        <v>140</v>
      </c>
    </row>
    <row r="779" spans="2:65" s="14" customFormat="1" ht="11.25">
      <c r="B779" s="171"/>
      <c r="D779" s="157" t="s">
        <v>341</v>
      </c>
      <c r="E779" s="172" t="s">
        <v>1</v>
      </c>
      <c r="F779" s="173" t="s">
        <v>555</v>
      </c>
      <c r="H779" s="172" t="s">
        <v>1</v>
      </c>
      <c r="I779" s="174"/>
      <c r="L779" s="171"/>
      <c r="M779" s="175"/>
      <c r="T779" s="176"/>
      <c r="AT779" s="172" t="s">
        <v>341</v>
      </c>
      <c r="AU779" s="172" t="s">
        <v>89</v>
      </c>
      <c r="AV779" s="14" t="s">
        <v>21</v>
      </c>
      <c r="AW779" s="14" t="s">
        <v>36</v>
      </c>
      <c r="AX779" s="14" t="s">
        <v>81</v>
      </c>
      <c r="AY779" s="172" t="s">
        <v>140</v>
      </c>
    </row>
    <row r="780" spans="2:65" s="12" customFormat="1" ht="11.25">
      <c r="B780" s="156"/>
      <c r="D780" s="157" t="s">
        <v>341</v>
      </c>
      <c r="E780" s="158" t="s">
        <v>1</v>
      </c>
      <c r="F780" s="159" t="s">
        <v>1169</v>
      </c>
      <c r="H780" s="160">
        <v>22.905000000000001</v>
      </c>
      <c r="I780" s="161"/>
      <c r="L780" s="156"/>
      <c r="M780" s="162"/>
      <c r="T780" s="163"/>
      <c r="AT780" s="158" t="s">
        <v>341</v>
      </c>
      <c r="AU780" s="158" t="s">
        <v>89</v>
      </c>
      <c r="AV780" s="12" t="s">
        <v>89</v>
      </c>
      <c r="AW780" s="12" t="s">
        <v>36</v>
      </c>
      <c r="AX780" s="12" t="s">
        <v>81</v>
      </c>
      <c r="AY780" s="158" t="s">
        <v>140</v>
      </c>
    </row>
    <row r="781" spans="2:65" s="15" customFormat="1" ht="11.25">
      <c r="B781" s="177"/>
      <c r="D781" s="157" t="s">
        <v>341</v>
      </c>
      <c r="E781" s="178" t="s">
        <v>1170</v>
      </c>
      <c r="F781" s="179" t="s">
        <v>484</v>
      </c>
      <c r="H781" s="180">
        <v>22.905000000000001</v>
      </c>
      <c r="I781" s="181"/>
      <c r="L781" s="177"/>
      <c r="M781" s="182"/>
      <c r="T781" s="183"/>
      <c r="AT781" s="178" t="s">
        <v>341</v>
      </c>
      <c r="AU781" s="178" t="s">
        <v>89</v>
      </c>
      <c r="AV781" s="15" t="s">
        <v>139</v>
      </c>
      <c r="AW781" s="15" t="s">
        <v>36</v>
      </c>
      <c r="AX781" s="15" t="s">
        <v>81</v>
      </c>
      <c r="AY781" s="178" t="s">
        <v>140</v>
      </c>
    </row>
    <row r="782" spans="2:65" s="14" customFormat="1" ht="11.25">
      <c r="B782" s="171"/>
      <c r="D782" s="157" t="s">
        <v>341</v>
      </c>
      <c r="E782" s="172" t="s">
        <v>1</v>
      </c>
      <c r="F782" s="173" t="s">
        <v>862</v>
      </c>
      <c r="H782" s="172" t="s">
        <v>1</v>
      </c>
      <c r="I782" s="174"/>
      <c r="L782" s="171"/>
      <c r="M782" s="175"/>
      <c r="T782" s="176"/>
      <c r="AT782" s="172" t="s">
        <v>341</v>
      </c>
      <c r="AU782" s="172" t="s">
        <v>89</v>
      </c>
      <c r="AV782" s="14" t="s">
        <v>21</v>
      </c>
      <c r="AW782" s="14" t="s">
        <v>36</v>
      </c>
      <c r="AX782" s="14" t="s">
        <v>81</v>
      </c>
      <c r="AY782" s="172" t="s">
        <v>140</v>
      </c>
    </row>
    <row r="783" spans="2:65" s="12" customFormat="1" ht="11.25">
      <c r="B783" s="156"/>
      <c r="D783" s="157" t="s">
        <v>341</v>
      </c>
      <c r="E783" s="158" t="s">
        <v>1</v>
      </c>
      <c r="F783" s="159" t="s">
        <v>1171</v>
      </c>
      <c r="H783" s="160">
        <v>22.931999999999999</v>
      </c>
      <c r="I783" s="161"/>
      <c r="L783" s="156"/>
      <c r="M783" s="162"/>
      <c r="T783" s="163"/>
      <c r="AT783" s="158" t="s">
        <v>341</v>
      </c>
      <c r="AU783" s="158" t="s">
        <v>89</v>
      </c>
      <c r="AV783" s="12" t="s">
        <v>89</v>
      </c>
      <c r="AW783" s="12" t="s">
        <v>36</v>
      </c>
      <c r="AX783" s="12" t="s">
        <v>81</v>
      </c>
      <c r="AY783" s="158" t="s">
        <v>140</v>
      </c>
    </row>
    <row r="784" spans="2:65" s="12" customFormat="1" ht="11.25">
      <c r="B784" s="156"/>
      <c r="D784" s="157" t="s">
        <v>341</v>
      </c>
      <c r="E784" s="158" t="s">
        <v>1</v>
      </c>
      <c r="F784" s="159" t="s">
        <v>1172</v>
      </c>
      <c r="H784" s="160">
        <v>0.40500000000000003</v>
      </c>
      <c r="I784" s="161"/>
      <c r="L784" s="156"/>
      <c r="M784" s="162"/>
      <c r="T784" s="163"/>
      <c r="AT784" s="158" t="s">
        <v>341</v>
      </c>
      <c r="AU784" s="158" t="s">
        <v>89</v>
      </c>
      <c r="AV784" s="12" t="s">
        <v>89</v>
      </c>
      <c r="AW784" s="12" t="s">
        <v>36</v>
      </c>
      <c r="AX784" s="12" t="s">
        <v>81</v>
      </c>
      <c r="AY784" s="158" t="s">
        <v>140</v>
      </c>
    </row>
    <row r="785" spans="2:65" s="12" customFormat="1" ht="11.25">
      <c r="B785" s="156"/>
      <c r="D785" s="157" t="s">
        <v>341</v>
      </c>
      <c r="E785" s="158" t="s">
        <v>1</v>
      </c>
      <c r="F785" s="159" t="s">
        <v>1173</v>
      </c>
      <c r="H785" s="160">
        <v>1.3049999999999999</v>
      </c>
      <c r="I785" s="161"/>
      <c r="L785" s="156"/>
      <c r="M785" s="162"/>
      <c r="T785" s="163"/>
      <c r="AT785" s="158" t="s">
        <v>341</v>
      </c>
      <c r="AU785" s="158" t="s">
        <v>89</v>
      </c>
      <c r="AV785" s="12" t="s">
        <v>89</v>
      </c>
      <c r="AW785" s="12" t="s">
        <v>36</v>
      </c>
      <c r="AX785" s="12" t="s">
        <v>81</v>
      </c>
      <c r="AY785" s="158" t="s">
        <v>140</v>
      </c>
    </row>
    <row r="786" spans="2:65" s="12" customFormat="1" ht="11.25">
      <c r="B786" s="156"/>
      <c r="D786" s="157" t="s">
        <v>341</v>
      </c>
      <c r="E786" s="158" t="s">
        <v>1</v>
      </c>
      <c r="F786" s="159" t="s">
        <v>1174</v>
      </c>
      <c r="H786" s="160">
        <v>0.63</v>
      </c>
      <c r="I786" s="161"/>
      <c r="L786" s="156"/>
      <c r="M786" s="162"/>
      <c r="T786" s="163"/>
      <c r="AT786" s="158" t="s">
        <v>341</v>
      </c>
      <c r="AU786" s="158" t="s">
        <v>89</v>
      </c>
      <c r="AV786" s="12" t="s">
        <v>89</v>
      </c>
      <c r="AW786" s="12" t="s">
        <v>36</v>
      </c>
      <c r="AX786" s="12" t="s">
        <v>81</v>
      </c>
      <c r="AY786" s="158" t="s">
        <v>140</v>
      </c>
    </row>
    <row r="787" spans="2:65" s="15" customFormat="1" ht="11.25">
      <c r="B787" s="177"/>
      <c r="D787" s="157" t="s">
        <v>341</v>
      </c>
      <c r="E787" s="178" t="s">
        <v>262</v>
      </c>
      <c r="F787" s="179" t="s">
        <v>484</v>
      </c>
      <c r="H787" s="180">
        <v>25.271999999999998</v>
      </c>
      <c r="I787" s="181"/>
      <c r="L787" s="177"/>
      <c r="M787" s="182"/>
      <c r="T787" s="183"/>
      <c r="AT787" s="178" t="s">
        <v>341</v>
      </c>
      <c r="AU787" s="178" t="s">
        <v>89</v>
      </c>
      <c r="AV787" s="15" t="s">
        <v>139</v>
      </c>
      <c r="AW787" s="15" t="s">
        <v>36</v>
      </c>
      <c r="AX787" s="15" t="s">
        <v>81</v>
      </c>
      <c r="AY787" s="178" t="s">
        <v>140</v>
      </c>
    </row>
    <row r="788" spans="2:65" s="14" customFormat="1" ht="11.25">
      <c r="B788" s="171"/>
      <c r="D788" s="157" t="s">
        <v>341</v>
      </c>
      <c r="E788" s="172" t="s">
        <v>1</v>
      </c>
      <c r="F788" s="173" t="s">
        <v>1175</v>
      </c>
      <c r="H788" s="172" t="s">
        <v>1</v>
      </c>
      <c r="I788" s="174"/>
      <c r="L788" s="171"/>
      <c r="M788" s="175"/>
      <c r="T788" s="176"/>
      <c r="AT788" s="172" t="s">
        <v>341</v>
      </c>
      <c r="AU788" s="172" t="s">
        <v>89</v>
      </c>
      <c r="AV788" s="14" t="s">
        <v>21</v>
      </c>
      <c r="AW788" s="14" t="s">
        <v>36</v>
      </c>
      <c r="AX788" s="14" t="s">
        <v>81</v>
      </c>
      <c r="AY788" s="172" t="s">
        <v>140</v>
      </c>
    </row>
    <row r="789" spans="2:65" s="12" customFormat="1" ht="11.25">
      <c r="B789" s="156"/>
      <c r="D789" s="157" t="s">
        <v>341</v>
      </c>
      <c r="E789" s="158" t="s">
        <v>1</v>
      </c>
      <c r="F789" s="159" t="s">
        <v>1176</v>
      </c>
      <c r="H789" s="160">
        <v>-29.858000000000001</v>
      </c>
      <c r="I789" s="161"/>
      <c r="L789" s="156"/>
      <c r="M789" s="162"/>
      <c r="T789" s="163"/>
      <c r="AT789" s="158" t="s">
        <v>341</v>
      </c>
      <c r="AU789" s="158" t="s">
        <v>89</v>
      </c>
      <c r="AV789" s="12" t="s">
        <v>89</v>
      </c>
      <c r="AW789" s="12" t="s">
        <v>36</v>
      </c>
      <c r="AX789" s="12" t="s">
        <v>81</v>
      </c>
      <c r="AY789" s="158" t="s">
        <v>140</v>
      </c>
    </row>
    <row r="790" spans="2:65" s="13" customFormat="1" ht="11.25">
      <c r="B790" s="164"/>
      <c r="D790" s="157" t="s">
        <v>341</v>
      </c>
      <c r="E790" s="165" t="s">
        <v>260</v>
      </c>
      <c r="F790" s="166" t="s">
        <v>343</v>
      </c>
      <c r="H790" s="167">
        <v>18.318999999999999</v>
      </c>
      <c r="I790" s="168"/>
      <c r="L790" s="164"/>
      <c r="M790" s="169"/>
      <c r="T790" s="170"/>
      <c r="AT790" s="165" t="s">
        <v>341</v>
      </c>
      <c r="AU790" s="165" t="s">
        <v>89</v>
      </c>
      <c r="AV790" s="13" t="s">
        <v>152</v>
      </c>
      <c r="AW790" s="13" t="s">
        <v>36</v>
      </c>
      <c r="AX790" s="13" t="s">
        <v>21</v>
      </c>
      <c r="AY790" s="165" t="s">
        <v>140</v>
      </c>
    </row>
    <row r="791" spans="2:65" s="1" customFormat="1" ht="33" customHeight="1">
      <c r="B791" s="32"/>
      <c r="C791" s="136" t="s">
        <v>1177</v>
      </c>
      <c r="D791" s="136" t="s">
        <v>143</v>
      </c>
      <c r="E791" s="137" t="s">
        <v>1178</v>
      </c>
      <c r="F791" s="138" t="s">
        <v>1179</v>
      </c>
      <c r="G791" s="139" t="s">
        <v>146</v>
      </c>
      <c r="H791" s="140">
        <v>18.600000000000001</v>
      </c>
      <c r="I791" s="141"/>
      <c r="J791" s="142">
        <f>ROUND(I791*H791,2)</f>
        <v>0</v>
      </c>
      <c r="K791" s="138" t="s">
        <v>346</v>
      </c>
      <c r="L791" s="32"/>
      <c r="M791" s="143" t="s">
        <v>1</v>
      </c>
      <c r="N791" s="144" t="s">
        <v>46</v>
      </c>
      <c r="P791" s="145">
        <f>O791*H791</f>
        <v>0</v>
      </c>
      <c r="Q791" s="145">
        <v>4.0000000000000003E-5</v>
      </c>
      <c r="R791" s="145">
        <f>Q791*H791</f>
        <v>7.4400000000000009E-4</v>
      </c>
      <c r="S791" s="145">
        <v>0</v>
      </c>
      <c r="T791" s="146">
        <f>S791*H791</f>
        <v>0</v>
      </c>
      <c r="AR791" s="147" t="s">
        <v>152</v>
      </c>
      <c r="AT791" s="147" t="s">
        <v>143</v>
      </c>
      <c r="AU791" s="147" t="s">
        <v>89</v>
      </c>
      <c r="AY791" s="17" t="s">
        <v>140</v>
      </c>
      <c r="BE791" s="148">
        <f>IF(N791="základní",J791,0)</f>
        <v>0</v>
      </c>
      <c r="BF791" s="148">
        <f>IF(N791="snížená",J791,0)</f>
        <v>0</v>
      </c>
      <c r="BG791" s="148">
        <f>IF(N791="zákl. přenesená",J791,0)</f>
        <v>0</v>
      </c>
      <c r="BH791" s="148">
        <f>IF(N791="sníž. přenesená",J791,0)</f>
        <v>0</v>
      </c>
      <c r="BI791" s="148">
        <f>IF(N791="nulová",J791,0)</f>
        <v>0</v>
      </c>
      <c r="BJ791" s="17" t="s">
        <v>21</v>
      </c>
      <c r="BK791" s="148">
        <f>ROUND(I791*H791,2)</f>
        <v>0</v>
      </c>
      <c r="BL791" s="17" t="s">
        <v>152</v>
      </c>
      <c r="BM791" s="147" t="s">
        <v>1180</v>
      </c>
    </row>
    <row r="792" spans="2:65" s="12" customFormat="1" ht="11.25">
      <c r="B792" s="156"/>
      <c r="D792" s="157" t="s">
        <v>341</v>
      </c>
      <c r="E792" s="158" t="s">
        <v>1</v>
      </c>
      <c r="F792" s="159" t="s">
        <v>1181</v>
      </c>
      <c r="H792" s="160">
        <v>18.600000000000001</v>
      </c>
      <c r="I792" s="161"/>
      <c r="L792" s="156"/>
      <c r="M792" s="162"/>
      <c r="T792" s="163"/>
      <c r="AT792" s="158" t="s">
        <v>341</v>
      </c>
      <c r="AU792" s="158" t="s">
        <v>89</v>
      </c>
      <c r="AV792" s="12" t="s">
        <v>89</v>
      </c>
      <c r="AW792" s="12" t="s">
        <v>36</v>
      </c>
      <c r="AX792" s="12" t="s">
        <v>81</v>
      </c>
      <c r="AY792" s="158" t="s">
        <v>140</v>
      </c>
    </row>
    <row r="793" spans="2:65" s="13" customFormat="1" ht="11.25">
      <c r="B793" s="164"/>
      <c r="D793" s="157" t="s">
        <v>341</v>
      </c>
      <c r="E793" s="165" t="s">
        <v>264</v>
      </c>
      <c r="F793" s="166" t="s">
        <v>343</v>
      </c>
      <c r="H793" s="167">
        <v>18.600000000000001</v>
      </c>
      <c r="I793" s="168"/>
      <c r="L793" s="164"/>
      <c r="M793" s="169"/>
      <c r="T793" s="170"/>
      <c r="AT793" s="165" t="s">
        <v>341</v>
      </c>
      <c r="AU793" s="165" t="s">
        <v>89</v>
      </c>
      <c r="AV793" s="13" t="s">
        <v>152</v>
      </c>
      <c r="AW793" s="13" t="s">
        <v>36</v>
      </c>
      <c r="AX793" s="13" t="s">
        <v>21</v>
      </c>
      <c r="AY793" s="165" t="s">
        <v>140</v>
      </c>
    </row>
    <row r="794" spans="2:65" s="1" customFormat="1" ht="24.2" customHeight="1">
      <c r="B794" s="32"/>
      <c r="C794" s="184" t="s">
        <v>1182</v>
      </c>
      <c r="D794" s="184" t="s">
        <v>137</v>
      </c>
      <c r="E794" s="185" t="s">
        <v>1183</v>
      </c>
      <c r="F794" s="186" t="s">
        <v>1184</v>
      </c>
      <c r="G794" s="187" t="s">
        <v>146</v>
      </c>
      <c r="H794" s="188">
        <v>18.879000000000001</v>
      </c>
      <c r="I794" s="189"/>
      <c r="J794" s="190">
        <f>ROUND(I794*H794,2)</f>
        <v>0</v>
      </c>
      <c r="K794" s="186" t="s">
        <v>346</v>
      </c>
      <c r="L794" s="191"/>
      <c r="M794" s="192" t="s">
        <v>1</v>
      </c>
      <c r="N794" s="193" t="s">
        <v>46</v>
      </c>
      <c r="P794" s="145">
        <f>O794*H794</f>
        <v>0</v>
      </c>
      <c r="Q794" s="145">
        <v>3.6999999999999998E-2</v>
      </c>
      <c r="R794" s="145">
        <f>Q794*H794</f>
        <v>0.69852300000000001</v>
      </c>
      <c r="S794" s="145">
        <v>0</v>
      </c>
      <c r="T794" s="146">
        <f>S794*H794</f>
        <v>0</v>
      </c>
      <c r="AR794" s="147" t="s">
        <v>158</v>
      </c>
      <c r="AT794" s="147" t="s">
        <v>137</v>
      </c>
      <c r="AU794" s="147" t="s">
        <v>89</v>
      </c>
      <c r="AY794" s="17" t="s">
        <v>140</v>
      </c>
      <c r="BE794" s="148">
        <f>IF(N794="základní",J794,0)</f>
        <v>0</v>
      </c>
      <c r="BF794" s="148">
        <f>IF(N794="snížená",J794,0)</f>
        <v>0</v>
      </c>
      <c r="BG794" s="148">
        <f>IF(N794="zákl. přenesená",J794,0)</f>
        <v>0</v>
      </c>
      <c r="BH794" s="148">
        <f>IF(N794="sníž. přenesená",J794,0)</f>
        <v>0</v>
      </c>
      <c r="BI794" s="148">
        <f>IF(N794="nulová",J794,0)</f>
        <v>0</v>
      </c>
      <c r="BJ794" s="17" t="s">
        <v>21</v>
      </c>
      <c r="BK794" s="148">
        <f>ROUND(I794*H794,2)</f>
        <v>0</v>
      </c>
      <c r="BL794" s="17" t="s">
        <v>152</v>
      </c>
      <c r="BM794" s="147" t="s">
        <v>1185</v>
      </c>
    </row>
    <row r="795" spans="2:65" s="12" customFormat="1" ht="11.25">
      <c r="B795" s="156"/>
      <c r="D795" s="157" t="s">
        <v>341</v>
      </c>
      <c r="F795" s="159" t="s">
        <v>1186</v>
      </c>
      <c r="H795" s="160">
        <v>18.879000000000001</v>
      </c>
      <c r="I795" s="161"/>
      <c r="L795" s="156"/>
      <c r="M795" s="162"/>
      <c r="T795" s="163"/>
      <c r="AT795" s="158" t="s">
        <v>341</v>
      </c>
      <c r="AU795" s="158" t="s">
        <v>89</v>
      </c>
      <c r="AV795" s="12" t="s">
        <v>89</v>
      </c>
      <c r="AW795" s="12" t="s">
        <v>4</v>
      </c>
      <c r="AX795" s="12" t="s">
        <v>21</v>
      </c>
      <c r="AY795" s="158" t="s">
        <v>140</v>
      </c>
    </row>
    <row r="796" spans="2:65" s="1" customFormat="1" ht="33" customHeight="1">
      <c r="B796" s="32"/>
      <c r="C796" s="136" t="s">
        <v>1187</v>
      </c>
      <c r="D796" s="136" t="s">
        <v>143</v>
      </c>
      <c r="E796" s="137" t="s">
        <v>1188</v>
      </c>
      <c r="F796" s="138" t="s">
        <v>1189</v>
      </c>
      <c r="G796" s="139" t="s">
        <v>146</v>
      </c>
      <c r="H796" s="140">
        <v>3.5</v>
      </c>
      <c r="I796" s="141"/>
      <c r="J796" s="142">
        <f>ROUND(I796*H796,2)</f>
        <v>0</v>
      </c>
      <c r="K796" s="138" t="s">
        <v>346</v>
      </c>
      <c r="L796" s="32"/>
      <c r="M796" s="143" t="s">
        <v>1</v>
      </c>
      <c r="N796" s="144" t="s">
        <v>46</v>
      </c>
      <c r="P796" s="145">
        <f>O796*H796</f>
        <v>0</v>
      </c>
      <c r="Q796" s="145">
        <v>0</v>
      </c>
      <c r="R796" s="145">
        <f>Q796*H796</f>
        <v>0</v>
      </c>
      <c r="S796" s="145">
        <v>0</v>
      </c>
      <c r="T796" s="146">
        <f>S796*H796</f>
        <v>0</v>
      </c>
      <c r="AR796" s="147" t="s">
        <v>152</v>
      </c>
      <c r="AT796" s="147" t="s">
        <v>143</v>
      </c>
      <c r="AU796" s="147" t="s">
        <v>89</v>
      </c>
      <c r="AY796" s="17" t="s">
        <v>140</v>
      </c>
      <c r="BE796" s="148">
        <f>IF(N796="základní",J796,0)</f>
        <v>0</v>
      </c>
      <c r="BF796" s="148">
        <f>IF(N796="snížená",J796,0)</f>
        <v>0</v>
      </c>
      <c r="BG796" s="148">
        <f>IF(N796="zákl. přenesená",J796,0)</f>
        <v>0</v>
      </c>
      <c r="BH796" s="148">
        <f>IF(N796="sníž. přenesená",J796,0)</f>
        <v>0</v>
      </c>
      <c r="BI796" s="148">
        <f>IF(N796="nulová",J796,0)</f>
        <v>0</v>
      </c>
      <c r="BJ796" s="17" t="s">
        <v>21</v>
      </c>
      <c r="BK796" s="148">
        <f>ROUND(I796*H796,2)</f>
        <v>0</v>
      </c>
      <c r="BL796" s="17" t="s">
        <v>152</v>
      </c>
      <c r="BM796" s="147" t="s">
        <v>1190</v>
      </c>
    </row>
    <row r="797" spans="2:65" s="1" customFormat="1" ht="33" customHeight="1">
      <c r="B797" s="32"/>
      <c r="C797" s="136" t="s">
        <v>1191</v>
      </c>
      <c r="D797" s="136" t="s">
        <v>143</v>
      </c>
      <c r="E797" s="137" t="s">
        <v>1192</v>
      </c>
      <c r="F797" s="138" t="s">
        <v>1193</v>
      </c>
      <c r="G797" s="139" t="s">
        <v>686</v>
      </c>
      <c r="H797" s="140">
        <v>3</v>
      </c>
      <c r="I797" s="141"/>
      <c r="J797" s="142">
        <f>ROUND(I797*H797,2)</f>
        <v>0</v>
      </c>
      <c r="K797" s="138" t="s">
        <v>147</v>
      </c>
      <c r="L797" s="32"/>
      <c r="M797" s="143" t="s">
        <v>1</v>
      </c>
      <c r="N797" s="144" t="s">
        <v>46</v>
      </c>
      <c r="P797" s="145">
        <f>O797*H797</f>
        <v>0</v>
      </c>
      <c r="Q797" s="145">
        <v>1E-3</v>
      </c>
      <c r="R797" s="145">
        <f>Q797*H797</f>
        <v>3.0000000000000001E-3</v>
      </c>
      <c r="S797" s="145">
        <v>0</v>
      </c>
      <c r="T797" s="146">
        <f>S797*H797</f>
        <v>0</v>
      </c>
      <c r="AR797" s="147" t="s">
        <v>152</v>
      </c>
      <c r="AT797" s="147" t="s">
        <v>143</v>
      </c>
      <c r="AU797" s="147" t="s">
        <v>89</v>
      </c>
      <c r="AY797" s="17" t="s">
        <v>140</v>
      </c>
      <c r="BE797" s="148">
        <f>IF(N797="základní",J797,0)</f>
        <v>0</v>
      </c>
      <c r="BF797" s="148">
        <f>IF(N797="snížená",J797,0)</f>
        <v>0</v>
      </c>
      <c r="BG797" s="148">
        <f>IF(N797="zákl. přenesená",J797,0)</f>
        <v>0</v>
      </c>
      <c r="BH797" s="148">
        <f>IF(N797="sníž. přenesená",J797,0)</f>
        <v>0</v>
      </c>
      <c r="BI797" s="148">
        <f>IF(N797="nulová",J797,0)</f>
        <v>0</v>
      </c>
      <c r="BJ797" s="17" t="s">
        <v>21</v>
      </c>
      <c r="BK797" s="148">
        <f>ROUND(I797*H797,2)</f>
        <v>0</v>
      </c>
      <c r="BL797" s="17" t="s">
        <v>152</v>
      </c>
      <c r="BM797" s="147" t="s">
        <v>1194</v>
      </c>
    </row>
    <row r="798" spans="2:65" s="12" customFormat="1" ht="11.25">
      <c r="B798" s="156"/>
      <c r="D798" s="157" t="s">
        <v>341</v>
      </c>
      <c r="E798" s="158" t="s">
        <v>1</v>
      </c>
      <c r="F798" s="159" t="s">
        <v>1195</v>
      </c>
      <c r="H798" s="160">
        <v>3</v>
      </c>
      <c r="I798" s="161"/>
      <c r="L798" s="156"/>
      <c r="M798" s="162"/>
      <c r="T798" s="163"/>
      <c r="AT798" s="158" t="s">
        <v>341</v>
      </c>
      <c r="AU798" s="158" t="s">
        <v>89</v>
      </c>
      <c r="AV798" s="12" t="s">
        <v>89</v>
      </c>
      <c r="AW798" s="12" t="s">
        <v>36</v>
      </c>
      <c r="AX798" s="12" t="s">
        <v>21</v>
      </c>
      <c r="AY798" s="158" t="s">
        <v>140</v>
      </c>
    </row>
    <row r="799" spans="2:65" s="1" customFormat="1" ht="37.9" customHeight="1">
      <c r="B799" s="32"/>
      <c r="C799" s="136" t="s">
        <v>1196</v>
      </c>
      <c r="D799" s="136" t="s">
        <v>143</v>
      </c>
      <c r="E799" s="137" t="s">
        <v>1197</v>
      </c>
      <c r="F799" s="138" t="s">
        <v>1198</v>
      </c>
      <c r="G799" s="139" t="s">
        <v>686</v>
      </c>
      <c r="H799" s="140">
        <v>3</v>
      </c>
      <c r="I799" s="141"/>
      <c r="J799" s="142">
        <f>ROUND(I799*H799,2)</f>
        <v>0</v>
      </c>
      <c r="K799" s="138" t="s">
        <v>147</v>
      </c>
      <c r="L799" s="32"/>
      <c r="M799" s="143" t="s">
        <v>1</v>
      </c>
      <c r="N799" s="144" t="s">
        <v>46</v>
      </c>
      <c r="P799" s="145">
        <f>O799*H799</f>
        <v>0</v>
      </c>
      <c r="Q799" s="145">
        <v>4.1000000000000002E-2</v>
      </c>
      <c r="R799" s="145">
        <f>Q799*H799</f>
        <v>0.123</v>
      </c>
      <c r="S799" s="145">
        <v>0</v>
      </c>
      <c r="T799" s="146">
        <f>S799*H799</f>
        <v>0</v>
      </c>
      <c r="AR799" s="147" t="s">
        <v>152</v>
      </c>
      <c r="AT799" s="147" t="s">
        <v>143</v>
      </c>
      <c r="AU799" s="147" t="s">
        <v>89</v>
      </c>
      <c r="AY799" s="17" t="s">
        <v>140</v>
      </c>
      <c r="BE799" s="148">
        <f>IF(N799="základní",J799,0)</f>
        <v>0</v>
      </c>
      <c r="BF799" s="148">
        <f>IF(N799="snížená",J799,0)</f>
        <v>0</v>
      </c>
      <c r="BG799" s="148">
        <f>IF(N799="zákl. přenesená",J799,0)</f>
        <v>0</v>
      </c>
      <c r="BH799" s="148">
        <f>IF(N799="sníž. přenesená",J799,0)</f>
        <v>0</v>
      </c>
      <c r="BI799" s="148">
        <f>IF(N799="nulová",J799,0)</f>
        <v>0</v>
      </c>
      <c r="BJ799" s="17" t="s">
        <v>21</v>
      </c>
      <c r="BK799" s="148">
        <f>ROUND(I799*H799,2)</f>
        <v>0</v>
      </c>
      <c r="BL799" s="17" t="s">
        <v>152</v>
      </c>
      <c r="BM799" s="147" t="s">
        <v>1199</v>
      </c>
    </row>
    <row r="800" spans="2:65" s="12" customFormat="1" ht="11.25">
      <c r="B800" s="156"/>
      <c r="D800" s="157" t="s">
        <v>341</v>
      </c>
      <c r="E800" s="158" t="s">
        <v>1</v>
      </c>
      <c r="F800" s="159" t="s">
        <v>1200</v>
      </c>
      <c r="H800" s="160">
        <v>3</v>
      </c>
      <c r="I800" s="161"/>
      <c r="L800" s="156"/>
      <c r="M800" s="162"/>
      <c r="T800" s="163"/>
      <c r="AT800" s="158" t="s">
        <v>341</v>
      </c>
      <c r="AU800" s="158" t="s">
        <v>89</v>
      </c>
      <c r="AV800" s="12" t="s">
        <v>89</v>
      </c>
      <c r="AW800" s="12" t="s">
        <v>36</v>
      </c>
      <c r="AX800" s="12" t="s">
        <v>21</v>
      </c>
      <c r="AY800" s="158" t="s">
        <v>140</v>
      </c>
    </row>
    <row r="801" spans="2:65" s="1" customFormat="1" ht="24.2" customHeight="1">
      <c r="B801" s="32"/>
      <c r="C801" s="136" t="s">
        <v>1201</v>
      </c>
      <c r="D801" s="136" t="s">
        <v>143</v>
      </c>
      <c r="E801" s="137" t="s">
        <v>1202</v>
      </c>
      <c r="F801" s="138" t="s">
        <v>1203</v>
      </c>
      <c r="G801" s="139" t="s">
        <v>686</v>
      </c>
      <c r="H801" s="140">
        <v>6</v>
      </c>
      <c r="I801" s="141"/>
      <c r="J801" s="142">
        <f>ROUND(I801*H801,2)</f>
        <v>0</v>
      </c>
      <c r="K801" s="138" t="s">
        <v>346</v>
      </c>
      <c r="L801" s="32"/>
      <c r="M801" s="143" t="s">
        <v>1</v>
      </c>
      <c r="N801" s="144" t="s">
        <v>46</v>
      </c>
      <c r="P801" s="145">
        <f>O801*H801</f>
        <v>0</v>
      </c>
      <c r="Q801" s="145">
        <v>6.9999999999999994E-5</v>
      </c>
      <c r="R801" s="145">
        <f>Q801*H801</f>
        <v>4.1999999999999996E-4</v>
      </c>
      <c r="S801" s="145">
        <v>0</v>
      </c>
      <c r="T801" s="146">
        <f>S801*H801</f>
        <v>0</v>
      </c>
      <c r="AR801" s="147" t="s">
        <v>152</v>
      </c>
      <c r="AT801" s="147" t="s">
        <v>143</v>
      </c>
      <c r="AU801" s="147" t="s">
        <v>89</v>
      </c>
      <c r="AY801" s="17" t="s">
        <v>140</v>
      </c>
      <c r="BE801" s="148">
        <f>IF(N801="základní",J801,0)</f>
        <v>0</v>
      </c>
      <c r="BF801" s="148">
        <f>IF(N801="snížená",J801,0)</f>
        <v>0</v>
      </c>
      <c r="BG801" s="148">
        <f>IF(N801="zákl. přenesená",J801,0)</f>
        <v>0</v>
      </c>
      <c r="BH801" s="148">
        <f>IF(N801="sníž. přenesená",J801,0)</f>
        <v>0</v>
      </c>
      <c r="BI801" s="148">
        <f>IF(N801="nulová",J801,0)</f>
        <v>0</v>
      </c>
      <c r="BJ801" s="17" t="s">
        <v>21</v>
      </c>
      <c r="BK801" s="148">
        <f>ROUND(I801*H801,2)</f>
        <v>0</v>
      </c>
      <c r="BL801" s="17" t="s">
        <v>152</v>
      </c>
      <c r="BM801" s="147" t="s">
        <v>1204</v>
      </c>
    </row>
    <row r="802" spans="2:65" s="12" customFormat="1" ht="11.25">
      <c r="B802" s="156"/>
      <c r="D802" s="157" t="s">
        <v>341</v>
      </c>
      <c r="E802" s="158" t="s">
        <v>1</v>
      </c>
      <c r="F802" s="159" t="s">
        <v>1205</v>
      </c>
      <c r="H802" s="160">
        <v>6</v>
      </c>
      <c r="I802" s="161"/>
      <c r="L802" s="156"/>
      <c r="M802" s="162"/>
      <c r="T802" s="163"/>
      <c r="AT802" s="158" t="s">
        <v>341</v>
      </c>
      <c r="AU802" s="158" t="s">
        <v>89</v>
      </c>
      <c r="AV802" s="12" t="s">
        <v>89</v>
      </c>
      <c r="AW802" s="12" t="s">
        <v>36</v>
      </c>
      <c r="AX802" s="12" t="s">
        <v>21</v>
      </c>
      <c r="AY802" s="158" t="s">
        <v>140</v>
      </c>
    </row>
    <row r="803" spans="2:65" s="1" customFormat="1" ht="24.2" customHeight="1">
      <c r="B803" s="32"/>
      <c r="C803" s="184" t="s">
        <v>1206</v>
      </c>
      <c r="D803" s="184" t="s">
        <v>137</v>
      </c>
      <c r="E803" s="185" t="s">
        <v>1207</v>
      </c>
      <c r="F803" s="186" t="s">
        <v>1208</v>
      </c>
      <c r="G803" s="187" t="s">
        <v>686</v>
      </c>
      <c r="H803" s="188">
        <v>3.0449999999999999</v>
      </c>
      <c r="I803" s="189"/>
      <c r="J803" s="190">
        <f>ROUND(I803*H803,2)</f>
        <v>0</v>
      </c>
      <c r="K803" s="186" t="s">
        <v>346</v>
      </c>
      <c r="L803" s="191"/>
      <c r="M803" s="192" t="s">
        <v>1</v>
      </c>
      <c r="N803" s="193" t="s">
        <v>46</v>
      </c>
      <c r="P803" s="145">
        <f>O803*H803</f>
        <v>0</v>
      </c>
      <c r="Q803" s="145">
        <v>4.0000000000000001E-3</v>
      </c>
      <c r="R803" s="145">
        <f>Q803*H803</f>
        <v>1.218E-2</v>
      </c>
      <c r="S803" s="145">
        <v>0</v>
      </c>
      <c r="T803" s="146">
        <f>S803*H803</f>
        <v>0</v>
      </c>
      <c r="AR803" s="147" t="s">
        <v>158</v>
      </c>
      <c r="AT803" s="147" t="s">
        <v>137</v>
      </c>
      <c r="AU803" s="147" t="s">
        <v>89</v>
      </c>
      <c r="AY803" s="17" t="s">
        <v>140</v>
      </c>
      <c r="BE803" s="148">
        <f>IF(N803="základní",J803,0)</f>
        <v>0</v>
      </c>
      <c r="BF803" s="148">
        <f>IF(N803="snížená",J803,0)</f>
        <v>0</v>
      </c>
      <c r="BG803" s="148">
        <f>IF(N803="zákl. přenesená",J803,0)</f>
        <v>0</v>
      </c>
      <c r="BH803" s="148">
        <f>IF(N803="sníž. přenesená",J803,0)</f>
        <v>0</v>
      </c>
      <c r="BI803" s="148">
        <f>IF(N803="nulová",J803,0)</f>
        <v>0</v>
      </c>
      <c r="BJ803" s="17" t="s">
        <v>21</v>
      </c>
      <c r="BK803" s="148">
        <f>ROUND(I803*H803,2)</f>
        <v>0</v>
      </c>
      <c r="BL803" s="17" t="s">
        <v>152</v>
      </c>
      <c r="BM803" s="147" t="s">
        <v>1209</v>
      </c>
    </row>
    <row r="804" spans="2:65" s="12" customFormat="1" ht="11.25">
      <c r="B804" s="156"/>
      <c r="D804" s="157" t="s">
        <v>341</v>
      </c>
      <c r="F804" s="159" t="s">
        <v>1210</v>
      </c>
      <c r="H804" s="160">
        <v>3.0449999999999999</v>
      </c>
      <c r="I804" s="161"/>
      <c r="L804" s="156"/>
      <c r="M804" s="162"/>
      <c r="T804" s="163"/>
      <c r="AT804" s="158" t="s">
        <v>341</v>
      </c>
      <c r="AU804" s="158" t="s">
        <v>89</v>
      </c>
      <c r="AV804" s="12" t="s">
        <v>89</v>
      </c>
      <c r="AW804" s="12" t="s">
        <v>4</v>
      </c>
      <c r="AX804" s="12" t="s">
        <v>21</v>
      </c>
      <c r="AY804" s="158" t="s">
        <v>140</v>
      </c>
    </row>
    <row r="805" spans="2:65" s="1" customFormat="1" ht="33" customHeight="1">
      <c r="B805" s="32"/>
      <c r="C805" s="184" t="s">
        <v>1211</v>
      </c>
      <c r="D805" s="184" t="s">
        <v>137</v>
      </c>
      <c r="E805" s="185" t="s">
        <v>1212</v>
      </c>
      <c r="F805" s="186" t="s">
        <v>1213</v>
      </c>
      <c r="G805" s="187" t="s">
        <v>686</v>
      </c>
      <c r="H805" s="188">
        <v>3.0449999999999999</v>
      </c>
      <c r="I805" s="189"/>
      <c r="J805" s="190">
        <f>ROUND(I805*H805,2)</f>
        <v>0</v>
      </c>
      <c r="K805" s="186" t="s">
        <v>147</v>
      </c>
      <c r="L805" s="191"/>
      <c r="M805" s="192" t="s">
        <v>1</v>
      </c>
      <c r="N805" s="193" t="s">
        <v>46</v>
      </c>
      <c r="P805" s="145">
        <f>O805*H805</f>
        <v>0</v>
      </c>
      <c r="Q805" s="145">
        <v>2.4E-2</v>
      </c>
      <c r="R805" s="145">
        <f>Q805*H805</f>
        <v>7.3080000000000006E-2</v>
      </c>
      <c r="S805" s="145">
        <v>0</v>
      </c>
      <c r="T805" s="146">
        <f>S805*H805</f>
        <v>0</v>
      </c>
      <c r="AR805" s="147" t="s">
        <v>158</v>
      </c>
      <c r="AT805" s="147" t="s">
        <v>137</v>
      </c>
      <c r="AU805" s="147" t="s">
        <v>89</v>
      </c>
      <c r="AY805" s="17" t="s">
        <v>140</v>
      </c>
      <c r="BE805" s="148">
        <f>IF(N805="základní",J805,0)</f>
        <v>0</v>
      </c>
      <c r="BF805" s="148">
        <f>IF(N805="snížená",J805,0)</f>
        <v>0</v>
      </c>
      <c r="BG805" s="148">
        <f>IF(N805="zákl. přenesená",J805,0)</f>
        <v>0</v>
      </c>
      <c r="BH805" s="148">
        <f>IF(N805="sníž. přenesená",J805,0)</f>
        <v>0</v>
      </c>
      <c r="BI805" s="148">
        <f>IF(N805="nulová",J805,0)</f>
        <v>0</v>
      </c>
      <c r="BJ805" s="17" t="s">
        <v>21</v>
      </c>
      <c r="BK805" s="148">
        <f>ROUND(I805*H805,2)</f>
        <v>0</v>
      </c>
      <c r="BL805" s="17" t="s">
        <v>152</v>
      </c>
      <c r="BM805" s="147" t="s">
        <v>1214</v>
      </c>
    </row>
    <row r="806" spans="2:65" s="12" customFormat="1" ht="11.25">
      <c r="B806" s="156"/>
      <c r="D806" s="157" t="s">
        <v>341</v>
      </c>
      <c r="F806" s="159" t="s">
        <v>1210</v>
      </c>
      <c r="H806" s="160">
        <v>3.0449999999999999</v>
      </c>
      <c r="I806" s="161"/>
      <c r="L806" s="156"/>
      <c r="M806" s="162"/>
      <c r="T806" s="163"/>
      <c r="AT806" s="158" t="s">
        <v>341</v>
      </c>
      <c r="AU806" s="158" t="s">
        <v>89</v>
      </c>
      <c r="AV806" s="12" t="s">
        <v>89</v>
      </c>
      <c r="AW806" s="12" t="s">
        <v>4</v>
      </c>
      <c r="AX806" s="12" t="s">
        <v>21</v>
      </c>
      <c r="AY806" s="158" t="s">
        <v>140</v>
      </c>
    </row>
    <row r="807" spans="2:65" s="1" customFormat="1" ht="24.2" customHeight="1">
      <c r="B807" s="32"/>
      <c r="C807" s="136" t="s">
        <v>1215</v>
      </c>
      <c r="D807" s="136" t="s">
        <v>143</v>
      </c>
      <c r="E807" s="137" t="s">
        <v>1216</v>
      </c>
      <c r="F807" s="138" t="s">
        <v>1217</v>
      </c>
      <c r="G807" s="139" t="s">
        <v>460</v>
      </c>
      <c r="H807" s="140">
        <v>5.29</v>
      </c>
      <c r="I807" s="141"/>
      <c r="J807" s="142">
        <f>ROUND(I807*H807,2)</f>
        <v>0</v>
      </c>
      <c r="K807" s="138" t="s">
        <v>346</v>
      </c>
      <c r="L807" s="32"/>
      <c r="M807" s="143" t="s">
        <v>1</v>
      </c>
      <c r="N807" s="144" t="s">
        <v>46</v>
      </c>
      <c r="P807" s="145">
        <f>O807*H807</f>
        <v>0</v>
      </c>
      <c r="Q807" s="145">
        <v>2.3010199999999998</v>
      </c>
      <c r="R807" s="145">
        <f>Q807*H807</f>
        <v>12.172395799999999</v>
      </c>
      <c r="S807" s="145">
        <v>0</v>
      </c>
      <c r="T807" s="146">
        <f>S807*H807</f>
        <v>0</v>
      </c>
      <c r="AR807" s="147" t="s">
        <v>152</v>
      </c>
      <c r="AT807" s="147" t="s">
        <v>143</v>
      </c>
      <c r="AU807" s="147" t="s">
        <v>89</v>
      </c>
      <c r="AY807" s="17" t="s">
        <v>140</v>
      </c>
      <c r="BE807" s="148">
        <f>IF(N807="základní",J807,0)</f>
        <v>0</v>
      </c>
      <c r="BF807" s="148">
        <f>IF(N807="snížená",J807,0)</f>
        <v>0</v>
      </c>
      <c r="BG807" s="148">
        <f>IF(N807="zákl. přenesená",J807,0)</f>
        <v>0</v>
      </c>
      <c r="BH807" s="148">
        <f>IF(N807="sníž. přenesená",J807,0)</f>
        <v>0</v>
      </c>
      <c r="BI807" s="148">
        <f>IF(N807="nulová",J807,0)</f>
        <v>0</v>
      </c>
      <c r="BJ807" s="17" t="s">
        <v>21</v>
      </c>
      <c r="BK807" s="148">
        <f>ROUND(I807*H807,2)</f>
        <v>0</v>
      </c>
      <c r="BL807" s="17" t="s">
        <v>152</v>
      </c>
      <c r="BM807" s="147" t="s">
        <v>1218</v>
      </c>
    </row>
    <row r="808" spans="2:65" s="14" customFormat="1" ht="11.25">
      <c r="B808" s="171"/>
      <c r="D808" s="157" t="s">
        <v>341</v>
      </c>
      <c r="E808" s="172" t="s">
        <v>1</v>
      </c>
      <c r="F808" s="173" t="s">
        <v>1219</v>
      </c>
      <c r="H808" s="172" t="s">
        <v>1</v>
      </c>
      <c r="I808" s="174"/>
      <c r="L808" s="171"/>
      <c r="M808" s="175"/>
      <c r="T808" s="176"/>
      <c r="AT808" s="172" t="s">
        <v>341</v>
      </c>
      <c r="AU808" s="172" t="s">
        <v>89</v>
      </c>
      <c r="AV808" s="14" t="s">
        <v>21</v>
      </c>
      <c r="AW808" s="14" t="s">
        <v>36</v>
      </c>
      <c r="AX808" s="14" t="s">
        <v>81</v>
      </c>
      <c r="AY808" s="172" t="s">
        <v>140</v>
      </c>
    </row>
    <row r="809" spans="2:65" s="12" customFormat="1" ht="11.25">
      <c r="B809" s="156"/>
      <c r="D809" s="157" t="s">
        <v>341</v>
      </c>
      <c r="E809" s="158" t="s">
        <v>1</v>
      </c>
      <c r="F809" s="159" t="s">
        <v>1220</v>
      </c>
      <c r="H809" s="160">
        <v>5.29</v>
      </c>
      <c r="I809" s="161"/>
      <c r="L809" s="156"/>
      <c r="M809" s="162"/>
      <c r="T809" s="163"/>
      <c r="AT809" s="158" t="s">
        <v>341</v>
      </c>
      <c r="AU809" s="158" t="s">
        <v>89</v>
      </c>
      <c r="AV809" s="12" t="s">
        <v>89</v>
      </c>
      <c r="AW809" s="12" t="s">
        <v>36</v>
      </c>
      <c r="AX809" s="12" t="s">
        <v>81</v>
      </c>
      <c r="AY809" s="158" t="s">
        <v>140</v>
      </c>
    </row>
    <row r="810" spans="2:65" s="13" customFormat="1" ht="11.25">
      <c r="B810" s="164"/>
      <c r="D810" s="157" t="s">
        <v>341</v>
      </c>
      <c r="E810" s="165" t="s">
        <v>1221</v>
      </c>
      <c r="F810" s="166" t="s">
        <v>343</v>
      </c>
      <c r="H810" s="167">
        <v>5.29</v>
      </c>
      <c r="I810" s="168"/>
      <c r="L810" s="164"/>
      <c r="M810" s="169"/>
      <c r="T810" s="170"/>
      <c r="AT810" s="165" t="s">
        <v>341</v>
      </c>
      <c r="AU810" s="165" t="s">
        <v>89</v>
      </c>
      <c r="AV810" s="13" t="s">
        <v>152</v>
      </c>
      <c r="AW810" s="13" t="s">
        <v>36</v>
      </c>
      <c r="AX810" s="13" t="s">
        <v>21</v>
      </c>
      <c r="AY810" s="165" t="s">
        <v>140</v>
      </c>
    </row>
    <row r="811" spans="2:65" s="1" customFormat="1" ht="21.75" customHeight="1">
      <c r="B811" s="32"/>
      <c r="C811" s="136" t="s">
        <v>1222</v>
      </c>
      <c r="D811" s="136" t="s">
        <v>143</v>
      </c>
      <c r="E811" s="137" t="s">
        <v>1223</v>
      </c>
      <c r="F811" s="138" t="s">
        <v>1224</v>
      </c>
      <c r="G811" s="139" t="s">
        <v>460</v>
      </c>
      <c r="H811" s="140">
        <v>7.4710000000000001</v>
      </c>
      <c r="I811" s="141"/>
      <c r="J811" s="142">
        <f>ROUND(I811*H811,2)</f>
        <v>0</v>
      </c>
      <c r="K811" s="138" t="s">
        <v>147</v>
      </c>
      <c r="L811" s="32"/>
      <c r="M811" s="143" t="s">
        <v>1</v>
      </c>
      <c r="N811" s="144" t="s">
        <v>46</v>
      </c>
      <c r="P811" s="145">
        <f>O811*H811</f>
        <v>0</v>
      </c>
      <c r="Q811" s="145">
        <v>0</v>
      </c>
      <c r="R811" s="145">
        <f>Q811*H811</f>
        <v>0</v>
      </c>
      <c r="S811" s="145">
        <v>0</v>
      </c>
      <c r="T811" s="146">
        <f>S811*H811</f>
        <v>0</v>
      </c>
      <c r="AR811" s="147" t="s">
        <v>152</v>
      </c>
      <c r="AT811" s="147" t="s">
        <v>143</v>
      </c>
      <c r="AU811" s="147" t="s">
        <v>89</v>
      </c>
      <c r="AY811" s="17" t="s">
        <v>140</v>
      </c>
      <c r="BE811" s="148">
        <f>IF(N811="základní",J811,0)</f>
        <v>0</v>
      </c>
      <c r="BF811" s="148">
        <f>IF(N811="snížená",J811,0)</f>
        <v>0</v>
      </c>
      <c r="BG811" s="148">
        <f>IF(N811="zákl. přenesená",J811,0)</f>
        <v>0</v>
      </c>
      <c r="BH811" s="148">
        <f>IF(N811="sníž. přenesená",J811,0)</f>
        <v>0</v>
      </c>
      <c r="BI811" s="148">
        <f>IF(N811="nulová",J811,0)</f>
        <v>0</v>
      </c>
      <c r="BJ811" s="17" t="s">
        <v>21</v>
      </c>
      <c r="BK811" s="148">
        <f>ROUND(I811*H811,2)</f>
        <v>0</v>
      </c>
      <c r="BL811" s="17" t="s">
        <v>152</v>
      </c>
      <c r="BM811" s="147" t="s">
        <v>1225</v>
      </c>
    </row>
    <row r="812" spans="2:65" s="14" customFormat="1" ht="11.25">
      <c r="B812" s="171"/>
      <c r="D812" s="157" t="s">
        <v>341</v>
      </c>
      <c r="E812" s="172" t="s">
        <v>1</v>
      </c>
      <c r="F812" s="173" t="s">
        <v>886</v>
      </c>
      <c r="H812" s="172" t="s">
        <v>1</v>
      </c>
      <c r="I812" s="174"/>
      <c r="L812" s="171"/>
      <c r="M812" s="175"/>
      <c r="T812" s="176"/>
      <c r="AT812" s="172" t="s">
        <v>341</v>
      </c>
      <c r="AU812" s="172" t="s">
        <v>89</v>
      </c>
      <c r="AV812" s="14" t="s">
        <v>21</v>
      </c>
      <c r="AW812" s="14" t="s">
        <v>36</v>
      </c>
      <c r="AX812" s="14" t="s">
        <v>81</v>
      </c>
      <c r="AY812" s="172" t="s">
        <v>140</v>
      </c>
    </row>
    <row r="813" spans="2:65" s="12" customFormat="1" ht="11.25">
      <c r="B813" s="156"/>
      <c r="D813" s="157" t="s">
        <v>341</v>
      </c>
      <c r="E813" s="158" t="s">
        <v>1</v>
      </c>
      <c r="F813" s="159" t="s">
        <v>1226</v>
      </c>
      <c r="H813" s="160">
        <v>2.7909999999999999</v>
      </c>
      <c r="I813" s="161"/>
      <c r="L813" s="156"/>
      <c r="M813" s="162"/>
      <c r="T813" s="163"/>
      <c r="AT813" s="158" t="s">
        <v>341</v>
      </c>
      <c r="AU813" s="158" t="s">
        <v>89</v>
      </c>
      <c r="AV813" s="12" t="s">
        <v>89</v>
      </c>
      <c r="AW813" s="12" t="s">
        <v>36</v>
      </c>
      <c r="AX813" s="12" t="s">
        <v>81</v>
      </c>
      <c r="AY813" s="158" t="s">
        <v>140</v>
      </c>
    </row>
    <row r="814" spans="2:65" s="12" customFormat="1" ht="11.25">
      <c r="B814" s="156"/>
      <c r="D814" s="157" t="s">
        <v>341</v>
      </c>
      <c r="E814" s="158" t="s">
        <v>1</v>
      </c>
      <c r="F814" s="159" t="s">
        <v>1227</v>
      </c>
      <c r="H814" s="160">
        <v>2.16</v>
      </c>
      <c r="I814" s="161"/>
      <c r="L814" s="156"/>
      <c r="M814" s="162"/>
      <c r="T814" s="163"/>
      <c r="AT814" s="158" t="s">
        <v>341</v>
      </c>
      <c r="AU814" s="158" t="s">
        <v>89</v>
      </c>
      <c r="AV814" s="12" t="s">
        <v>89</v>
      </c>
      <c r="AW814" s="12" t="s">
        <v>36</v>
      </c>
      <c r="AX814" s="12" t="s">
        <v>81</v>
      </c>
      <c r="AY814" s="158" t="s">
        <v>140</v>
      </c>
    </row>
    <row r="815" spans="2:65" s="12" customFormat="1" ht="11.25">
      <c r="B815" s="156"/>
      <c r="D815" s="157" t="s">
        <v>341</v>
      </c>
      <c r="E815" s="158" t="s">
        <v>1</v>
      </c>
      <c r="F815" s="159" t="s">
        <v>1228</v>
      </c>
      <c r="H815" s="160">
        <v>1.26</v>
      </c>
      <c r="I815" s="161"/>
      <c r="L815" s="156"/>
      <c r="M815" s="162"/>
      <c r="T815" s="163"/>
      <c r="AT815" s="158" t="s">
        <v>341</v>
      </c>
      <c r="AU815" s="158" t="s">
        <v>89</v>
      </c>
      <c r="AV815" s="12" t="s">
        <v>89</v>
      </c>
      <c r="AW815" s="12" t="s">
        <v>36</v>
      </c>
      <c r="AX815" s="12" t="s">
        <v>81</v>
      </c>
      <c r="AY815" s="158" t="s">
        <v>140</v>
      </c>
    </row>
    <row r="816" spans="2:65" s="12" customFormat="1" ht="11.25">
      <c r="B816" s="156"/>
      <c r="D816" s="157" t="s">
        <v>341</v>
      </c>
      <c r="E816" s="158" t="s">
        <v>1</v>
      </c>
      <c r="F816" s="159" t="s">
        <v>1229</v>
      </c>
      <c r="H816" s="160">
        <v>1.26</v>
      </c>
      <c r="I816" s="161"/>
      <c r="L816" s="156"/>
      <c r="M816" s="162"/>
      <c r="T816" s="163"/>
      <c r="AT816" s="158" t="s">
        <v>341</v>
      </c>
      <c r="AU816" s="158" t="s">
        <v>89</v>
      </c>
      <c r="AV816" s="12" t="s">
        <v>89</v>
      </c>
      <c r="AW816" s="12" t="s">
        <v>36</v>
      </c>
      <c r="AX816" s="12" t="s">
        <v>81</v>
      </c>
      <c r="AY816" s="158" t="s">
        <v>140</v>
      </c>
    </row>
    <row r="817" spans="2:65" s="13" customFormat="1" ht="11.25">
      <c r="B817" s="164"/>
      <c r="D817" s="157" t="s">
        <v>341</v>
      </c>
      <c r="E817" s="165" t="s">
        <v>1</v>
      </c>
      <c r="F817" s="166" t="s">
        <v>343</v>
      </c>
      <c r="H817" s="167">
        <v>7.4710000000000001</v>
      </c>
      <c r="I817" s="168"/>
      <c r="L817" s="164"/>
      <c r="M817" s="169"/>
      <c r="T817" s="170"/>
      <c r="AT817" s="165" t="s">
        <v>341</v>
      </c>
      <c r="AU817" s="165" t="s">
        <v>89</v>
      </c>
      <c r="AV817" s="13" t="s">
        <v>152</v>
      </c>
      <c r="AW817" s="13" t="s">
        <v>36</v>
      </c>
      <c r="AX817" s="13" t="s">
        <v>21</v>
      </c>
      <c r="AY817" s="165" t="s">
        <v>140</v>
      </c>
    </row>
    <row r="818" spans="2:65" s="1" customFormat="1" ht="21.75" customHeight="1">
      <c r="B818" s="32"/>
      <c r="C818" s="136" t="s">
        <v>1230</v>
      </c>
      <c r="D818" s="136" t="s">
        <v>143</v>
      </c>
      <c r="E818" s="137" t="s">
        <v>1231</v>
      </c>
      <c r="F818" s="138" t="s">
        <v>1232</v>
      </c>
      <c r="G818" s="139" t="s">
        <v>460</v>
      </c>
      <c r="H818" s="140">
        <v>25.946000000000002</v>
      </c>
      <c r="I818" s="141"/>
      <c r="J818" s="142">
        <f>ROUND(I818*H818,2)</f>
        <v>0</v>
      </c>
      <c r="K818" s="138" t="s">
        <v>147</v>
      </c>
      <c r="L818" s="32"/>
      <c r="M818" s="143" t="s">
        <v>1</v>
      </c>
      <c r="N818" s="144" t="s">
        <v>46</v>
      </c>
      <c r="P818" s="145">
        <f>O818*H818</f>
        <v>0</v>
      </c>
      <c r="Q818" s="145">
        <v>0</v>
      </c>
      <c r="R818" s="145">
        <f>Q818*H818</f>
        <v>0</v>
      </c>
      <c r="S818" s="145">
        <v>0</v>
      </c>
      <c r="T818" s="146">
        <f>S818*H818</f>
        <v>0</v>
      </c>
      <c r="AR818" s="147" t="s">
        <v>152</v>
      </c>
      <c r="AT818" s="147" t="s">
        <v>143</v>
      </c>
      <c r="AU818" s="147" t="s">
        <v>89</v>
      </c>
      <c r="AY818" s="17" t="s">
        <v>140</v>
      </c>
      <c r="BE818" s="148">
        <f>IF(N818="základní",J818,0)</f>
        <v>0</v>
      </c>
      <c r="BF818" s="148">
        <f>IF(N818="snížená",J818,0)</f>
        <v>0</v>
      </c>
      <c r="BG818" s="148">
        <f>IF(N818="zákl. přenesená",J818,0)</f>
        <v>0</v>
      </c>
      <c r="BH818" s="148">
        <f>IF(N818="sníž. přenesená",J818,0)</f>
        <v>0</v>
      </c>
      <c r="BI818" s="148">
        <f>IF(N818="nulová",J818,0)</f>
        <v>0</v>
      </c>
      <c r="BJ818" s="17" t="s">
        <v>21</v>
      </c>
      <c r="BK818" s="148">
        <f>ROUND(I818*H818,2)</f>
        <v>0</v>
      </c>
      <c r="BL818" s="17" t="s">
        <v>152</v>
      </c>
      <c r="BM818" s="147" t="s">
        <v>1233</v>
      </c>
    </row>
    <row r="819" spans="2:65" s="14" customFormat="1" ht="11.25">
      <c r="B819" s="171"/>
      <c r="D819" s="157" t="s">
        <v>341</v>
      </c>
      <c r="E819" s="172" t="s">
        <v>1</v>
      </c>
      <c r="F819" s="173" t="s">
        <v>886</v>
      </c>
      <c r="H819" s="172" t="s">
        <v>1</v>
      </c>
      <c r="I819" s="174"/>
      <c r="L819" s="171"/>
      <c r="M819" s="175"/>
      <c r="T819" s="176"/>
      <c r="AT819" s="172" t="s">
        <v>341</v>
      </c>
      <c r="AU819" s="172" t="s">
        <v>89</v>
      </c>
      <c r="AV819" s="14" t="s">
        <v>21</v>
      </c>
      <c r="AW819" s="14" t="s">
        <v>36</v>
      </c>
      <c r="AX819" s="14" t="s">
        <v>81</v>
      </c>
      <c r="AY819" s="172" t="s">
        <v>140</v>
      </c>
    </row>
    <row r="820" spans="2:65" s="12" customFormat="1" ht="11.25">
      <c r="B820" s="156"/>
      <c r="D820" s="157" t="s">
        <v>341</v>
      </c>
      <c r="E820" s="158" t="s">
        <v>1</v>
      </c>
      <c r="F820" s="159" t="s">
        <v>1234</v>
      </c>
      <c r="H820" s="160">
        <v>17.015000000000001</v>
      </c>
      <c r="I820" s="161"/>
      <c r="L820" s="156"/>
      <c r="M820" s="162"/>
      <c r="T820" s="163"/>
      <c r="AT820" s="158" t="s">
        <v>341</v>
      </c>
      <c r="AU820" s="158" t="s">
        <v>89</v>
      </c>
      <c r="AV820" s="12" t="s">
        <v>89</v>
      </c>
      <c r="AW820" s="12" t="s">
        <v>36</v>
      </c>
      <c r="AX820" s="12" t="s">
        <v>81</v>
      </c>
      <c r="AY820" s="158" t="s">
        <v>140</v>
      </c>
    </row>
    <row r="821" spans="2:65" s="12" customFormat="1" ht="11.25">
      <c r="B821" s="156"/>
      <c r="D821" s="157" t="s">
        <v>341</v>
      </c>
      <c r="E821" s="158" t="s">
        <v>1</v>
      </c>
      <c r="F821" s="159" t="s">
        <v>1235</v>
      </c>
      <c r="H821" s="160">
        <v>-1.879</v>
      </c>
      <c r="I821" s="161"/>
      <c r="L821" s="156"/>
      <c r="M821" s="162"/>
      <c r="T821" s="163"/>
      <c r="AT821" s="158" t="s">
        <v>341</v>
      </c>
      <c r="AU821" s="158" t="s">
        <v>89</v>
      </c>
      <c r="AV821" s="12" t="s">
        <v>89</v>
      </c>
      <c r="AW821" s="12" t="s">
        <v>36</v>
      </c>
      <c r="AX821" s="12" t="s">
        <v>81</v>
      </c>
      <c r="AY821" s="158" t="s">
        <v>140</v>
      </c>
    </row>
    <row r="822" spans="2:65" s="12" customFormat="1" ht="11.25">
      <c r="B822" s="156"/>
      <c r="D822" s="157" t="s">
        <v>341</v>
      </c>
      <c r="E822" s="158" t="s">
        <v>1</v>
      </c>
      <c r="F822" s="159" t="s">
        <v>1236</v>
      </c>
      <c r="H822" s="160">
        <v>5.0999999999999996</v>
      </c>
      <c r="I822" s="161"/>
      <c r="L822" s="156"/>
      <c r="M822" s="162"/>
      <c r="T822" s="163"/>
      <c r="AT822" s="158" t="s">
        <v>341</v>
      </c>
      <c r="AU822" s="158" t="s">
        <v>89</v>
      </c>
      <c r="AV822" s="12" t="s">
        <v>89</v>
      </c>
      <c r="AW822" s="12" t="s">
        <v>36</v>
      </c>
      <c r="AX822" s="12" t="s">
        <v>81</v>
      </c>
      <c r="AY822" s="158" t="s">
        <v>140</v>
      </c>
    </row>
    <row r="823" spans="2:65" s="12" customFormat="1" ht="11.25">
      <c r="B823" s="156"/>
      <c r="D823" s="157" t="s">
        <v>341</v>
      </c>
      <c r="E823" s="158" t="s">
        <v>1</v>
      </c>
      <c r="F823" s="159" t="s">
        <v>1237</v>
      </c>
      <c r="H823" s="160">
        <v>-0.75800000000000001</v>
      </c>
      <c r="I823" s="161"/>
      <c r="L823" s="156"/>
      <c r="M823" s="162"/>
      <c r="T823" s="163"/>
      <c r="AT823" s="158" t="s">
        <v>341</v>
      </c>
      <c r="AU823" s="158" t="s">
        <v>89</v>
      </c>
      <c r="AV823" s="12" t="s">
        <v>89</v>
      </c>
      <c r="AW823" s="12" t="s">
        <v>36</v>
      </c>
      <c r="AX823" s="12" t="s">
        <v>81</v>
      </c>
      <c r="AY823" s="158" t="s">
        <v>140</v>
      </c>
    </row>
    <row r="824" spans="2:65" s="12" customFormat="1" ht="11.25">
      <c r="B824" s="156"/>
      <c r="D824" s="157" t="s">
        <v>341</v>
      </c>
      <c r="E824" s="158" t="s">
        <v>1</v>
      </c>
      <c r="F824" s="159" t="s">
        <v>1238</v>
      </c>
      <c r="H824" s="160">
        <v>3.2549999999999999</v>
      </c>
      <c r="I824" s="161"/>
      <c r="L824" s="156"/>
      <c r="M824" s="162"/>
      <c r="T824" s="163"/>
      <c r="AT824" s="158" t="s">
        <v>341</v>
      </c>
      <c r="AU824" s="158" t="s">
        <v>89</v>
      </c>
      <c r="AV824" s="12" t="s">
        <v>89</v>
      </c>
      <c r="AW824" s="12" t="s">
        <v>36</v>
      </c>
      <c r="AX824" s="12" t="s">
        <v>81</v>
      </c>
      <c r="AY824" s="158" t="s">
        <v>140</v>
      </c>
    </row>
    <row r="825" spans="2:65" s="12" customFormat="1" ht="11.25">
      <c r="B825" s="156"/>
      <c r="D825" s="157" t="s">
        <v>341</v>
      </c>
      <c r="E825" s="158" t="s">
        <v>1</v>
      </c>
      <c r="F825" s="159" t="s">
        <v>1239</v>
      </c>
      <c r="H825" s="160">
        <v>-0.66600000000000004</v>
      </c>
      <c r="I825" s="161"/>
      <c r="L825" s="156"/>
      <c r="M825" s="162"/>
      <c r="T825" s="163"/>
      <c r="AT825" s="158" t="s">
        <v>341</v>
      </c>
      <c r="AU825" s="158" t="s">
        <v>89</v>
      </c>
      <c r="AV825" s="12" t="s">
        <v>89</v>
      </c>
      <c r="AW825" s="12" t="s">
        <v>36</v>
      </c>
      <c r="AX825" s="12" t="s">
        <v>81</v>
      </c>
      <c r="AY825" s="158" t="s">
        <v>140</v>
      </c>
    </row>
    <row r="826" spans="2:65" s="12" customFormat="1" ht="11.25">
      <c r="B826" s="156"/>
      <c r="D826" s="157" t="s">
        <v>341</v>
      </c>
      <c r="E826" s="158" t="s">
        <v>1</v>
      </c>
      <c r="F826" s="159" t="s">
        <v>1240</v>
      </c>
      <c r="H826" s="160">
        <v>4.5149999999999997</v>
      </c>
      <c r="I826" s="161"/>
      <c r="L826" s="156"/>
      <c r="M826" s="162"/>
      <c r="T826" s="163"/>
      <c r="AT826" s="158" t="s">
        <v>341</v>
      </c>
      <c r="AU826" s="158" t="s">
        <v>89</v>
      </c>
      <c r="AV826" s="12" t="s">
        <v>89</v>
      </c>
      <c r="AW826" s="12" t="s">
        <v>36</v>
      </c>
      <c r="AX826" s="12" t="s">
        <v>81</v>
      </c>
      <c r="AY826" s="158" t="s">
        <v>140</v>
      </c>
    </row>
    <row r="827" spans="2:65" s="12" customFormat="1" ht="11.25">
      <c r="B827" s="156"/>
      <c r="D827" s="157" t="s">
        <v>341</v>
      </c>
      <c r="E827" s="158" t="s">
        <v>1</v>
      </c>
      <c r="F827" s="159" t="s">
        <v>1241</v>
      </c>
      <c r="H827" s="160">
        <v>-0.63600000000000001</v>
      </c>
      <c r="I827" s="161"/>
      <c r="L827" s="156"/>
      <c r="M827" s="162"/>
      <c r="T827" s="163"/>
      <c r="AT827" s="158" t="s">
        <v>341</v>
      </c>
      <c r="AU827" s="158" t="s">
        <v>89</v>
      </c>
      <c r="AV827" s="12" t="s">
        <v>89</v>
      </c>
      <c r="AW827" s="12" t="s">
        <v>36</v>
      </c>
      <c r="AX827" s="12" t="s">
        <v>81</v>
      </c>
      <c r="AY827" s="158" t="s">
        <v>140</v>
      </c>
    </row>
    <row r="828" spans="2:65" s="13" customFormat="1" ht="11.25">
      <c r="B828" s="164"/>
      <c r="D828" s="157" t="s">
        <v>341</v>
      </c>
      <c r="E828" s="165" t="s">
        <v>1</v>
      </c>
      <c r="F828" s="166" t="s">
        <v>343</v>
      </c>
      <c r="H828" s="167">
        <v>25.946000000000002</v>
      </c>
      <c r="I828" s="168"/>
      <c r="L828" s="164"/>
      <c r="M828" s="169"/>
      <c r="T828" s="170"/>
      <c r="AT828" s="165" t="s">
        <v>341</v>
      </c>
      <c r="AU828" s="165" t="s">
        <v>89</v>
      </c>
      <c r="AV828" s="13" t="s">
        <v>152</v>
      </c>
      <c r="AW828" s="13" t="s">
        <v>36</v>
      </c>
      <c r="AX828" s="13" t="s">
        <v>21</v>
      </c>
      <c r="AY828" s="165" t="s">
        <v>140</v>
      </c>
    </row>
    <row r="829" spans="2:65" s="1" customFormat="1" ht="24.2" customHeight="1">
      <c r="B829" s="32"/>
      <c r="C829" s="136" t="s">
        <v>1242</v>
      </c>
      <c r="D829" s="136" t="s">
        <v>143</v>
      </c>
      <c r="E829" s="137" t="s">
        <v>1243</v>
      </c>
      <c r="F829" s="138" t="s">
        <v>1244</v>
      </c>
      <c r="G829" s="139" t="s">
        <v>350</v>
      </c>
      <c r="H829" s="140">
        <v>44.48</v>
      </c>
      <c r="I829" s="141"/>
      <c r="J829" s="142">
        <f>ROUND(I829*H829,2)</f>
        <v>0</v>
      </c>
      <c r="K829" s="138" t="s">
        <v>346</v>
      </c>
      <c r="L829" s="32"/>
      <c r="M829" s="143" t="s">
        <v>1</v>
      </c>
      <c r="N829" s="144" t="s">
        <v>46</v>
      </c>
      <c r="P829" s="145">
        <f>O829*H829</f>
        <v>0</v>
      </c>
      <c r="Q829" s="145">
        <v>1.7160000000000002E-2</v>
      </c>
      <c r="R829" s="145">
        <f>Q829*H829</f>
        <v>0.76327679999999998</v>
      </c>
      <c r="S829" s="145">
        <v>0</v>
      </c>
      <c r="T829" s="146">
        <f>S829*H829</f>
        <v>0</v>
      </c>
      <c r="AR829" s="147" t="s">
        <v>152</v>
      </c>
      <c r="AT829" s="147" t="s">
        <v>143</v>
      </c>
      <c r="AU829" s="147" t="s">
        <v>89</v>
      </c>
      <c r="AY829" s="17" t="s">
        <v>140</v>
      </c>
      <c r="BE829" s="148">
        <f>IF(N829="základní",J829,0)</f>
        <v>0</v>
      </c>
      <c r="BF829" s="148">
        <f>IF(N829="snížená",J829,0)</f>
        <v>0</v>
      </c>
      <c r="BG829" s="148">
        <f>IF(N829="zákl. přenesená",J829,0)</f>
        <v>0</v>
      </c>
      <c r="BH829" s="148">
        <f>IF(N829="sníž. přenesená",J829,0)</f>
        <v>0</v>
      </c>
      <c r="BI829" s="148">
        <f>IF(N829="nulová",J829,0)</f>
        <v>0</v>
      </c>
      <c r="BJ829" s="17" t="s">
        <v>21</v>
      </c>
      <c r="BK829" s="148">
        <f>ROUND(I829*H829,2)</f>
        <v>0</v>
      </c>
      <c r="BL829" s="17" t="s">
        <v>152</v>
      </c>
      <c r="BM829" s="147" t="s">
        <v>1245</v>
      </c>
    </row>
    <row r="830" spans="2:65" s="14" customFormat="1" ht="11.25">
      <c r="B830" s="171"/>
      <c r="D830" s="157" t="s">
        <v>341</v>
      </c>
      <c r="E830" s="172" t="s">
        <v>1</v>
      </c>
      <c r="F830" s="173" t="s">
        <v>886</v>
      </c>
      <c r="H830" s="172" t="s">
        <v>1</v>
      </c>
      <c r="I830" s="174"/>
      <c r="L830" s="171"/>
      <c r="M830" s="175"/>
      <c r="T830" s="176"/>
      <c r="AT830" s="172" t="s">
        <v>341</v>
      </c>
      <c r="AU830" s="172" t="s">
        <v>89</v>
      </c>
      <c r="AV830" s="14" t="s">
        <v>21</v>
      </c>
      <c r="AW830" s="14" t="s">
        <v>36</v>
      </c>
      <c r="AX830" s="14" t="s">
        <v>81</v>
      </c>
      <c r="AY830" s="172" t="s">
        <v>140</v>
      </c>
    </row>
    <row r="831" spans="2:65" s="12" customFormat="1" ht="11.25">
      <c r="B831" s="156"/>
      <c r="D831" s="157" t="s">
        <v>341</v>
      </c>
      <c r="E831" s="158" t="s">
        <v>1</v>
      </c>
      <c r="F831" s="159" t="s">
        <v>1246</v>
      </c>
      <c r="H831" s="160">
        <v>23.18</v>
      </c>
      <c r="I831" s="161"/>
      <c r="L831" s="156"/>
      <c r="M831" s="162"/>
      <c r="T831" s="163"/>
      <c r="AT831" s="158" t="s">
        <v>341</v>
      </c>
      <c r="AU831" s="158" t="s">
        <v>89</v>
      </c>
      <c r="AV831" s="12" t="s">
        <v>89</v>
      </c>
      <c r="AW831" s="12" t="s">
        <v>36</v>
      </c>
      <c r="AX831" s="12" t="s">
        <v>81</v>
      </c>
      <c r="AY831" s="158" t="s">
        <v>140</v>
      </c>
    </row>
    <row r="832" spans="2:65" s="12" customFormat="1" ht="11.25">
      <c r="B832" s="156"/>
      <c r="D832" s="157" t="s">
        <v>341</v>
      </c>
      <c r="E832" s="158" t="s">
        <v>1</v>
      </c>
      <c r="F832" s="159" t="s">
        <v>1247</v>
      </c>
      <c r="H832" s="160">
        <v>10.199999999999999</v>
      </c>
      <c r="I832" s="161"/>
      <c r="L832" s="156"/>
      <c r="M832" s="162"/>
      <c r="T832" s="163"/>
      <c r="AT832" s="158" t="s">
        <v>341</v>
      </c>
      <c r="AU832" s="158" t="s">
        <v>89</v>
      </c>
      <c r="AV832" s="12" t="s">
        <v>89</v>
      </c>
      <c r="AW832" s="12" t="s">
        <v>36</v>
      </c>
      <c r="AX832" s="12" t="s">
        <v>81</v>
      </c>
      <c r="AY832" s="158" t="s">
        <v>140</v>
      </c>
    </row>
    <row r="833" spans="2:65" s="12" customFormat="1" ht="11.25">
      <c r="B833" s="156"/>
      <c r="D833" s="157" t="s">
        <v>341</v>
      </c>
      <c r="E833" s="158" t="s">
        <v>1</v>
      </c>
      <c r="F833" s="159" t="s">
        <v>1248</v>
      </c>
      <c r="H833" s="160">
        <v>4.6500000000000004</v>
      </c>
      <c r="I833" s="161"/>
      <c r="L833" s="156"/>
      <c r="M833" s="162"/>
      <c r="T833" s="163"/>
      <c r="AT833" s="158" t="s">
        <v>341</v>
      </c>
      <c r="AU833" s="158" t="s">
        <v>89</v>
      </c>
      <c r="AV833" s="12" t="s">
        <v>89</v>
      </c>
      <c r="AW833" s="12" t="s">
        <v>36</v>
      </c>
      <c r="AX833" s="12" t="s">
        <v>81</v>
      </c>
      <c r="AY833" s="158" t="s">
        <v>140</v>
      </c>
    </row>
    <row r="834" spans="2:65" s="12" customFormat="1" ht="11.25">
      <c r="B834" s="156"/>
      <c r="D834" s="157" t="s">
        <v>341</v>
      </c>
      <c r="E834" s="158" t="s">
        <v>1</v>
      </c>
      <c r="F834" s="159" t="s">
        <v>1249</v>
      </c>
      <c r="H834" s="160">
        <v>6.45</v>
      </c>
      <c r="I834" s="161"/>
      <c r="L834" s="156"/>
      <c r="M834" s="162"/>
      <c r="T834" s="163"/>
      <c r="AT834" s="158" t="s">
        <v>341</v>
      </c>
      <c r="AU834" s="158" t="s">
        <v>89</v>
      </c>
      <c r="AV834" s="12" t="s">
        <v>89</v>
      </c>
      <c r="AW834" s="12" t="s">
        <v>36</v>
      </c>
      <c r="AX834" s="12" t="s">
        <v>81</v>
      </c>
      <c r="AY834" s="158" t="s">
        <v>140</v>
      </c>
    </row>
    <row r="835" spans="2:65" s="13" customFormat="1" ht="11.25">
      <c r="B835" s="164"/>
      <c r="D835" s="157" t="s">
        <v>341</v>
      </c>
      <c r="E835" s="165" t="s">
        <v>1</v>
      </c>
      <c r="F835" s="166" t="s">
        <v>343</v>
      </c>
      <c r="H835" s="167">
        <v>44.48</v>
      </c>
      <c r="I835" s="168"/>
      <c r="L835" s="164"/>
      <c r="M835" s="169"/>
      <c r="T835" s="170"/>
      <c r="AT835" s="165" t="s">
        <v>341</v>
      </c>
      <c r="AU835" s="165" t="s">
        <v>89</v>
      </c>
      <c r="AV835" s="13" t="s">
        <v>152</v>
      </c>
      <c r="AW835" s="13" t="s">
        <v>36</v>
      </c>
      <c r="AX835" s="13" t="s">
        <v>21</v>
      </c>
      <c r="AY835" s="165" t="s">
        <v>140</v>
      </c>
    </row>
    <row r="836" spans="2:65" s="1" customFormat="1" ht="24.2" customHeight="1">
      <c r="B836" s="32"/>
      <c r="C836" s="136" t="s">
        <v>1250</v>
      </c>
      <c r="D836" s="136" t="s">
        <v>143</v>
      </c>
      <c r="E836" s="137" t="s">
        <v>1251</v>
      </c>
      <c r="F836" s="138" t="s">
        <v>1252</v>
      </c>
      <c r="G836" s="139" t="s">
        <v>350</v>
      </c>
      <c r="H836" s="140">
        <v>44.48</v>
      </c>
      <c r="I836" s="141"/>
      <c r="J836" s="142">
        <f>ROUND(I836*H836,2)</f>
        <v>0</v>
      </c>
      <c r="K836" s="138" t="s">
        <v>346</v>
      </c>
      <c r="L836" s="32"/>
      <c r="M836" s="143" t="s">
        <v>1</v>
      </c>
      <c r="N836" s="144" t="s">
        <v>46</v>
      </c>
      <c r="P836" s="145">
        <f>O836*H836</f>
        <v>0</v>
      </c>
      <c r="Q836" s="145">
        <v>0</v>
      </c>
      <c r="R836" s="145">
        <f>Q836*H836</f>
        <v>0</v>
      </c>
      <c r="S836" s="145">
        <v>0</v>
      </c>
      <c r="T836" s="146">
        <f>S836*H836</f>
        <v>0</v>
      </c>
      <c r="AR836" s="147" t="s">
        <v>152</v>
      </c>
      <c r="AT836" s="147" t="s">
        <v>143</v>
      </c>
      <c r="AU836" s="147" t="s">
        <v>89</v>
      </c>
      <c r="AY836" s="17" t="s">
        <v>140</v>
      </c>
      <c r="BE836" s="148">
        <f>IF(N836="základní",J836,0)</f>
        <v>0</v>
      </c>
      <c r="BF836" s="148">
        <f>IF(N836="snížená",J836,0)</f>
        <v>0</v>
      </c>
      <c r="BG836" s="148">
        <f>IF(N836="zákl. přenesená",J836,0)</f>
        <v>0</v>
      </c>
      <c r="BH836" s="148">
        <f>IF(N836="sníž. přenesená",J836,0)</f>
        <v>0</v>
      </c>
      <c r="BI836" s="148">
        <f>IF(N836="nulová",J836,0)</f>
        <v>0</v>
      </c>
      <c r="BJ836" s="17" t="s">
        <v>21</v>
      </c>
      <c r="BK836" s="148">
        <f>ROUND(I836*H836,2)</f>
        <v>0</v>
      </c>
      <c r="BL836" s="17" t="s">
        <v>152</v>
      </c>
      <c r="BM836" s="147" t="s">
        <v>1253</v>
      </c>
    </row>
    <row r="837" spans="2:65" s="1" customFormat="1" ht="24.2" customHeight="1">
      <c r="B837" s="32"/>
      <c r="C837" s="136" t="s">
        <v>1254</v>
      </c>
      <c r="D837" s="136" t="s">
        <v>143</v>
      </c>
      <c r="E837" s="137" t="s">
        <v>1255</v>
      </c>
      <c r="F837" s="138" t="s">
        <v>1256</v>
      </c>
      <c r="G837" s="139" t="s">
        <v>350</v>
      </c>
      <c r="H837" s="140">
        <v>40.32</v>
      </c>
      <c r="I837" s="141"/>
      <c r="J837" s="142">
        <f>ROUND(I837*H837,2)</f>
        <v>0</v>
      </c>
      <c r="K837" s="138" t="s">
        <v>346</v>
      </c>
      <c r="L837" s="32"/>
      <c r="M837" s="143" t="s">
        <v>1</v>
      </c>
      <c r="N837" s="144" t="s">
        <v>46</v>
      </c>
      <c r="P837" s="145">
        <f>O837*H837</f>
        <v>0</v>
      </c>
      <c r="Q837" s="145">
        <v>5.45E-3</v>
      </c>
      <c r="R837" s="145">
        <f>Q837*H837</f>
        <v>0.21974399999999999</v>
      </c>
      <c r="S837" s="145">
        <v>0</v>
      </c>
      <c r="T837" s="146">
        <f>S837*H837</f>
        <v>0</v>
      </c>
      <c r="AR837" s="147" t="s">
        <v>152</v>
      </c>
      <c r="AT837" s="147" t="s">
        <v>143</v>
      </c>
      <c r="AU837" s="147" t="s">
        <v>89</v>
      </c>
      <c r="AY837" s="17" t="s">
        <v>140</v>
      </c>
      <c r="BE837" s="148">
        <f>IF(N837="základní",J837,0)</f>
        <v>0</v>
      </c>
      <c r="BF837" s="148">
        <f>IF(N837="snížená",J837,0)</f>
        <v>0</v>
      </c>
      <c r="BG837" s="148">
        <f>IF(N837="zákl. přenesená",J837,0)</f>
        <v>0</v>
      </c>
      <c r="BH837" s="148">
        <f>IF(N837="sníž. přenesená",J837,0)</f>
        <v>0</v>
      </c>
      <c r="BI837" s="148">
        <f>IF(N837="nulová",J837,0)</f>
        <v>0</v>
      </c>
      <c r="BJ837" s="17" t="s">
        <v>21</v>
      </c>
      <c r="BK837" s="148">
        <f>ROUND(I837*H837,2)</f>
        <v>0</v>
      </c>
      <c r="BL837" s="17" t="s">
        <v>152</v>
      </c>
      <c r="BM837" s="147" t="s">
        <v>1257</v>
      </c>
    </row>
    <row r="838" spans="2:65" s="14" customFormat="1" ht="11.25">
      <c r="B838" s="171"/>
      <c r="D838" s="157" t="s">
        <v>341</v>
      </c>
      <c r="E838" s="172" t="s">
        <v>1</v>
      </c>
      <c r="F838" s="173" t="s">
        <v>886</v>
      </c>
      <c r="H838" s="172" t="s">
        <v>1</v>
      </c>
      <c r="I838" s="174"/>
      <c r="L838" s="171"/>
      <c r="M838" s="175"/>
      <c r="T838" s="176"/>
      <c r="AT838" s="172" t="s">
        <v>341</v>
      </c>
      <c r="AU838" s="172" t="s">
        <v>89</v>
      </c>
      <c r="AV838" s="14" t="s">
        <v>21</v>
      </c>
      <c r="AW838" s="14" t="s">
        <v>36</v>
      </c>
      <c r="AX838" s="14" t="s">
        <v>81</v>
      </c>
      <c r="AY838" s="172" t="s">
        <v>140</v>
      </c>
    </row>
    <row r="839" spans="2:65" s="12" customFormat="1" ht="11.25">
      <c r="B839" s="156"/>
      <c r="D839" s="157" t="s">
        <v>341</v>
      </c>
      <c r="E839" s="158" t="s">
        <v>1</v>
      </c>
      <c r="F839" s="159" t="s">
        <v>1258</v>
      </c>
      <c r="H839" s="160">
        <v>12.76</v>
      </c>
      <c r="I839" s="161"/>
      <c r="L839" s="156"/>
      <c r="M839" s="162"/>
      <c r="T839" s="163"/>
      <c r="AT839" s="158" t="s">
        <v>341</v>
      </c>
      <c r="AU839" s="158" t="s">
        <v>89</v>
      </c>
      <c r="AV839" s="12" t="s">
        <v>89</v>
      </c>
      <c r="AW839" s="12" t="s">
        <v>36</v>
      </c>
      <c r="AX839" s="12" t="s">
        <v>81</v>
      </c>
      <c r="AY839" s="158" t="s">
        <v>140</v>
      </c>
    </row>
    <row r="840" spans="2:65" s="12" customFormat="1" ht="11.25">
      <c r="B840" s="156"/>
      <c r="D840" s="157" t="s">
        <v>341</v>
      </c>
      <c r="E840" s="158" t="s">
        <v>1</v>
      </c>
      <c r="F840" s="159" t="s">
        <v>1259</v>
      </c>
      <c r="H840" s="160">
        <v>11.74</v>
      </c>
      <c r="I840" s="161"/>
      <c r="L840" s="156"/>
      <c r="M840" s="162"/>
      <c r="T840" s="163"/>
      <c r="AT840" s="158" t="s">
        <v>341</v>
      </c>
      <c r="AU840" s="158" t="s">
        <v>89</v>
      </c>
      <c r="AV840" s="12" t="s">
        <v>89</v>
      </c>
      <c r="AW840" s="12" t="s">
        <v>36</v>
      </c>
      <c r="AX840" s="12" t="s">
        <v>81</v>
      </c>
      <c r="AY840" s="158" t="s">
        <v>140</v>
      </c>
    </row>
    <row r="841" spans="2:65" s="12" customFormat="1" ht="11.25">
      <c r="B841" s="156"/>
      <c r="D841" s="157" t="s">
        <v>341</v>
      </c>
      <c r="E841" s="158" t="s">
        <v>1</v>
      </c>
      <c r="F841" s="159" t="s">
        <v>1260</v>
      </c>
      <c r="H841" s="160">
        <v>15.82</v>
      </c>
      <c r="I841" s="161"/>
      <c r="L841" s="156"/>
      <c r="M841" s="162"/>
      <c r="T841" s="163"/>
      <c r="AT841" s="158" t="s">
        <v>341</v>
      </c>
      <c r="AU841" s="158" t="s">
        <v>89</v>
      </c>
      <c r="AV841" s="12" t="s">
        <v>89</v>
      </c>
      <c r="AW841" s="12" t="s">
        <v>36</v>
      </c>
      <c r="AX841" s="12" t="s">
        <v>81</v>
      </c>
      <c r="AY841" s="158" t="s">
        <v>140</v>
      </c>
    </row>
    <row r="842" spans="2:65" s="13" customFormat="1" ht="11.25">
      <c r="B842" s="164"/>
      <c r="D842" s="157" t="s">
        <v>341</v>
      </c>
      <c r="E842" s="165" t="s">
        <v>1</v>
      </c>
      <c r="F842" s="166" t="s">
        <v>343</v>
      </c>
      <c r="H842" s="167">
        <v>40.32</v>
      </c>
      <c r="I842" s="168"/>
      <c r="L842" s="164"/>
      <c r="M842" s="169"/>
      <c r="T842" s="170"/>
      <c r="AT842" s="165" t="s">
        <v>341</v>
      </c>
      <c r="AU842" s="165" t="s">
        <v>89</v>
      </c>
      <c r="AV842" s="13" t="s">
        <v>152</v>
      </c>
      <c r="AW842" s="13" t="s">
        <v>36</v>
      </c>
      <c r="AX842" s="13" t="s">
        <v>21</v>
      </c>
      <c r="AY842" s="165" t="s">
        <v>140</v>
      </c>
    </row>
    <row r="843" spans="2:65" s="1" customFormat="1" ht="24.2" customHeight="1">
      <c r="B843" s="32"/>
      <c r="C843" s="136" t="s">
        <v>1261</v>
      </c>
      <c r="D843" s="136" t="s">
        <v>143</v>
      </c>
      <c r="E843" s="137" t="s">
        <v>1262</v>
      </c>
      <c r="F843" s="138" t="s">
        <v>1263</v>
      </c>
      <c r="G843" s="139" t="s">
        <v>350</v>
      </c>
      <c r="H843" s="140">
        <v>40.32</v>
      </c>
      <c r="I843" s="141"/>
      <c r="J843" s="142">
        <f>ROUND(I843*H843,2)</f>
        <v>0</v>
      </c>
      <c r="K843" s="138" t="s">
        <v>346</v>
      </c>
      <c r="L843" s="32"/>
      <c r="M843" s="143" t="s">
        <v>1</v>
      </c>
      <c r="N843" s="144" t="s">
        <v>46</v>
      </c>
      <c r="P843" s="145">
        <f>O843*H843</f>
        <v>0</v>
      </c>
      <c r="Q843" s="145">
        <v>0</v>
      </c>
      <c r="R843" s="145">
        <f>Q843*H843</f>
        <v>0</v>
      </c>
      <c r="S843" s="145">
        <v>0</v>
      </c>
      <c r="T843" s="146">
        <f>S843*H843</f>
        <v>0</v>
      </c>
      <c r="AR843" s="147" t="s">
        <v>152</v>
      </c>
      <c r="AT843" s="147" t="s">
        <v>143</v>
      </c>
      <c r="AU843" s="147" t="s">
        <v>89</v>
      </c>
      <c r="AY843" s="17" t="s">
        <v>140</v>
      </c>
      <c r="BE843" s="148">
        <f>IF(N843="základní",J843,0)</f>
        <v>0</v>
      </c>
      <c r="BF843" s="148">
        <f>IF(N843="snížená",J843,0)</f>
        <v>0</v>
      </c>
      <c r="BG843" s="148">
        <f>IF(N843="zákl. přenesená",J843,0)</f>
        <v>0</v>
      </c>
      <c r="BH843" s="148">
        <f>IF(N843="sníž. přenesená",J843,0)</f>
        <v>0</v>
      </c>
      <c r="BI843" s="148">
        <f>IF(N843="nulová",J843,0)</f>
        <v>0</v>
      </c>
      <c r="BJ843" s="17" t="s">
        <v>21</v>
      </c>
      <c r="BK843" s="148">
        <f>ROUND(I843*H843,2)</f>
        <v>0</v>
      </c>
      <c r="BL843" s="17" t="s">
        <v>152</v>
      </c>
      <c r="BM843" s="147" t="s">
        <v>1264</v>
      </c>
    </row>
    <row r="844" spans="2:65" s="1" customFormat="1" ht="24.2" customHeight="1">
      <c r="B844" s="32"/>
      <c r="C844" s="136" t="s">
        <v>1265</v>
      </c>
      <c r="D844" s="136" t="s">
        <v>143</v>
      </c>
      <c r="E844" s="137" t="s">
        <v>1266</v>
      </c>
      <c r="F844" s="138" t="s">
        <v>1267</v>
      </c>
      <c r="G844" s="139" t="s">
        <v>364</v>
      </c>
      <c r="H844" s="140">
        <v>3.9220000000000002</v>
      </c>
      <c r="I844" s="141"/>
      <c r="J844" s="142">
        <f>ROUND(I844*H844,2)</f>
        <v>0</v>
      </c>
      <c r="K844" s="138" t="s">
        <v>147</v>
      </c>
      <c r="L844" s="32"/>
      <c r="M844" s="143" t="s">
        <v>1</v>
      </c>
      <c r="N844" s="144" t="s">
        <v>46</v>
      </c>
      <c r="P844" s="145">
        <f>O844*H844</f>
        <v>0</v>
      </c>
      <c r="Q844" s="145">
        <v>1.0423199999999999</v>
      </c>
      <c r="R844" s="145">
        <f>Q844*H844</f>
        <v>4.0879790399999996</v>
      </c>
      <c r="S844" s="145">
        <v>0</v>
      </c>
      <c r="T844" s="146">
        <f>S844*H844</f>
        <v>0</v>
      </c>
      <c r="AR844" s="147" t="s">
        <v>152</v>
      </c>
      <c r="AT844" s="147" t="s">
        <v>143</v>
      </c>
      <c r="AU844" s="147" t="s">
        <v>89</v>
      </c>
      <c r="AY844" s="17" t="s">
        <v>140</v>
      </c>
      <c r="BE844" s="148">
        <f>IF(N844="základní",J844,0)</f>
        <v>0</v>
      </c>
      <c r="BF844" s="148">
        <f>IF(N844="snížená",J844,0)</f>
        <v>0</v>
      </c>
      <c r="BG844" s="148">
        <f>IF(N844="zákl. přenesená",J844,0)</f>
        <v>0</v>
      </c>
      <c r="BH844" s="148">
        <f>IF(N844="sníž. přenesená",J844,0)</f>
        <v>0</v>
      </c>
      <c r="BI844" s="148">
        <f>IF(N844="nulová",J844,0)</f>
        <v>0</v>
      </c>
      <c r="BJ844" s="17" t="s">
        <v>21</v>
      </c>
      <c r="BK844" s="148">
        <f>ROUND(I844*H844,2)</f>
        <v>0</v>
      </c>
      <c r="BL844" s="17" t="s">
        <v>152</v>
      </c>
      <c r="BM844" s="147" t="s">
        <v>1268</v>
      </c>
    </row>
    <row r="845" spans="2:65" s="12" customFormat="1" ht="11.25">
      <c r="B845" s="156"/>
      <c r="D845" s="157" t="s">
        <v>341</v>
      </c>
      <c r="E845" s="158" t="s">
        <v>1</v>
      </c>
      <c r="F845" s="159" t="s">
        <v>1269</v>
      </c>
      <c r="H845" s="160">
        <v>1.679</v>
      </c>
      <c r="I845" s="161"/>
      <c r="L845" s="156"/>
      <c r="M845" s="162"/>
      <c r="T845" s="163"/>
      <c r="AT845" s="158" t="s">
        <v>341</v>
      </c>
      <c r="AU845" s="158" t="s">
        <v>89</v>
      </c>
      <c r="AV845" s="12" t="s">
        <v>89</v>
      </c>
      <c r="AW845" s="12" t="s">
        <v>36</v>
      </c>
      <c r="AX845" s="12" t="s">
        <v>81</v>
      </c>
      <c r="AY845" s="158" t="s">
        <v>140</v>
      </c>
    </row>
    <row r="846" spans="2:65" s="12" customFormat="1" ht="11.25">
      <c r="B846" s="156"/>
      <c r="D846" s="157" t="s">
        <v>341</v>
      </c>
      <c r="E846" s="158" t="s">
        <v>1</v>
      </c>
      <c r="F846" s="159" t="s">
        <v>1270</v>
      </c>
      <c r="H846" s="160">
        <v>1.1279999999999999</v>
      </c>
      <c r="I846" s="161"/>
      <c r="L846" s="156"/>
      <c r="M846" s="162"/>
      <c r="T846" s="163"/>
      <c r="AT846" s="158" t="s">
        <v>341</v>
      </c>
      <c r="AU846" s="158" t="s">
        <v>89</v>
      </c>
      <c r="AV846" s="12" t="s">
        <v>89</v>
      </c>
      <c r="AW846" s="12" t="s">
        <v>36</v>
      </c>
      <c r="AX846" s="12" t="s">
        <v>81</v>
      </c>
      <c r="AY846" s="158" t="s">
        <v>140</v>
      </c>
    </row>
    <row r="847" spans="2:65" s="12" customFormat="1" ht="11.25">
      <c r="B847" s="156"/>
      <c r="D847" s="157" t="s">
        <v>341</v>
      </c>
      <c r="E847" s="158" t="s">
        <v>1</v>
      </c>
      <c r="F847" s="159" t="s">
        <v>1271</v>
      </c>
      <c r="H847" s="160">
        <v>0.5</v>
      </c>
      <c r="I847" s="161"/>
      <c r="L847" s="156"/>
      <c r="M847" s="162"/>
      <c r="T847" s="163"/>
      <c r="AT847" s="158" t="s">
        <v>341</v>
      </c>
      <c r="AU847" s="158" t="s">
        <v>89</v>
      </c>
      <c r="AV847" s="12" t="s">
        <v>89</v>
      </c>
      <c r="AW847" s="12" t="s">
        <v>36</v>
      </c>
      <c r="AX847" s="12" t="s">
        <v>81</v>
      </c>
      <c r="AY847" s="158" t="s">
        <v>140</v>
      </c>
    </row>
    <row r="848" spans="2:65" s="12" customFormat="1" ht="11.25">
      <c r="B848" s="156"/>
      <c r="D848" s="157" t="s">
        <v>341</v>
      </c>
      <c r="E848" s="158" t="s">
        <v>1</v>
      </c>
      <c r="F848" s="159" t="s">
        <v>1272</v>
      </c>
      <c r="H848" s="160">
        <v>0.61499999999999999</v>
      </c>
      <c r="I848" s="161"/>
      <c r="L848" s="156"/>
      <c r="M848" s="162"/>
      <c r="T848" s="163"/>
      <c r="AT848" s="158" t="s">
        <v>341</v>
      </c>
      <c r="AU848" s="158" t="s">
        <v>89</v>
      </c>
      <c r="AV848" s="12" t="s">
        <v>89</v>
      </c>
      <c r="AW848" s="12" t="s">
        <v>36</v>
      </c>
      <c r="AX848" s="12" t="s">
        <v>81</v>
      </c>
      <c r="AY848" s="158" t="s">
        <v>140</v>
      </c>
    </row>
    <row r="849" spans="2:65" s="13" customFormat="1" ht="11.25">
      <c r="B849" s="164"/>
      <c r="D849" s="157" t="s">
        <v>341</v>
      </c>
      <c r="E849" s="165" t="s">
        <v>1</v>
      </c>
      <c r="F849" s="166" t="s">
        <v>343</v>
      </c>
      <c r="H849" s="167">
        <v>3.9220000000000002</v>
      </c>
      <c r="I849" s="168"/>
      <c r="L849" s="164"/>
      <c r="M849" s="169"/>
      <c r="T849" s="170"/>
      <c r="AT849" s="165" t="s">
        <v>341</v>
      </c>
      <c r="AU849" s="165" t="s">
        <v>89</v>
      </c>
      <c r="AV849" s="13" t="s">
        <v>152</v>
      </c>
      <c r="AW849" s="13" t="s">
        <v>36</v>
      </c>
      <c r="AX849" s="13" t="s">
        <v>21</v>
      </c>
      <c r="AY849" s="165" t="s">
        <v>140</v>
      </c>
    </row>
    <row r="850" spans="2:65" s="1" customFormat="1" ht="24.2" customHeight="1">
      <c r="B850" s="32"/>
      <c r="C850" s="136" t="s">
        <v>1273</v>
      </c>
      <c r="D850" s="136" t="s">
        <v>143</v>
      </c>
      <c r="E850" s="137" t="s">
        <v>1274</v>
      </c>
      <c r="F850" s="138" t="s">
        <v>1275</v>
      </c>
      <c r="G850" s="139" t="s">
        <v>364</v>
      </c>
      <c r="H850" s="140">
        <v>0.09</v>
      </c>
      <c r="I850" s="141"/>
      <c r="J850" s="142">
        <f>ROUND(I850*H850,2)</f>
        <v>0</v>
      </c>
      <c r="K850" s="138" t="s">
        <v>147</v>
      </c>
      <c r="L850" s="32"/>
      <c r="M850" s="143" t="s">
        <v>1</v>
      </c>
      <c r="N850" s="144" t="s">
        <v>46</v>
      </c>
      <c r="P850" s="145">
        <f>O850*H850</f>
        <v>0</v>
      </c>
      <c r="Q850" s="145">
        <v>1.03732</v>
      </c>
      <c r="R850" s="145">
        <f>Q850*H850</f>
        <v>9.3358799999999992E-2</v>
      </c>
      <c r="S850" s="145">
        <v>0</v>
      </c>
      <c r="T850" s="146">
        <f>S850*H850</f>
        <v>0</v>
      </c>
      <c r="AR850" s="147" t="s">
        <v>152</v>
      </c>
      <c r="AT850" s="147" t="s">
        <v>143</v>
      </c>
      <c r="AU850" s="147" t="s">
        <v>89</v>
      </c>
      <c r="AY850" s="17" t="s">
        <v>140</v>
      </c>
      <c r="BE850" s="148">
        <f>IF(N850="základní",J850,0)</f>
        <v>0</v>
      </c>
      <c r="BF850" s="148">
        <f>IF(N850="snížená",J850,0)</f>
        <v>0</v>
      </c>
      <c r="BG850" s="148">
        <f>IF(N850="zákl. přenesená",J850,0)</f>
        <v>0</v>
      </c>
      <c r="BH850" s="148">
        <f>IF(N850="sníž. přenesená",J850,0)</f>
        <v>0</v>
      </c>
      <c r="BI850" s="148">
        <f>IF(N850="nulová",J850,0)</f>
        <v>0</v>
      </c>
      <c r="BJ850" s="17" t="s">
        <v>21</v>
      </c>
      <c r="BK850" s="148">
        <f>ROUND(I850*H850,2)</f>
        <v>0</v>
      </c>
      <c r="BL850" s="17" t="s">
        <v>152</v>
      </c>
      <c r="BM850" s="147" t="s">
        <v>1276</v>
      </c>
    </row>
    <row r="851" spans="2:65" s="14" customFormat="1" ht="11.25">
      <c r="B851" s="171"/>
      <c r="D851" s="157" t="s">
        <v>341</v>
      </c>
      <c r="E851" s="172" t="s">
        <v>1</v>
      </c>
      <c r="F851" s="173" t="s">
        <v>886</v>
      </c>
      <c r="H851" s="172" t="s">
        <v>1</v>
      </c>
      <c r="I851" s="174"/>
      <c r="L851" s="171"/>
      <c r="M851" s="175"/>
      <c r="T851" s="176"/>
      <c r="AT851" s="172" t="s">
        <v>341</v>
      </c>
      <c r="AU851" s="172" t="s">
        <v>89</v>
      </c>
      <c r="AV851" s="14" t="s">
        <v>21</v>
      </c>
      <c r="AW851" s="14" t="s">
        <v>36</v>
      </c>
      <c r="AX851" s="14" t="s">
        <v>81</v>
      </c>
      <c r="AY851" s="172" t="s">
        <v>140</v>
      </c>
    </row>
    <row r="852" spans="2:65" s="14" customFormat="1" ht="11.25">
      <c r="B852" s="171"/>
      <c r="D852" s="157" t="s">
        <v>341</v>
      </c>
      <c r="E852" s="172" t="s">
        <v>1</v>
      </c>
      <c r="F852" s="173" t="s">
        <v>1277</v>
      </c>
      <c r="H852" s="172" t="s">
        <v>1</v>
      </c>
      <c r="I852" s="174"/>
      <c r="L852" s="171"/>
      <c r="M852" s="175"/>
      <c r="T852" s="176"/>
      <c r="AT852" s="172" t="s">
        <v>341</v>
      </c>
      <c r="AU852" s="172" t="s">
        <v>89</v>
      </c>
      <c r="AV852" s="14" t="s">
        <v>21</v>
      </c>
      <c r="AW852" s="14" t="s">
        <v>36</v>
      </c>
      <c r="AX852" s="14" t="s">
        <v>81</v>
      </c>
      <c r="AY852" s="172" t="s">
        <v>140</v>
      </c>
    </row>
    <row r="853" spans="2:65" s="12" customFormat="1" ht="11.25">
      <c r="B853" s="156"/>
      <c r="D853" s="157" t="s">
        <v>341</v>
      </c>
      <c r="E853" s="158" t="s">
        <v>1</v>
      </c>
      <c r="F853" s="159" t="s">
        <v>1278</v>
      </c>
      <c r="H853" s="160">
        <v>3.2000000000000001E-2</v>
      </c>
      <c r="I853" s="161"/>
      <c r="L853" s="156"/>
      <c r="M853" s="162"/>
      <c r="T853" s="163"/>
      <c r="AT853" s="158" t="s">
        <v>341</v>
      </c>
      <c r="AU853" s="158" t="s">
        <v>89</v>
      </c>
      <c r="AV853" s="12" t="s">
        <v>89</v>
      </c>
      <c r="AW853" s="12" t="s">
        <v>36</v>
      </c>
      <c r="AX853" s="12" t="s">
        <v>81</v>
      </c>
      <c r="AY853" s="158" t="s">
        <v>140</v>
      </c>
    </row>
    <row r="854" spans="2:65" s="14" customFormat="1" ht="11.25">
      <c r="B854" s="171"/>
      <c r="D854" s="157" t="s">
        <v>341</v>
      </c>
      <c r="E854" s="172" t="s">
        <v>1</v>
      </c>
      <c r="F854" s="173" t="s">
        <v>606</v>
      </c>
      <c r="H854" s="172" t="s">
        <v>1</v>
      </c>
      <c r="I854" s="174"/>
      <c r="L854" s="171"/>
      <c r="M854" s="175"/>
      <c r="T854" s="176"/>
      <c r="AT854" s="172" t="s">
        <v>341</v>
      </c>
      <c r="AU854" s="172" t="s">
        <v>89</v>
      </c>
      <c r="AV854" s="14" t="s">
        <v>21</v>
      </c>
      <c r="AW854" s="14" t="s">
        <v>36</v>
      </c>
      <c r="AX854" s="14" t="s">
        <v>81</v>
      </c>
      <c r="AY854" s="172" t="s">
        <v>140</v>
      </c>
    </row>
    <row r="855" spans="2:65" s="12" customFormat="1" ht="11.25">
      <c r="B855" s="156"/>
      <c r="D855" s="157" t="s">
        <v>341</v>
      </c>
      <c r="E855" s="158" t="s">
        <v>1</v>
      </c>
      <c r="F855" s="159" t="s">
        <v>1279</v>
      </c>
      <c r="H855" s="160">
        <v>2.4E-2</v>
      </c>
      <c r="I855" s="161"/>
      <c r="L855" s="156"/>
      <c r="M855" s="162"/>
      <c r="T855" s="163"/>
      <c r="AT855" s="158" t="s">
        <v>341</v>
      </c>
      <c r="AU855" s="158" t="s">
        <v>89</v>
      </c>
      <c r="AV855" s="12" t="s">
        <v>89</v>
      </c>
      <c r="AW855" s="12" t="s">
        <v>36</v>
      </c>
      <c r="AX855" s="12" t="s">
        <v>81</v>
      </c>
      <c r="AY855" s="158" t="s">
        <v>140</v>
      </c>
    </row>
    <row r="856" spans="2:65" s="14" customFormat="1" ht="11.25">
      <c r="B856" s="171"/>
      <c r="D856" s="157" t="s">
        <v>341</v>
      </c>
      <c r="E856" s="172" t="s">
        <v>1</v>
      </c>
      <c r="F856" s="173" t="s">
        <v>608</v>
      </c>
      <c r="H856" s="172" t="s">
        <v>1</v>
      </c>
      <c r="I856" s="174"/>
      <c r="L856" s="171"/>
      <c r="M856" s="175"/>
      <c r="T856" s="176"/>
      <c r="AT856" s="172" t="s">
        <v>341</v>
      </c>
      <c r="AU856" s="172" t="s">
        <v>89</v>
      </c>
      <c r="AV856" s="14" t="s">
        <v>21</v>
      </c>
      <c r="AW856" s="14" t="s">
        <v>36</v>
      </c>
      <c r="AX856" s="14" t="s">
        <v>81</v>
      </c>
      <c r="AY856" s="172" t="s">
        <v>140</v>
      </c>
    </row>
    <row r="857" spans="2:65" s="12" customFormat="1" ht="11.25">
      <c r="B857" s="156"/>
      <c r="D857" s="157" t="s">
        <v>341</v>
      </c>
      <c r="E857" s="158" t="s">
        <v>1</v>
      </c>
      <c r="F857" s="159" t="s">
        <v>1280</v>
      </c>
      <c r="H857" s="160">
        <v>1.4999999999999999E-2</v>
      </c>
      <c r="I857" s="161"/>
      <c r="L857" s="156"/>
      <c r="M857" s="162"/>
      <c r="T857" s="163"/>
      <c r="AT857" s="158" t="s">
        <v>341</v>
      </c>
      <c r="AU857" s="158" t="s">
        <v>89</v>
      </c>
      <c r="AV857" s="12" t="s">
        <v>89</v>
      </c>
      <c r="AW857" s="12" t="s">
        <v>36</v>
      </c>
      <c r="AX857" s="12" t="s">
        <v>81</v>
      </c>
      <c r="AY857" s="158" t="s">
        <v>140</v>
      </c>
    </row>
    <row r="858" spans="2:65" s="14" customFormat="1" ht="11.25">
      <c r="B858" s="171"/>
      <c r="D858" s="157" t="s">
        <v>341</v>
      </c>
      <c r="E858" s="172" t="s">
        <v>1</v>
      </c>
      <c r="F858" s="173" t="s">
        <v>610</v>
      </c>
      <c r="H858" s="172" t="s">
        <v>1</v>
      </c>
      <c r="I858" s="174"/>
      <c r="L858" s="171"/>
      <c r="M858" s="175"/>
      <c r="T858" s="176"/>
      <c r="AT858" s="172" t="s">
        <v>341</v>
      </c>
      <c r="AU858" s="172" t="s">
        <v>89</v>
      </c>
      <c r="AV858" s="14" t="s">
        <v>21</v>
      </c>
      <c r="AW858" s="14" t="s">
        <v>36</v>
      </c>
      <c r="AX858" s="14" t="s">
        <v>81</v>
      </c>
      <c r="AY858" s="172" t="s">
        <v>140</v>
      </c>
    </row>
    <row r="859" spans="2:65" s="12" customFormat="1" ht="11.25">
      <c r="B859" s="156"/>
      <c r="D859" s="157" t="s">
        <v>341</v>
      </c>
      <c r="E859" s="158" t="s">
        <v>1</v>
      </c>
      <c r="F859" s="159" t="s">
        <v>1281</v>
      </c>
      <c r="H859" s="160">
        <v>1.9E-2</v>
      </c>
      <c r="I859" s="161"/>
      <c r="L859" s="156"/>
      <c r="M859" s="162"/>
      <c r="T859" s="163"/>
      <c r="AT859" s="158" t="s">
        <v>341</v>
      </c>
      <c r="AU859" s="158" t="s">
        <v>89</v>
      </c>
      <c r="AV859" s="12" t="s">
        <v>89</v>
      </c>
      <c r="AW859" s="12" t="s">
        <v>36</v>
      </c>
      <c r="AX859" s="12" t="s">
        <v>81</v>
      </c>
      <c r="AY859" s="158" t="s">
        <v>140</v>
      </c>
    </row>
    <row r="860" spans="2:65" s="13" customFormat="1" ht="11.25">
      <c r="B860" s="164"/>
      <c r="D860" s="157" t="s">
        <v>341</v>
      </c>
      <c r="E860" s="165" t="s">
        <v>1</v>
      </c>
      <c r="F860" s="166" t="s">
        <v>343</v>
      </c>
      <c r="H860" s="167">
        <v>0.09</v>
      </c>
      <c r="I860" s="168"/>
      <c r="L860" s="164"/>
      <c r="M860" s="169"/>
      <c r="T860" s="170"/>
      <c r="AT860" s="165" t="s">
        <v>341</v>
      </c>
      <c r="AU860" s="165" t="s">
        <v>89</v>
      </c>
      <c r="AV860" s="13" t="s">
        <v>152</v>
      </c>
      <c r="AW860" s="13" t="s">
        <v>36</v>
      </c>
      <c r="AX860" s="13" t="s">
        <v>21</v>
      </c>
      <c r="AY860" s="165" t="s">
        <v>140</v>
      </c>
    </row>
    <row r="861" spans="2:65" s="1" customFormat="1" ht="21.75" customHeight="1">
      <c r="B861" s="32"/>
      <c r="C861" s="136" t="s">
        <v>1282</v>
      </c>
      <c r="D861" s="136" t="s">
        <v>143</v>
      </c>
      <c r="E861" s="137" t="s">
        <v>1283</v>
      </c>
      <c r="F861" s="138" t="s">
        <v>1284</v>
      </c>
      <c r="G861" s="139" t="s">
        <v>146</v>
      </c>
      <c r="H861" s="140">
        <v>31.6</v>
      </c>
      <c r="I861" s="141"/>
      <c r="J861" s="142">
        <f>ROUND(I861*H861,2)</f>
        <v>0</v>
      </c>
      <c r="K861" s="138" t="s">
        <v>147</v>
      </c>
      <c r="L861" s="32"/>
      <c r="M861" s="143" t="s">
        <v>1</v>
      </c>
      <c r="N861" s="144" t="s">
        <v>46</v>
      </c>
      <c r="P861" s="145">
        <f>O861*H861</f>
        <v>0</v>
      </c>
      <c r="Q861" s="145">
        <v>9.7999999999999997E-4</v>
      </c>
      <c r="R861" s="145">
        <f>Q861*H861</f>
        <v>3.0967999999999999E-2</v>
      </c>
      <c r="S861" s="145">
        <v>0</v>
      </c>
      <c r="T861" s="146">
        <f>S861*H861</f>
        <v>0</v>
      </c>
      <c r="AR861" s="147" t="s">
        <v>152</v>
      </c>
      <c r="AT861" s="147" t="s">
        <v>143</v>
      </c>
      <c r="AU861" s="147" t="s">
        <v>89</v>
      </c>
      <c r="AY861" s="17" t="s">
        <v>140</v>
      </c>
      <c r="BE861" s="148">
        <f>IF(N861="základní",J861,0)</f>
        <v>0</v>
      </c>
      <c r="BF861" s="148">
        <f>IF(N861="snížená",J861,0)</f>
        <v>0</v>
      </c>
      <c r="BG861" s="148">
        <f>IF(N861="zákl. přenesená",J861,0)</f>
        <v>0</v>
      </c>
      <c r="BH861" s="148">
        <f>IF(N861="sníž. přenesená",J861,0)</f>
        <v>0</v>
      </c>
      <c r="BI861" s="148">
        <f>IF(N861="nulová",J861,0)</f>
        <v>0</v>
      </c>
      <c r="BJ861" s="17" t="s">
        <v>21</v>
      </c>
      <c r="BK861" s="148">
        <f>ROUND(I861*H861,2)</f>
        <v>0</v>
      </c>
      <c r="BL861" s="17" t="s">
        <v>152</v>
      </c>
      <c r="BM861" s="147" t="s">
        <v>1285</v>
      </c>
    </row>
    <row r="862" spans="2:65" s="14" customFormat="1" ht="11.25">
      <c r="B862" s="171"/>
      <c r="D862" s="157" t="s">
        <v>341</v>
      </c>
      <c r="E862" s="172" t="s">
        <v>1</v>
      </c>
      <c r="F862" s="173" t="s">
        <v>1286</v>
      </c>
      <c r="H862" s="172" t="s">
        <v>1</v>
      </c>
      <c r="I862" s="174"/>
      <c r="L862" s="171"/>
      <c r="M862" s="175"/>
      <c r="T862" s="176"/>
      <c r="AT862" s="172" t="s">
        <v>341</v>
      </c>
      <c r="AU862" s="172" t="s">
        <v>89</v>
      </c>
      <c r="AV862" s="14" t="s">
        <v>21</v>
      </c>
      <c r="AW862" s="14" t="s">
        <v>36</v>
      </c>
      <c r="AX862" s="14" t="s">
        <v>81</v>
      </c>
      <c r="AY862" s="172" t="s">
        <v>140</v>
      </c>
    </row>
    <row r="863" spans="2:65" s="12" customFormat="1" ht="11.25">
      <c r="B863" s="156"/>
      <c r="D863" s="157" t="s">
        <v>341</v>
      </c>
      <c r="E863" s="158" t="s">
        <v>1</v>
      </c>
      <c r="F863" s="159" t="s">
        <v>1287</v>
      </c>
      <c r="H863" s="160">
        <v>9.1</v>
      </c>
      <c r="I863" s="161"/>
      <c r="L863" s="156"/>
      <c r="M863" s="162"/>
      <c r="T863" s="163"/>
      <c r="AT863" s="158" t="s">
        <v>341</v>
      </c>
      <c r="AU863" s="158" t="s">
        <v>89</v>
      </c>
      <c r="AV863" s="12" t="s">
        <v>89</v>
      </c>
      <c r="AW863" s="12" t="s">
        <v>36</v>
      </c>
      <c r="AX863" s="12" t="s">
        <v>81</v>
      </c>
      <c r="AY863" s="158" t="s">
        <v>140</v>
      </c>
    </row>
    <row r="864" spans="2:65" s="12" customFormat="1" ht="11.25">
      <c r="B864" s="156"/>
      <c r="D864" s="157" t="s">
        <v>341</v>
      </c>
      <c r="E864" s="158" t="s">
        <v>1</v>
      </c>
      <c r="F864" s="159" t="s">
        <v>1288</v>
      </c>
      <c r="H864" s="160">
        <v>10.3</v>
      </c>
      <c r="I864" s="161"/>
      <c r="L864" s="156"/>
      <c r="M864" s="162"/>
      <c r="T864" s="163"/>
      <c r="AT864" s="158" t="s">
        <v>341</v>
      </c>
      <c r="AU864" s="158" t="s">
        <v>89</v>
      </c>
      <c r="AV864" s="12" t="s">
        <v>89</v>
      </c>
      <c r="AW864" s="12" t="s">
        <v>36</v>
      </c>
      <c r="AX864" s="12" t="s">
        <v>81</v>
      </c>
      <c r="AY864" s="158" t="s">
        <v>140</v>
      </c>
    </row>
    <row r="865" spans="2:65" s="12" customFormat="1" ht="11.25">
      <c r="B865" s="156"/>
      <c r="D865" s="157" t="s">
        <v>341</v>
      </c>
      <c r="E865" s="158" t="s">
        <v>1</v>
      </c>
      <c r="F865" s="159" t="s">
        <v>1289</v>
      </c>
      <c r="H865" s="160">
        <v>6.1</v>
      </c>
      <c r="I865" s="161"/>
      <c r="L865" s="156"/>
      <c r="M865" s="162"/>
      <c r="T865" s="163"/>
      <c r="AT865" s="158" t="s">
        <v>341</v>
      </c>
      <c r="AU865" s="158" t="s">
        <v>89</v>
      </c>
      <c r="AV865" s="12" t="s">
        <v>89</v>
      </c>
      <c r="AW865" s="12" t="s">
        <v>36</v>
      </c>
      <c r="AX865" s="12" t="s">
        <v>81</v>
      </c>
      <c r="AY865" s="158" t="s">
        <v>140</v>
      </c>
    </row>
    <row r="866" spans="2:65" s="12" customFormat="1" ht="11.25">
      <c r="B866" s="156"/>
      <c r="D866" s="157" t="s">
        <v>341</v>
      </c>
      <c r="E866" s="158" t="s">
        <v>1</v>
      </c>
      <c r="F866" s="159" t="s">
        <v>1290</v>
      </c>
      <c r="H866" s="160">
        <v>6.1</v>
      </c>
      <c r="I866" s="161"/>
      <c r="L866" s="156"/>
      <c r="M866" s="162"/>
      <c r="T866" s="163"/>
      <c r="AT866" s="158" t="s">
        <v>341</v>
      </c>
      <c r="AU866" s="158" t="s">
        <v>89</v>
      </c>
      <c r="AV866" s="12" t="s">
        <v>89</v>
      </c>
      <c r="AW866" s="12" t="s">
        <v>36</v>
      </c>
      <c r="AX866" s="12" t="s">
        <v>81</v>
      </c>
      <c r="AY866" s="158" t="s">
        <v>140</v>
      </c>
    </row>
    <row r="867" spans="2:65" s="13" customFormat="1" ht="11.25">
      <c r="B867" s="164"/>
      <c r="D867" s="157" t="s">
        <v>341</v>
      </c>
      <c r="E867" s="165" t="s">
        <v>1</v>
      </c>
      <c r="F867" s="166" t="s">
        <v>343</v>
      </c>
      <c r="H867" s="167">
        <v>31.6</v>
      </c>
      <c r="I867" s="168"/>
      <c r="L867" s="164"/>
      <c r="M867" s="169"/>
      <c r="T867" s="170"/>
      <c r="AT867" s="165" t="s">
        <v>341</v>
      </c>
      <c r="AU867" s="165" t="s">
        <v>89</v>
      </c>
      <c r="AV867" s="13" t="s">
        <v>152</v>
      </c>
      <c r="AW867" s="13" t="s">
        <v>36</v>
      </c>
      <c r="AX867" s="13" t="s">
        <v>21</v>
      </c>
      <c r="AY867" s="165" t="s">
        <v>140</v>
      </c>
    </row>
    <row r="868" spans="2:65" s="1" customFormat="1" ht="24.2" customHeight="1">
      <c r="B868" s="32"/>
      <c r="C868" s="136" t="s">
        <v>1291</v>
      </c>
      <c r="D868" s="136" t="s">
        <v>143</v>
      </c>
      <c r="E868" s="137" t="s">
        <v>1292</v>
      </c>
      <c r="F868" s="138" t="s">
        <v>1293</v>
      </c>
      <c r="G868" s="139" t="s">
        <v>146</v>
      </c>
      <c r="H868" s="140">
        <v>49.8</v>
      </c>
      <c r="I868" s="141"/>
      <c r="J868" s="142">
        <f>ROUND(I868*H868,2)</f>
        <v>0</v>
      </c>
      <c r="K868" s="138" t="s">
        <v>147</v>
      </c>
      <c r="L868" s="32"/>
      <c r="M868" s="143" t="s">
        <v>1</v>
      </c>
      <c r="N868" s="144" t="s">
        <v>46</v>
      </c>
      <c r="P868" s="145">
        <f>O868*H868</f>
        <v>0</v>
      </c>
      <c r="Q868" s="145">
        <v>9.7999999999999997E-4</v>
      </c>
      <c r="R868" s="145">
        <f>Q868*H868</f>
        <v>4.8803999999999993E-2</v>
      </c>
      <c r="S868" s="145">
        <v>0</v>
      </c>
      <c r="T868" s="146">
        <f>S868*H868</f>
        <v>0</v>
      </c>
      <c r="AR868" s="147" t="s">
        <v>152</v>
      </c>
      <c r="AT868" s="147" t="s">
        <v>143</v>
      </c>
      <c r="AU868" s="147" t="s">
        <v>89</v>
      </c>
      <c r="AY868" s="17" t="s">
        <v>140</v>
      </c>
      <c r="BE868" s="148">
        <f>IF(N868="základní",J868,0)</f>
        <v>0</v>
      </c>
      <c r="BF868" s="148">
        <f>IF(N868="snížená",J868,0)</f>
        <v>0</v>
      </c>
      <c r="BG868" s="148">
        <f>IF(N868="zákl. přenesená",J868,0)</f>
        <v>0</v>
      </c>
      <c r="BH868" s="148">
        <f>IF(N868="sníž. přenesená",J868,0)</f>
        <v>0</v>
      </c>
      <c r="BI868" s="148">
        <f>IF(N868="nulová",J868,0)</f>
        <v>0</v>
      </c>
      <c r="BJ868" s="17" t="s">
        <v>21</v>
      </c>
      <c r="BK868" s="148">
        <f>ROUND(I868*H868,2)</f>
        <v>0</v>
      </c>
      <c r="BL868" s="17" t="s">
        <v>152</v>
      </c>
      <c r="BM868" s="147" t="s">
        <v>1294</v>
      </c>
    </row>
    <row r="869" spans="2:65" s="14" customFormat="1" ht="11.25">
      <c r="B869" s="171"/>
      <c r="D869" s="157" t="s">
        <v>341</v>
      </c>
      <c r="E869" s="172" t="s">
        <v>1</v>
      </c>
      <c r="F869" s="173" t="s">
        <v>1295</v>
      </c>
      <c r="H869" s="172" t="s">
        <v>1</v>
      </c>
      <c r="I869" s="174"/>
      <c r="L869" s="171"/>
      <c r="M869" s="175"/>
      <c r="T869" s="176"/>
      <c r="AT869" s="172" t="s">
        <v>341</v>
      </c>
      <c r="AU869" s="172" t="s">
        <v>89</v>
      </c>
      <c r="AV869" s="14" t="s">
        <v>21</v>
      </c>
      <c r="AW869" s="14" t="s">
        <v>36</v>
      </c>
      <c r="AX869" s="14" t="s">
        <v>81</v>
      </c>
      <c r="AY869" s="172" t="s">
        <v>140</v>
      </c>
    </row>
    <row r="870" spans="2:65" s="14" customFormat="1" ht="11.25">
      <c r="B870" s="171"/>
      <c r="D870" s="157" t="s">
        <v>341</v>
      </c>
      <c r="E870" s="172" t="s">
        <v>1</v>
      </c>
      <c r="F870" s="173" t="s">
        <v>1296</v>
      </c>
      <c r="H870" s="172" t="s">
        <v>1</v>
      </c>
      <c r="I870" s="174"/>
      <c r="L870" s="171"/>
      <c r="M870" s="175"/>
      <c r="T870" s="176"/>
      <c r="AT870" s="172" t="s">
        <v>341</v>
      </c>
      <c r="AU870" s="172" t="s">
        <v>89</v>
      </c>
      <c r="AV870" s="14" t="s">
        <v>21</v>
      </c>
      <c r="AW870" s="14" t="s">
        <v>36</v>
      </c>
      <c r="AX870" s="14" t="s">
        <v>81</v>
      </c>
      <c r="AY870" s="172" t="s">
        <v>140</v>
      </c>
    </row>
    <row r="871" spans="2:65" s="12" customFormat="1" ht="11.25">
      <c r="B871" s="156"/>
      <c r="D871" s="157" t="s">
        <v>341</v>
      </c>
      <c r="E871" s="158" t="s">
        <v>1</v>
      </c>
      <c r="F871" s="159" t="s">
        <v>1297</v>
      </c>
      <c r="H871" s="160">
        <v>12.6</v>
      </c>
      <c r="I871" s="161"/>
      <c r="L871" s="156"/>
      <c r="M871" s="162"/>
      <c r="T871" s="163"/>
      <c r="AT871" s="158" t="s">
        <v>341</v>
      </c>
      <c r="AU871" s="158" t="s">
        <v>89</v>
      </c>
      <c r="AV871" s="12" t="s">
        <v>89</v>
      </c>
      <c r="AW871" s="12" t="s">
        <v>36</v>
      </c>
      <c r="AX871" s="12" t="s">
        <v>81</v>
      </c>
      <c r="AY871" s="158" t="s">
        <v>140</v>
      </c>
    </row>
    <row r="872" spans="2:65" s="14" customFormat="1" ht="11.25">
      <c r="B872" s="171"/>
      <c r="D872" s="157" t="s">
        <v>341</v>
      </c>
      <c r="E872" s="172" t="s">
        <v>1</v>
      </c>
      <c r="F872" s="173" t="s">
        <v>1298</v>
      </c>
      <c r="H872" s="172" t="s">
        <v>1</v>
      </c>
      <c r="I872" s="174"/>
      <c r="L872" s="171"/>
      <c r="M872" s="175"/>
      <c r="T872" s="176"/>
      <c r="AT872" s="172" t="s">
        <v>341</v>
      </c>
      <c r="AU872" s="172" t="s">
        <v>89</v>
      </c>
      <c r="AV872" s="14" t="s">
        <v>21</v>
      </c>
      <c r="AW872" s="14" t="s">
        <v>36</v>
      </c>
      <c r="AX872" s="14" t="s">
        <v>81</v>
      </c>
      <c r="AY872" s="172" t="s">
        <v>140</v>
      </c>
    </row>
    <row r="873" spans="2:65" s="12" customFormat="1" ht="11.25">
      <c r="B873" s="156"/>
      <c r="D873" s="157" t="s">
        <v>341</v>
      </c>
      <c r="E873" s="158" t="s">
        <v>1</v>
      </c>
      <c r="F873" s="159" t="s">
        <v>1299</v>
      </c>
      <c r="H873" s="160">
        <v>8</v>
      </c>
      <c r="I873" s="161"/>
      <c r="L873" s="156"/>
      <c r="M873" s="162"/>
      <c r="T873" s="163"/>
      <c r="AT873" s="158" t="s">
        <v>341</v>
      </c>
      <c r="AU873" s="158" t="s">
        <v>89</v>
      </c>
      <c r="AV873" s="12" t="s">
        <v>89</v>
      </c>
      <c r="AW873" s="12" t="s">
        <v>36</v>
      </c>
      <c r="AX873" s="12" t="s">
        <v>81</v>
      </c>
      <c r="AY873" s="158" t="s">
        <v>140</v>
      </c>
    </row>
    <row r="874" spans="2:65" s="12" customFormat="1" ht="11.25">
      <c r="B874" s="156"/>
      <c r="D874" s="157" t="s">
        <v>341</v>
      </c>
      <c r="E874" s="158" t="s">
        <v>1</v>
      </c>
      <c r="F874" s="159" t="s">
        <v>1300</v>
      </c>
      <c r="H874" s="160">
        <v>8</v>
      </c>
      <c r="I874" s="161"/>
      <c r="L874" s="156"/>
      <c r="M874" s="162"/>
      <c r="T874" s="163"/>
      <c r="AT874" s="158" t="s">
        <v>341</v>
      </c>
      <c r="AU874" s="158" t="s">
        <v>89</v>
      </c>
      <c r="AV874" s="12" t="s">
        <v>89</v>
      </c>
      <c r="AW874" s="12" t="s">
        <v>36</v>
      </c>
      <c r="AX874" s="12" t="s">
        <v>81</v>
      </c>
      <c r="AY874" s="158" t="s">
        <v>140</v>
      </c>
    </row>
    <row r="875" spans="2:65" s="12" customFormat="1" ht="11.25">
      <c r="B875" s="156"/>
      <c r="D875" s="157" t="s">
        <v>341</v>
      </c>
      <c r="E875" s="158" t="s">
        <v>1</v>
      </c>
      <c r="F875" s="159" t="s">
        <v>1301</v>
      </c>
      <c r="H875" s="160">
        <v>8</v>
      </c>
      <c r="I875" s="161"/>
      <c r="L875" s="156"/>
      <c r="M875" s="162"/>
      <c r="T875" s="163"/>
      <c r="AT875" s="158" t="s">
        <v>341</v>
      </c>
      <c r="AU875" s="158" t="s">
        <v>89</v>
      </c>
      <c r="AV875" s="12" t="s">
        <v>89</v>
      </c>
      <c r="AW875" s="12" t="s">
        <v>36</v>
      </c>
      <c r="AX875" s="12" t="s">
        <v>81</v>
      </c>
      <c r="AY875" s="158" t="s">
        <v>140</v>
      </c>
    </row>
    <row r="876" spans="2:65" s="12" customFormat="1" ht="11.25">
      <c r="B876" s="156"/>
      <c r="D876" s="157" t="s">
        <v>341</v>
      </c>
      <c r="E876" s="158" t="s">
        <v>1</v>
      </c>
      <c r="F876" s="159" t="s">
        <v>1302</v>
      </c>
      <c r="H876" s="160">
        <v>8</v>
      </c>
      <c r="I876" s="161"/>
      <c r="L876" s="156"/>
      <c r="M876" s="162"/>
      <c r="T876" s="163"/>
      <c r="AT876" s="158" t="s">
        <v>341</v>
      </c>
      <c r="AU876" s="158" t="s">
        <v>89</v>
      </c>
      <c r="AV876" s="12" t="s">
        <v>89</v>
      </c>
      <c r="AW876" s="12" t="s">
        <v>36</v>
      </c>
      <c r="AX876" s="12" t="s">
        <v>81</v>
      </c>
      <c r="AY876" s="158" t="s">
        <v>140</v>
      </c>
    </row>
    <row r="877" spans="2:65" s="14" customFormat="1" ht="11.25">
      <c r="B877" s="171"/>
      <c r="D877" s="157" t="s">
        <v>341</v>
      </c>
      <c r="E877" s="172" t="s">
        <v>1</v>
      </c>
      <c r="F877" s="173" t="s">
        <v>1303</v>
      </c>
      <c r="H877" s="172" t="s">
        <v>1</v>
      </c>
      <c r="I877" s="174"/>
      <c r="L877" s="171"/>
      <c r="M877" s="175"/>
      <c r="T877" s="176"/>
      <c r="AT877" s="172" t="s">
        <v>341</v>
      </c>
      <c r="AU877" s="172" t="s">
        <v>89</v>
      </c>
      <c r="AV877" s="14" t="s">
        <v>21</v>
      </c>
      <c r="AW877" s="14" t="s">
        <v>36</v>
      </c>
      <c r="AX877" s="14" t="s">
        <v>81</v>
      </c>
      <c r="AY877" s="172" t="s">
        <v>140</v>
      </c>
    </row>
    <row r="878" spans="2:65" s="12" customFormat="1" ht="11.25">
      <c r="B878" s="156"/>
      <c r="D878" s="157" t="s">
        <v>341</v>
      </c>
      <c r="E878" s="158" t="s">
        <v>1</v>
      </c>
      <c r="F878" s="159" t="s">
        <v>1304</v>
      </c>
      <c r="H878" s="160">
        <v>0.8</v>
      </c>
      <c r="I878" s="161"/>
      <c r="L878" s="156"/>
      <c r="M878" s="162"/>
      <c r="T878" s="163"/>
      <c r="AT878" s="158" t="s">
        <v>341</v>
      </c>
      <c r="AU878" s="158" t="s">
        <v>89</v>
      </c>
      <c r="AV878" s="12" t="s">
        <v>89</v>
      </c>
      <c r="AW878" s="12" t="s">
        <v>36</v>
      </c>
      <c r="AX878" s="12" t="s">
        <v>81</v>
      </c>
      <c r="AY878" s="158" t="s">
        <v>140</v>
      </c>
    </row>
    <row r="879" spans="2:65" s="14" customFormat="1" ht="11.25">
      <c r="B879" s="171"/>
      <c r="D879" s="157" t="s">
        <v>341</v>
      </c>
      <c r="E879" s="172" t="s">
        <v>1</v>
      </c>
      <c r="F879" s="173" t="s">
        <v>1305</v>
      </c>
      <c r="H879" s="172" t="s">
        <v>1</v>
      </c>
      <c r="I879" s="174"/>
      <c r="L879" s="171"/>
      <c r="M879" s="175"/>
      <c r="T879" s="176"/>
      <c r="AT879" s="172" t="s">
        <v>341</v>
      </c>
      <c r="AU879" s="172" t="s">
        <v>89</v>
      </c>
      <c r="AV879" s="14" t="s">
        <v>21</v>
      </c>
      <c r="AW879" s="14" t="s">
        <v>36</v>
      </c>
      <c r="AX879" s="14" t="s">
        <v>81</v>
      </c>
      <c r="AY879" s="172" t="s">
        <v>140</v>
      </c>
    </row>
    <row r="880" spans="2:65" s="12" customFormat="1" ht="11.25">
      <c r="B880" s="156"/>
      <c r="D880" s="157" t="s">
        <v>341</v>
      </c>
      <c r="E880" s="158" t="s">
        <v>1</v>
      </c>
      <c r="F880" s="159" t="s">
        <v>1306</v>
      </c>
      <c r="H880" s="160">
        <v>1.2</v>
      </c>
      <c r="I880" s="161"/>
      <c r="L880" s="156"/>
      <c r="M880" s="162"/>
      <c r="T880" s="163"/>
      <c r="AT880" s="158" t="s">
        <v>341</v>
      </c>
      <c r="AU880" s="158" t="s">
        <v>89</v>
      </c>
      <c r="AV880" s="12" t="s">
        <v>89</v>
      </c>
      <c r="AW880" s="12" t="s">
        <v>36</v>
      </c>
      <c r="AX880" s="12" t="s">
        <v>81</v>
      </c>
      <c r="AY880" s="158" t="s">
        <v>140</v>
      </c>
    </row>
    <row r="881" spans="2:65" s="14" customFormat="1" ht="11.25">
      <c r="B881" s="171"/>
      <c r="D881" s="157" t="s">
        <v>341</v>
      </c>
      <c r="E881" s="172" t="s">
        <v>1</v>
      </c>
      <c r="F881" s="173" t="s">
        <v>1307</v>
      </c>
      <c r="H881" s="172" t="s">
        <v>1</v>
      </c>
      <c r="I881" s="174"/>
      <c r="L881" s="171"/>
      <c r="M881" s="175"/>
      <c r="T881" s="176"/>
      <c r="AT881" s="172" t="s">
        <v>341</v>
      </c>
      <c r="AU881" s="172" t="s">
        <v>89</v>
      </c>
      <c r="AV881" s="14" t="s">
        <v>21</v>
      </c>
      <c r="AW881" s="14" t="s">
        <v>36</v>
      </c>
      <c r="AX881" s="14" t="s">
        <v>81</v>
      </c>
      <c r="AY881" s="172" t="s">
        <v>140</v>
      </c>
    </row>
    <row r="882" spans="2:65" s="12" customFormat="1" ht="11.25">
      <c r="B882" s="156"/>
      <c r="D882" s="157" t="s">
        <v>341</v>
      </c>
      <c r="E882" s="158" t="s">
        <v>1</v>
      </c>
      <c r="F882" s="159" t="s">
        <v>1308</v>
      </c>
      <c r="H882" s="160">
        <v>3.2</v>
      </c>
      <c r="I882" s="161"/>
      <c r="L882" s="156"/>
      <c r="M882" s="162"/>
      <c r="T882" s="163"/>
      <c r="AT882" s="158" t="s">
        <v>341</v>
      </c>
      <c r="AU882" s="158" t="s">
        <v>89</v>
      </c>
      <c r="AV882" s="12" t="s">
        <v>89</v>
      </c>
      <c r="AW882" s="12" t="s">
        <v>36</v>
      </c>
      <c r="AX882" s="12" t="s">
        <v>81</v>
      </c>
      <c r="AY882" s="158" t="s">
        <v>140</v>
      </c>
    </row>
    <row r="883" spans="2:65" s="13" customFormat="1" ht="11.25">
      <c r="B883" s="164"/>
      <c r="D883" s="157" t="s">
        <v>341</v>
      </c>
      <c r="E883" s="165" t="s">
        <v>1</v>
      </c>
      <c r="F883" s="166" t="s">
        <v>343</v>
      </c>
      <c r="H883" s="167">
        <v>49.8</v>
      </c>
      <c r="I883" s="168"/>
      <c r="L883" s="164"/>
      <c r="M883" s="169"/>
      <c r="T883" s="170"/>
      <c r="AT883" s="165" t="s">
        <v>341</v>
      </c>
      <c r="AU883" s="165" t="s">
        <v>89</v>
      </c>
      <c r="AV883" s="13" t="s">
        <v>152</v>
      </c>
      <c r="AW883" s="13" t="s">
        <v>36</v>
      </c>
      <c r="AX883" s="13" t="s">
        <v>21</v>
      </c>
      <c r="AY883" s="165" t="s">
        <v>140</v>
      </c>
    </row>
    <row r="884" spans="2:65" s="1" customFormat="1" ht="16.5" customHeight="1">
      <c r="B884" s="32"/>
      <c r="C884" s="136" t="s">
        <v>1309</v>
      </c>
      <c r="D884" s="136" t="s">
        <v>143</v>
      </c>
      <c r="E884" s="137" t="s">
        <v>1310</v>
      </c>
      <c r="F884" s="138" t="s">
        <v>1311</v>
      </c>
      <c r="G884" s="139" t="s">
        <v>146</v>
      </c>
      <c r="H884" s="140">
        <v>31.6</v>
      </c>
      <c r="I884" s="141"/>
      <c r="J884" s="142">
        <f>ROUND(I884*H884,2)</f>
        <v>0</v>
      </c>
      <c r="K884" s="138" t="s">
        <v>147</v>
      </c>
      <c r="L884" s="32"/>
      <c r="M884" s="143" t="s">
        <v>1</v>
      </c>
      <c r="N884" s="144" t="s">
        <v>46</v>
      </c>
      <c r="P884" s="145">
        <f>O884*H884</f>
        <v>0</v>
      </c>
      <c r="Q884" s="145">
        <v>2.8E-3</v>
      </c>
      <c r="R884" s="145">
        <f>Q884*H884</f>
        <v>8.8480000000000003E-2</v>
      </c>
      <c r="S884" s="145">
        <v>0</v>
      </c>
      <c r="T884" s="146">
        <f>S884*H884</f>
        <v>0</v>
      </c>
      <c r="AR884" s="147" t="s">
        <v>152</v>
      </c>
      <c r="AT884" s="147" t="s">
        <v>143</v>
      </c>
      <c r="AU884" s="147" t="s">
        <v>89</v>
      </c>
      <c r="AY884" s="17" t="s">
        <v>140</v>
      </c>
      <c r="BE884" s="148">
        <f>IF(N884="základní",J884,0)</f>
        <v>0</v>
      </c>
      <c r="BF884" s="148">
        <f>IF(N884="snížená",J884,0)</f>
        <v>0</v>
      </c>
      <c r="BG884" s="148">
        <f>IF(N884="zákl. přenesená",J884,0)</f>
        <v>0</v>
      </c>
      <c r="BH884" s="148">
        <f>IF(N884="sníž. přenesená",J884,0)</f>
        <v>0</v>
      </c>
      <c r="BI884" s="148">
        <f>IF(N884="nulová",J884,0)</f>
        <v>0</v>
      </c>
      <c r="BJ884" s="17" t="s">
        <v>21</v>
      </c>
      <c r="BK884" s="148">
        <f>ROUND(I884*H884,2)</f>
        <v>0</v>
      </c>
      <c r="BL884" s="17" t="s">
        <v>152</v>
      </c>
      <c r="BM884" s="147" t="s">
        <v>1312</v>
      </c>
    </row>
    <row r="885" spans="2:65" s="14" customFormat="1" ht="11.25">
      <c r="B885" s="171"/>
      <c r="D885" s="157" t="s">
        <v>341</v>
      </c>
      <c r="E885" s="172" t="s">
        <v>1</v>
      </c>
      <c r="F885" s="173" t="s">
        <v>1313</v>
      </c>
      <c r="H885" s="172" t="s">
        <v>1</v>
      </c>
      <c r="I885" s="174"/>
      <c r="L885" s="171"/>
      <c r="M885" s="175"/>
      <c r="T885" s="176"/>
      <c r="AT885" s="172" t="s">
        <v>341</v>
      </c>
      <c r="AU885" s="172" t="s">
        <v>89</v>
      </c>
      <c r="AV885" s="14" t="s">
        <v>21</v>
      </c>
      <c r="AW885" s="14" t="s">
        <v>36</v>
      </c>
      <c r="AX885" s="14" t="s">
        <v>81</v>
      </c>
      <c r="AY885" s="172" t="s">
        <v>140</v>
      </c>
    </row>
    <row r="886" spans="2:65" s="12" customFormat="1" ht="11.25">
      <c r="B886" s="156"/>
      <c r="D886" s="157" t="s">
        <v>341</v>
      </c>
      <c r="E886" s="158" t="s">
        <v>1</v>
      </c>
      <c r="F886" s="159" t="s">
        <v>1287</v>
      </c>
      <c r="H886" s="160">
        <v>9.1</v>
      </c>
      <c r="I886" s="161"/>
      <c r="L886" s="156"/>
      <c r="M886" s="162"/>
      <c r="T886" s="163"/>
      <c r="AT886" s="158" t="s">
        <v>341</v>
      </c>
      <c r="AU886" s="158" t="s">
        <v>89</v>
      </c>
      <c r="AV886" s="12" t="s">
        <v>89</v>
      </c>
      <c r="AW886" s="12" t="s">
        <v>36</v>
      </c>
      <c r="AX886" s="12" t="s">
        <v>81</v>
      </c>
      <c r="AY886" s="158" t="s">
        <v>140</v>
      </c>
    </row>
    <row r="887" spans="2:65" s="12" customFormat="1" ht="11.25">
      <c r="B887" s="156"/>
      <c r="D887" s="157" t="s">
        <v>341</v>
      </c>
      <c r="E887" s="158" t="s">
        <v>1</v>
      </c>
      <c r="F887" s="159" t="s">
        <v>1288</v>
      </c>
      <c r="H887" s="160">
        <v>10.3</v>
      </c>
      <c r="I887" s="161"/>
      <c r="L887" s="156"/>
      <c r="M887" s="162"/>
      <c r="T887" s="163"/>
      <c r="AT887" s="158" t="s">
        <v>341</v>
      </c>
      <c r="AU887" s="158" t="s">
        <v>89</v>
      </c>
      <c r="AV887" s="12" t="s">
        <v>89</v>
      </c>
      <c r="AW887" s="12" t="s">
        <v>36</v>
      </c>
      <c r="AX887" s="12" t="s">
        <v>81</v>
      </c>
      <c r="AY887" s="158" t="s">
        <v>140</v>
      </c>
    </row>
    <row r="888" spans="2:65" s="12" customFormat="1" ht="11.25">
      <c r="B888" s="156"/>
      <c r="D888" s="157" t="s">
        <v>341</v>
      </c>
      <c r="E888" s="158" t="s">
        <v>1</v>
      </c>
      <c r="F888" s="159" t="s">
        <v>1289</v>
      </c>
      <c r="H888" s="160">
        <v>6.1</v>
      </c>
      <c r="I888" s="161"/>
      <c r="L888" s="156"/>
      <c r="M888" s="162"/>
      <c r="T888" s="163"/>
      <c r="AT888" s="158" t="s">
        <v>341</v>
      </c>
      <c r="AU888" s="158" t="s">
        <v>89</v>
      </c>
      <c r="AV888" s="12" t="s">
        <v>89</v>
      </c>
      <c r="AW888" s="12" t="s">
        <v>36</v>
      </c>
      <c r="AX888" s="12" t="s">
        <v>81</v>
      </c>
      <c r="AY888" s="158" t="s">
        <v>140</v>
      </c>
    </row>
    <row r="889" spans="2:65" s="12" customFormat="1" ht="11.25">
      <c r="B889" s="156"/>
      <c r="D889" s="157" t="s">
        <v>341</v>
      </c>
      <c r="E889" s="158" t="s">
        <v>1</v>
      </c>
      <c r="F889" s="159" t="s">
        <v>1290</v>
      </c>
      <c r="H889" s="160">
        <v>6.1</v>
      </c>
      <c r="I889" s="161"/>
      <c r="L889" s="156"/>
      <c r="M889" s="162"/>
      <c r="T889" s="163"/>
      <c r="AT889" s="158" t="s">
        <v>341</v>
      </c>
      <c r="AU889" s="158" t="s">
        <v>89</v>
      </c>
      <c r="AV889" s="12" t="s">
        <v>89</v>
      </c>
      <c r="AW889" s="12" t="s">
        <v>36</v>
      </c>
      <c r="AX889" s="12" t="s">
        <v>81</v>
      </c>
      <c r="AY889" s="158" t="s">
        <v>140</v>
      </c>
    </row>
    <row r="890" spans="2:65" s="13" customFormat="1" ht="11.25">
      <c r="B890" s="164"/>
      <c r="D890" s="157" t="s">
        <v>341</v>
      </c>
      <c r="E890" s="165" t="s">
        <v>1</v>
      </c>
      <c r="F890" s="166" t="s">
        <v>343</v>
      </c>
      <c r="H890" s="167">
        <v>31.6</v>
      </c>
      <c r="I890" s="168"/>
      <c r="L890" s="164"/>
      <c r="M890" s="169"/>
      <c r="T890" s="170"/>
      <c r="AT890" s="165" t="s">
        <v>341</v>
      </c>
      <c r="AU890" s="165" t="s">
        <v>89</v>
      </c>
      <c r="AV890" s="13" t="s">
        <v>152</v>
      </c>
      <c r="AW890" s="13" t="s">
        <v>36</v>
      </c>
      <c r="AX890" s="13" t="s">
        <v>21</v>
      </c>
      <c r="AY890" s="165" t="s">
        <v>140</v>
      </c>
    </row>
    <row r="891" spans="2:65" s="1" customFormat="1" ht="24.2" customHeight="1">
      <c r="B891" s="32"/>
      <c r="C891" s="136" t="s">
        <v>1314</v>
      </c>
      <c r="D891" s="136" t="s">
        <v>143</v>
      </c>
      <c r="E891" s="137" t="s">
        <v>1315</v>
      </c>
      <c r="F891" s="138" t="s">
        <v>1316</v>
      </c>
      <c r="G891" s="139" t="s">
        <v>460</v>
      </c>
      <c r="H891" s="140">
        <v>9.84</v>
      </c>
      <c r="I891" s="141"/>
      <c r="J891" s="142">
        <f>ROUND(I891*H891,2)</f>
        <v>0</v>
      </c>
      <c r="K891" s="138" t="s">
        <v>147</v>
      </c>
      <c r="L891" s="32"/>
      <c r="M891" s="143" t="s">
        <v>1</v>
      </c>
      <c r="N891" s="144" t="s">
        <v>46</v>
      </c>
      <c r="P891" s="145">
        <f>O891*H891</f>
        <v>0</v>
      </c>
      <c r="Q891" s="145">
        <v>2.5019999999999998</v>
      </c>
      <c r="R891" s="145">
        <f>Q891*H891</f>
        <v>24.619679999999999</v>
      </c>
      <c r="S891" s="145">
        <v>0</v>
      </c>
      <c r="T891" s="146">
        <f>S891*H891</f>
        <v>0</v>
      </c>
      <c r="AR891" s="147" t="s">
        <v>152</v>
      </c>
      <c r="AT891" s="147" t="s">
        <v>143</v>
      </c>
      <c r="AU891" s="147" t="s">
        <v>89</v>
      </c>
      <c r="AY891" s="17" t="s">
        <v>140</v>
      </c>
      <c r="BE891" s="148">
        <f>IF(N891="základní",J891,0)</f>
        <v>0</v>
      </c>
      <c r="BF891" s="148">
        <f>IF(N891="snížená",J891,0)</f>
        <v>0</v>
      </c>
      <c r="BG891" s="148">
        <f>IF(N891="zákl. přenesená",J891,0)</f>
        <v>0</v>
      </c>
      <c r="BH891" s="148">
        <f>IF(N891="sníž. přenesená",J891,0)</f>
        <v>0</v>
      </c>
      <c r="BI891" s="148">
        <f>IF(N891="nulová",J891,0)</f>
        <v>0</v>
      </c>
      <c r="BJ891" s="17" t="s">
        <v>21</v>
      </c>
      <c r="BK891" s="148">
        <f>ROUND(I891*H891,2)</f>
        <v>0</v>
      </c>
      <c r="BL891" s="17" t="s">
        <v>152</v>
      </c>
      <c r="BM891" s="147" t="s">
        <v>1317</v>
      </c>
    </row>
    <row r="892" spans="2:65" s="14" customFormat="1" ht="11.25">
      <c r="B892" s="171"/>
      <c r="D892" s="157" t="s">
        <v>341</v>
      </c>
      <c r="E892" s="172" t="s">
        <v>1</v>
      </c>
      <c r="F892" s="173" t="s">
        <v>886</v>
      </c>
      <c r="H892" s="172" t="s">
        <v>1</v>
      </c>
      <c r="I892" s="174"/>
      <c r="L892" s="171"/>
      <c r="M892" s="175"/>
      <c r="T892" s="176"/>
      <c r="AT892" s="172" t="s">
        <v>341</v>
      </c>
      <c r="AU892" s="172" t="s">
        <v>89</v>
      </c>
      <c r="AV892" s="14" t="s">
        <v>21</v>
      </c>
      <c r="AW892" s="14" t="s">
        <v>36</v>
      </c>
      <c r="AX892" s="14" t="s">
        <v>81</v>
      </c>
      <c r="AY892" s="172" t="s">
        <v>140</v>
      </c>
    </row>
    <row r="893" spans="2:65" s="12" customFormat="1" ht="11.25">
      <c r="B893" s="156"/>
      <c r="D893" s="157" t="s">
        <v>341</v>
      </c>
      <c r="E893" s="158" t="s">
        <v>1</v>
      </c>
      <c r="F893" s="159" t="s">
        <v>1318</v>
      </c>
      <c r="H893" s="160">
        <v>3.96</v>
      </c>
      <c r="I893" s="161"/>
      <c r="L893" s="156"/>
      <c r="M893" s="162"/>
      <c r="T893" s="163"/>
      <c r="AT893" s="158" t="s">
        <v>341</v>
      </c>
      <c r="AU893" s="158" t="s">
        <v>89</v>
      </c>
      <c r="AV893" s="12" t="s">
        <v>89</v>
      </c>
      <c r="AW893" s="12" t="s">
        <v>36</v>
      </c>
      <c r="AX893" s="12" t="s">
        <v>81</v>
      </c>
      <c r="AY893" s="158" t="s">
        <v>140</v>
      </c>
    </row>
    <row r="894" spans="2:65" s="12" customFormat="1" ht="11.25">
      <c r="B894" s="156"/>
      <c r="D894" s="157" t="s">
        <v>341</v>
      </c>
      <c r="E894" s="158" t="s">
        <v>1</v>
      </c>
      <c r="F894" s="159" t="s">
        <v>1319</v>
      </c>
      <c r="H894" s="160">
        <v>2.94</v>
      </c>
      <c r="I894" s="161"/>
      <c r="L894" s="156"/>
      <c r="M894" s="162"/>
      <c r="T894" s="163"/>
      <c r="AT894" s="158" t="s">
        <v>341</v>
      </c>
      <c r="AU894" s="158" t="s">
        <v>89</v>
      </c>
      <c r="AV894" s="12" t="s">
        <v>89</v>
      </c>
      <c r="AW894" s="12" t="s">
        <v>36</v>
      </c>
      <c r="AX894" s="12" t="s">
        <v>81</v>
      </c>
      <c r="AY894" s="158" t="s">
        <v>140</v>
      </c>
    </row>
    <row r="895" spans="2:65" s="12" customFormat="1" ht="11.25">
      <c r="B895" s="156"/>
      <c r="D895" s="157" t="s">
        <v>341</v>
      </c>
      <c r="E895" s="158" t="s">
        <v>1</v>
      </c>
      <c r="F895" s="159" t="s">
        <v>1320</v>
      </c>
      <c r="H895" s="160">
        <v>1.47</v>
      </c>
      <c r="I895" s="161"/>
      <c r="L895" s="156"/>
      <c r="M895" s="162"/>
      <c r="T895" s="163"/>
      <c r="AT895" s="158" t="s">
        <v>341</v>
      </c>
      <c r="AU895" s="158" t="s">
        <v>89</v>
      </c>
      <c r="AV895" s="12" t="s">
        <v>89</v>
      </c>
      <c r="AW895" s="12" t="s">
        <v>36</v>
      </c>
      <c r="AX895" s="12" t="s">
        <v>81</v>
      </c>
      <c r="AY895" s="158" t="s">
        <v>140</v>
      </c>
    </row>
    <row r="896" spans="2:65" s="12" customFormat="1" ht="11.25">
      <c r="B896" s="156"/>
      <c r="D896" s="157" t="s">
        <v>341</v>
      </c>
      <c r="E896" s="158" t="s">
        <v>1</v>
      </c>
      <c r="F896" s="159" t="s">
        <v>1321</v>
      </c>
      <c r="H896" s="160">
        <v>1.47</v>
      </c>
      <c r="I896" s="161"/>
      <c r="L896" s="156"/>
      <c r="M896" s="162"/>
      <c r="T896" s="163"/>
      <c r="AT896" s="158" t="s">
        <v>341</v>
      </c>
      <c r="AU896" s="158" t="s">
        <v>89</v>
      </c>
      <c r="AV896" s="12" t="s">
        <v>89</v>
      </c>
      <c r="AW896" s="12" t="s">
        <v>36</v>
      </c>
      <c r="AX896" s="12" t="s">
        <v>81</v>
      </c>
      <c r="AY896" s="158" t="s">
        <v>140</v>
      </c>
    </row>
    <row r="897" spans="2:65" s="13" customFormat="1" ht="11.25">
      <c r="B897" s="164"/>
      <c r="D897" s="157" t="s">
        <v>341</v>
      </c>
      <c r="E897" s="165" t="s">
        <v>1</v>
      </c>
      <c r="F897" s="166" t="s">
        <v>343</v>
      </c>
      <c r="H897" s="167">
        <v>9.84</v>
      </c>
      <c r="I897" s="168"/>
      <c r="L897" s="164"/>
      <c r="M897" s="169"/>
      <c r="T897" s="170"/>
      <c r="AT897" s="165" t="s">
        <v>341</v>
      </c>
      <c r="AU897" s="165" t="s">
        <v>89</v>
      </c>
      <c r="AV897" s="13" t="s">
        <v>152</v>
      </c>
      <c r="AW897" s="13" t="s">
        <v>36</v>
      </c>
      <c r="AX897" s="13" t="s">
        <v>21</v>
      </c>
      <c r="AY897" s="165" t="s">
        <v>140</v>
      </c>
    </row>
    <row r="898" spans="2:65" s="1" customFormat="1" ht="24.2" customHeight="1">
      <c r="B898" s="32"/>
      <c r="C898" s="136" t="s">
        <v>1322</v>
      </c>
      <c r="D898" s="136" t="s">
        <v>143</v>
      </c>
      <c r="E898" s="137" t="s">
        <v>1323</v>
      </c>
      <c r="F898" s="138" t="s">
        <v>1324</v>
      </c>
      <c r="G898" s="139" t="s">
        <v>350</v>
      </c>
      <c r="H898" s="140">
        <v>4.4000000000000004</v>
      </c>
      <c r="I898" s="141"/>
      <c r="J898" s="142">
        <f>ROUND(I898*H898,2)</f>
        <v>0</v>
      </c>
      <c r="K898" s="138" t="s">
        <v>346</v>
      </c>
      <c r="L898" s="32"/>
      <c r="M898" s="143" t="s">
        <v>1</v>
      </c>
      <c r="N898" s="144" t="s">
        <v>46</v>
      </c>
      <c r="P898" s="145">
        <f>O898*H898</f>
        <v>0</v>
      </c>
      <c r="Q898" s="145">
        <v>3.6900000000000001E-3</v>
      </c>
      <c r="R898" s="145">
        <f>Q898*H898</f>
        <v>1.6236E-2</v>
      </c>
      <c r="S898" s="145">
        <v>0</v>
      </c>
      <c r="T898" s="146">
        <f>S898*H898</f>
        <v>0</v>
      </c>
      <c r="AR898" s="147" t="s">
        <v>152</v>
      </c>
      <c r="AT898" s="147" t="s">
        <v>143</v>
      </c>
      <c r="AU898" s="147" t="s">
        <v>89</v>
      </c>
      <c r="AY898" s="17" t="s">
        <v>140</v>
      </c>
      <c r="BE898" s="148">
        <f>IF(N898="základní",J898,0)</f>
        <v>0</v>
      </c>
      <c r="BF898" s="148">
        <f>IF(N898="snížená",J898,0)</f>
        <v>0</v>
      </c>
      <c r="BG898" s="148">
        <f>IF(N898="zákl. přenesená",J898,0)</f>
        <v>0</v>
      </c>
      <c r="BH898" s="148">
        <f>IF(N898="sníž. přenesená",J898,0)</f>
        <v>0</v>
      </c>
      <c r="BI898" s="148">
        <f>IF(N898="nulová",J898,0)</f>
        <v>0</v>
      </c>
      <c r="BJ898" s="17" t="s">
        <v>21</v>
      </c>
      <c r="BK898" s="148">
        <f>ROUND(I898*H898,2)</f>
        <v>0</v>
      </c>
      <c r="BL898" s="17" t="s">
        <v>152</v>
      </c>
      <c r="BM898" s="147" t="s">
        <v>1325</v>
      </c>
    </row>
    <row r="899" spans="2:65" s="12" customFormat="1" ht="11.25">
      <c r="B899" s="156"/>
      <c r="D899" s="157" t="s">
        <v>341</v>
      </c>
      <c r="E899" s="158" t="s">
        <v>1</v>
      </c>
      <c r="F899" s="159" t="s">
        <v>1326</v>
      </c>
      <c r="H899" s="160">
        <v>4.4000000000000004</v>
      </c>
      <c r="I899" s="161"/>
      <c r="L899" s="156"/>
      <c r="M899" s="162"/>
      <c r="T899" s="163"/>
      <c r="AT899" s="158" t="s">
        <v>341</v>
      </c>
      <c r="AU899" s="158" t="s">
        <v>89</v>
      </c>
      <c r="AV899" s="12" t="s">
        <v>89</v>
      </c>
      <c r="AW899" s="12" t="s">
        <v>36</v>
      </c>
      <c r="AX899" s="12" t="s">
        <v>21</v>
      </c>
      <c r="AY899" s="158" t="s">
        <v>140</v>
      </c>
    </row>
    <row r="900" spans="2:65" s="1" customFormat="1" ht="24.2" customHeight="1">
      <c r="B900" s="32"/>
      <c r="C900" s="136" t="s">
        <v>1327</v>
      </c>
      <c r="D900" s="136" t="s">
        <v>143</v>
      </c>
      <c r="E900" s="137" t="s">
        <v>1328</v>
      </c>
      <c r="F900" s="138" t="s">
        <v>1329</v>
      </c>
      <c r="G900" s="139" t="s">
        <v>350</v>
      </c>
      <c r="H900" s="140">
        <v>4.4000000000000004</v>
      </c>
      <c r="I900" s="141"/>
      <c r="J900" s="142">
        <f>ROUND(I900*H900,2)</f>
        <v>0</v>
      </c>
      <c r="K900" s="138" t="s">
        <v>346</v>
      </c>
      <c r="L900" s="32"/>
      <c r="M900" s="143" t="s">
        <v>1</v>
      </c>
      <c r="N900" s="144" t="s">
        <v>46</v>
      </c>
      <c r="P900" s="145">
        <f>O900*H900</f>
        <v>0</v>
      </c>
      <c r="Q900" s="145">
        <v>0</v>
      </c>
      <c r="R900" s="145">
        <f>Q900*H900</f>
        <v>0</v>
      </c>
      <c r="S900" s="145">
        <v>0</v>
      </c>
      <c r="T900" s="146">
        <f>S900*H900</f>
        <v>0</v>
      </c>
      <c r="AR900" s="147" t="s">
        <v>152</v>
      </c>
      <c r="AT900" s="147" t="s">
        <v>143</v>
      </c>
      <c r="AU900" s="147" t="s">
        <v>89</v>
      </c>
      <c r="AY900" s="17" t="s">
        <v>140</v>
      </c>
      <c r="BE900" s="148">
        <f>IF(N900="základní",J900,0)</f>
        <v>0</v>
      </c>
      <c r="BF900" s="148">
        <f>IF(N900="snížená",J900,0)</f>
        <v>0</v>
      </c>
      <c r="BG900" s="148">
        <f>IF(N900="zákl. přenesená",J900,0)</f>
        <v>0</v>
      </c>
      <c r="BH900" s="148">
        <f>IF(N900="sníž. přenesená",J900,0)</f>
        <v>0</v>
      </c>
      <c r="BI900" s="148">
        <f>IF(N900="nulová",J900,0)</f>
        <v>0</v>
      </c>
      <c r="BJ900" s="17" t="s">
        <v>21</v>
      </c>
      <c r="BK900" s="148">
        <f>ROUND(I900*H900,2)</f>
        <v>0</v>
      </c>
      <c r="BL900" s="17" t="s">
        <v>152</v>
      </c>
      <c r="BM900" s="147" t="s">
        <v>1330</v>
      </c>
    </row>
    <row r="901" spans="2:65" s="1" customFormat="1" ht="24.2" customHeight="1">
      <c r="B901" s="32"/>
      <c r="C901" s="136" t="s">
        <v>1331</v>
      </c>
      <c r="D901" s="136" t="s">
        <v>143</v>
      </c>
      <c r="E901" s="137" t="s">
        <v>1332</v>
      </c>
      <c r="F901" s="138" t="s">
        <v>1333</v>
      </c>
      <c r="G901" s="139" t="s">
        <v>460</v>
      </c>
      <c r="H901" s="140">
        <v>0.78200000000000003</v>
      </c>
      <c r="I901" s="141"/>
      <c r="J901" s="142">
        <f>ROUND(I901*H901,2)</f>
        <v>0</v>
      </c>
      <c r="K901" s="138" t="s">
        <v>147</v>
      </c>
      <c r="L901" s="32"/>
      <c r="M901" s="143" t="s">
        <v>1</v>
      </c>
      <c r="N901" s="144" t="s">
        <v>46</v>
      </c>
      <c r="P901" s="145">
        <f>O901*H901</f>
        <v>0</v>
      </c>
      <c r="Q901" s="145">
        <v>2.2719999999999998</v>
      </c>
      <c r="R901" s="145">
        <f>Q901*H901</f>
        <v>1.7767039999999998</v>
      </c>
      <c r="S901" s="145">
        <v>0</v>
      </c>
      <c r="T901" s="146">
        <f>S901*H901</f>
        <v>0</v>
      </c>
      <c r="AR901" s="147" t="s">
        <v>152</v>
      </c>
      <c r="AT901" s="147" t="s">
        <v>143</v>
      </c>
      <c r="AU901" s="147" t="s">
        <v>89</v>
      </c>
      <c r="AY901" s="17" t="s">
        <v>140</v>
      </c>
      <c r="BE901" s="148">
        <f>IF(N901="základní",J901,0)</f>
        <v>0</v>
      </c>
      <c r="BF901" s="148">
        <f>IF(N901="snížená",J901,0)</f>
        <v>0</v>
      </c>
      <c r="BG901" s="148">
        <f>IF(N901="zákl. přenesená",J901,0)</f>
        <v>0</v>
      </c>
      <c r="BH901" s="148">
        <f>IF(N901="sníž. přenesená",J901,0)</f>
        <v>0</v>
      </c>
      <c r="BI901" s="148">
        <f>IF(N901="nulová",J901,0)</f>
        <v>0</v>
      </c>
      <c r="BJ901" s="17" t="s">
        <v>21</v>
      </c>
      <c r="BK901" s="148">
        <f>ROUND(I901*H901,2)</f>
        <v>0</v>
      </c>
      <c r="BL901" s="17" t="s">
        <v>152</v>
      </c>
      <c r="BM901" s="147" t="s">
        <v>1334</v>
      </c>
    </row>
    <row r="902" spans="2:65" s="12" customFormat="1" ht="11.25">
      <c r="B902" s="156"/>
      <c r="D902" s="157" t="s">
        <v>341</v>
      </c>
      <c r="E902" s="158" t="s">
        <v>1</v>
      </c>
      <c r="F902" s="159" t="s">
        <v>1335</v>
      </c>
      <c r="H902" s="160">
        <v>0.50600000000000001</v>
      </c>
      <c r="I902" s="161"/>
      <c r="L902" s="156"/>
      <c r="M902" s="162"/>
      <c r="T902" s="163"/>
      <c r="AT902" s="158" t="s">
        <v>341</v>
      </c>
      <c r="AU902" s="158" t="s">
        <v>89</v>
      </c>
      <c r="AV902" s="12" t="s">
        <v>89</v>
      </c>
      <c r="AW902" s="12" t="s">
        <v>36</v>
      </c>
      <c r="AX902" s="12" t="s">
        <v>81</v>
      </c>
      <c r="AY902" s="158" t="s">
        <v>140</v>
      </c>
    </row>
    <row r="903" spans="2:65" s="12" customFormat="1" ht="11.25">
      <c r="B903" s="156"/>
      <c r="D903" s="157" t="s">
        <v>341</v>
      </c>
      <c r="E903" s="158" t="s">
        <v>1</v>
      </c>
      <c r="F903" s="159" t="s">
        <v>1336</v>
      </c>
      <c r="H903" s="160">
        <v>0.13800000000000001</v>
      </c>
      <c r="I903" s="161"/>
      <c r="L903" s="156"/>
      <c r="M903" s="162"/>
      <c r="T903" s="163"/>
      <c r="AT903" s="158" t="s">
        <v>341</v>
      </c>
      <c r="AU903" s="158" t="s">
        <v>89</v>
      </c>
      <c r="AV903" s="12" t="s">
        <v>89</v>
      </c>
      <c r="AW903" s="12" t="s">
        <v>36</v>
      </c>
      <c r="AX903" s="12" t="s">
        <v>81</v>
      </c>
      <c r="AY903" s="158" t="s">
        <v>140</v>
      </c>
    </row>
    <row r="904" spans="2:65" s="12" customFormat="1" ht="11.25">
      <c r="B904" s="156"/>
      <c r="D904" s="157" t="s">
        <v>341</v>
      </c>
      <c r="E904" s="158" t="s">
        <v>1</v>
      </c>
      <c r="F904" s="159" t="s">
        <v>1337</v>
      </c>
      <c r="H904" s="160">
        <v>6.9000000000000006E-2</v>
      </c>
      <c r="I904" s="161"/>
      <c r="L904" s="156"/>
      <c r="M904" s="162"/>
      <c r="T904" s="163"/>
      <c r="AT904" s="158" t="s">
        <v>341</v>
      </c>
      <c r="AU904" s="158" t="s">
        <v>89</v>
      </c>
      <c r="AV904" s="12" t="s">
        <v>89</v>
      </c>
      <c r="AW904" s="12" t="s">
        <v>36</v>
      </c>
      <c r="AX904" s="12" t="s">
        <v>81</v>
      </c>
      <c r="AY904" s="158" t="s">
        <v>140</v>
      </c>
    </row>
    <row r="905" spans="2:65" s="12" customFormat="1" ht="11.25">
      <c r="B905" s="156"/>
      <c r="D905" s="157" t="s">
        <v>341</v>
      </c>
      <c r="E905" s="158" t="s">
        <v>1</v>
      </c>
      <c r="F905" s="159" t="s">
        <v>1337</v>
      </c>
      <c r="H905" s="160">
        <v>6.9000000000000006E-2</v>
      </c>
      <c r="I905" s="161"/>
      <c r="L905" s="156"/>
      <c r="M905" s="162"/>
      <c r="T905" s="163"/>
      <c r="AT905" s="158" t="s">
        <v>341</v>
      </c>
      <c r="AU905" s="158" t="s">
        <v>89</v>
      </c>
      <c r="AV905" s="12" t="s">
        <v>89</v>
      </c>
      <c r="AW905" s="12" t="s">
        <v>36</v>
      </c>
      <c r="AX905" s="12" t="s">
        <v>81</v>
      </c>
      <c r="AY905" s="158" t="s">
        <v>140</v>
      </c>
    </row>
    <row r="906" spans="2:65" s="13" customFormat="1" ht="11.25">
      <c r="B906" s="164"/>
      <c r="D906" s="157" t="s">
        <v>341</v>
      </c>
      <c r="E906" s="165" t="s">
        <v>1</v>
      </c>
      <c r="F906" s="166" t="s">
        <v>343</v>
      </c>
      <c r="H906" s="167">
        <v>0.78200000000000003</v>
      </c>
      <c r="I906" s="168"/>
      <c r="L906" s="164"/>
      <c r="M906" s="169"/>
      <c r="T906" s="170"/>
      <c r="AT906" s="165" t="s">
        <v>341</v>
      </c>
      <c r="AU906" s="165" t="s">
        <v>89</v>
      </c>
      <c r="AV906" s="13" t="s">
        <v>152</v>
      </c>
      <c r="AW906" s="13" t="s">
        <v>36</v>
      </c>
      <c r="AX906" s="13" t="s">
        <v>21</v>
      </c>
      <c r="AY906" s="165" t="s">
        <v>140</v>
      </c>
    </row>
    <row r="907" spans="2:65" s="1" customFormat="1" ht="16.5" customHeight="1">
      <c r="B907" s="32"/>
      <c r="C907" s="136" t="s">
        <v>1338</v>
      </c>
      <c r="D907" s="136" t="s">
        <v>143</v>
      </c>
      <c r="E907" s="137" t="s">
        <v>1339</v>
      </c>
      <c r="F907" s="138" t="s">
        <v>1340</v>
      </c>
      <c r="G907" s="139" t="s">
        <v>146</v>
      </c>
      <c r="H907" s="140">
        <v>0.25</v>
      </c>
      <c r="I907" s="141"/>
      <c r="J907" s="142">
        <f>ROUND(I907*H907,2)</f>
        <v>0</v>
      </c>
      <c r="K907" s="138" t="s">
        <v>147</v>
      </c>
      <c r="L907" s="32"/>
      <c r="M907" s="143" t="s">
        <v>1</v>
      </c>
      <c r="N907" s="144" t="s">
        <v>46</v>
      </c>
      <c r="P907" s="145">
        <f>O907*H907</f>
        <v>0</v>
      </c>
      <c r="Q907" s="145">
        <v>9.0969999999999995E-2</v>
      </c>
      <c r="R907" s="145">
        <f>Q907*H907</f>
        <v>2.2742499999999999E-2</v>
      </c>
      <c r="S907" s="145">
        <v>0</v>
      </c>
      <c r="T907" s="146">
        <f>S907*H907</f>
        <v>0</v>
      </c>
      <c r="AR907" s="147" t="s">
        <v>152</v>
      </c>
      <c r="AT907" s="147" t="s">
        <v>143</v>
      </c>
      <c r="AU907" s="147" t="s">
        <v>89</v>
      </c>
      <c r="AY907" s="17" t="s">
        <v>140</v>
      </c>
      <c r="BE907" s="148">
        <f>IF(N907="základní",J907,0)</f>
        <v>0</v>
      </c>
      <c r="BF907" s="148">
        <f>IF(N907="snížená",J907,0)</f>
        <v>0</v>
      </c>
      <c r="BG907" s="148">
        <f>IF(N907="zákl. přenesená",J907,0)</f>
        <v>0</v>
      </c>
      <c r="BH907" s="148">
        <f>IF(N907="sníž. přenesená",J907,0)</f>
        <v>0</v>
      </c>
      <c r="BI907" s="148">
        <f>IF(N907="nulová",J907,0)</f>
        <v>0</v>
      </c>
      <c r="BJ907" s="17" t="s">
        <v>21</v>
      </c>
      <c r="BK907" s="148">
        <f>ROUND(I907*H907,2)</f>
        <v>0</v>
      </c>
      <c r="BL907" s="17" t="s">
        <v>152</v>
      </c>
      <c r="BM907" s="147" t="s">
        <v>1341</v>
      </c>
    </row>
    <row r="908" spans="2:65" s="12" customFormat="1" ht="11.25">
      <c r="B908" s="156"/>
      <c r="D908" s="157" t="s">
        <v>341</v>
      </c>
      <c r="E908" s="158" t="s">
        <v>1</v>
      </c>
      <c r="F908" s="159" t="s">
        <v>1342</v>
      </c>
      <c r="H908" s="160">
        <v>0.25</v>
      </c>
      <c r="I908" s="161"/>
      <c r="L908" s="156"/>
      <c r="M908" s="162"/>
      <c r="T908" s="163"/>
      <c r="AT908" s="158" t="s">
        <v>341</v>
      </c>
      <c r="AU908" s="158" t="s">
        <v>89</v>
      </c>
      <c r="AV908" s="12" t="s">
        <v>89</v>
      </c>
      <c r="AW908" s="12" t="s">
        <v>36</v>
      </c>
      <c r="AX908" s="12" t="s">
        <v>21</v>
      </c>
      <c r="AY908" s="158" t="s">
        <v>140</v>
      </c>
    </row>
    <row r="909" spans="2:65" s="1" customFormat="1" ht="16.5" customHeight="1">
      <c r="B909" s="32"/>
      <c r="C909" s="136" t="s">
        <v>1343</v>
      </c>
      <c r="D909" s="136" t="s">
        <v>143</v>
      </c>
      <c r="E909" s="137" t="s">
        <v>1344</v>
      </c>
      <c r="F909" s="138" t="s">
        <v>1345</v>
      </c>
      <c r="G909" s="139" t="s">
        <v>146</v>
      </c>
      <c r="H909" s="140">
        <v>0.6</v>
      </c>
      <c r="I909" s="141"/>
      <c r="J909" s="142">
        <f>ROUND(I909*H909,2)</f>
        <v>0</v>
      </c>
      <c r="K909" s="138" t="s">
        <v>147</v>
      </c>
      <c r="L909" s="32"/>
      <c r="M909" s="143" t="s">
        <v>1</v>
      </c>
      <c r="N909" s="144" t="s">
        <v>46</v>
      </c>
      <c r="P909" s="145">
        <f>O909*H909</f>
        <v>0</v>
      </c>
      <c r="Q909" s="145">
        <v>9.0969999999999995E-2</v>
      </c>
      <c r="R909" s="145">
        <f>Q909*H909</f>
        <v>5.4581999999999999E-2</v>
      </c>
      <c r="S909" s="145">
        <v>0</v>
      </c>
      <c r="T909" s="146">
        <f>S909*H909</f>
        <v>0</v>
      </c>
      <c r="AR909" s="147" t="s">
        <v>152</v>
      </c>
      <c r="AT909" s="147" t="s">
        <v>143</v>
      </c>
      <c r="AU909" s="147" t="s">
        <v>89</v>
      </c>
      <c r="AY909" s="17" t="s">
        <v>140</v>
      </c>
      <c r="BE909" s="148">
        <f>IF(N909="základní",J909,0)</f>
        <v>0</v>
      </c>
      <c r="BF909" s="148">
        <f>IF(N909="snížená",J909,0)</f>
        <v>0</v>
      </c>
      <c r="BG909" s="148">
        <f>IF(N909="zákl. přenesená",J909,0)</f>
        <v>0</v>
      </c>
      <c r="BH909" s="148">
        <f>IF(N909="sníž. přenesená",J909,0)</f>
        <v>0</v>
      </c>
      <c r="BI909" s="148">
        <f>IF(N909="nulová",J909,0)</f>
        <v>0</v>
      </c>
      <c r="BJ909" s="17" t="s">
        <v>21</v>
      </c>
      <c r="BK909" s="148">
        <f>ROUND(I909*H909,2)</f>
        <v>0</v>
      </c>
      <c r="BL909" s="17" t="s">
        <v>152</v>
      </c>
      <c r="BM909" s="147" t="s">
        <v>1346</v>
      </c>
    </row>
    <row r="910" spans="2:65" s="12" customFormat="1" ht="11.25">
      <c r="B910" s="156"/>
      <c r="D910" s="157" t="s">
        <v>341</v>
      </c>
      <c r="E910" s="158" t="s">
        <v>1</v>
      </c>
      <c r="F910" s="159" t="s">
        <v>1347</v>
      </c>
      <c r="H910" s="160">
        <v>0.6</v>
      </c>
      <c r="I910" s="161"/>
      <c r="L910" s="156"/>
      <c r="M910" s="162"/>
      <c r="T910" s="163"/>
      <c r="AT910" s="158" t="s">
        <v>341</v>
      </c>
      <c r="AU910" s="158" t="s">
        <v>89</v>
      </c>
      <c r="AV910" s="12" t="s">
        <v>89</v>
      </c>
      <c r="AW910" s="12" t="s">
        <v>36</v>
      </c>
      <c r="AX910" s="12" t="s">
        <v>21</v>
      </c>
      <c r="AY910" s="158" t="s">
        <v>140</v>
      </c>
    </row>
    <row r="911" spans="2:65" s="1" customFormat="1" ht="16.5" customHeight="1">
      <c r="B911" s="32"/>
      <c r="C911" s="136" t="s">
        <v>1348</v>
      </c>
      <c r="D911" s="136" t="s">
        <v>143</v>
      </c>
      <c r="E911" s="137" t="s">
        <v>1349</v>
      </c>
      <c r="F911" s="138" t="s">
        <v>1350</v>
      </c>
      <c r="G911" s="139" t="s">
        <v>146</v>
      </c>
      <c r="H911" s="140">
        <v>1.1000000000000001</v>
      </c>
      <c r="I911" s="141"/>
      <c r="J911" s="142">
        <f>ROUND(I911*H911,2)</f>
        <v>0</v>
      </c>
      <c r="K911" s="138" t="s">
        <v>147</v>
      </c>
      <c r="L911" s="32"/>
      <c r="M911" s="143" t="s">
        <v>1</v>
      </c>
      <c r="N911" s="144" t="s">
        <v>46</v>
      </c>
      <c r="P911" s="145">
        <f>O911*H911</f>
        <v>0</v>
      </c>
      <c r="Q911" s="145">
        <v>0.10525</v>
      </c>
      <c r="R911" s="145">
        <f>Q911*H911</f>
        <v>0.115775</v>
      </c>
      <c r="S911" s="145">
        <v>0</v>
      </c>
      <c r="T911" s="146">
        <f>S911*H911</f>
        <v>0</v>
      </c>
      <c r="AR911" s="147" t="s">
        <v>152</v>
      </c>
      <c r="AT911" s="147" t="s">
        <v>143</v>
      </c>
      <c r="AU911" s="147" t="s">
        <v>89</v>
      </c>
      <c r="AY911" s="17" t="s">
        <v>140</v>
      </c>
      <c r="BE911" s="148">
        <f>IF(N911="základní",J911,0)</f>
        <v>0</v>
      </c>
      <c r="BF911" s="148">
        <f>IF(N911="snížená",J911,0)</f>
        <v>0</v>
      </c>
      <c r="BG911" s="148">
        <f>IF(N911="zákl. přenesená",J911,0)</f>
        <v>0</v>
      </c>
      <c r="BH911" s="148">
        <f>IF(N911="sníž. přenesená",J911,0)</f>
        <v>0</v>
      </c>
      <c r="BI911" s="148">
        <f>IF(N911="nulová",J911,0)</f>
        <v>0</v>
      </c>
      <c r="BJ911" s="17" t="s">
        <v>21</v>
      </c>
      <c r="BK911" s="148">
        <f>ROUND(I911*H911,2)</f>
        <v>0</v>
      </c>
      <c r="BL911" s="17" t="s">
        <v>152</v>
      </c>
      <c r="BM911" s="147" t="s">
        <v>1351</v>
      </c>
    </row>
    <row r="912" spans="2:65" s="12" customFormat="1" ht="11.25">
      <c r="B912" s="156"/>
      <c r="D912" s="157" t="s">
        <v>341</v>
      </c>
      <c r="E912" s="158" t="s">
        <v>1</v>
      </c>
      <c r="F912" s="159" t="s">
        <v>1352</v>
      </c>
      <c r="H912" s="160">
        <v>1.1000000000000001</v>
      </c>
      <c r="I912" s="161"/>
      <c r="L912" s="156"/>
      <c r="M912" s="162"/>
      <c r="T912" s="163"/>
      <c r="AT912" s="158" t="s">
        <v>341</v>
      </c>
      <c r="AU912" s="158" t="s">
        <v>89</v>
      </c>
      <c r="AV912" s="12" t="s">
        <v>89</v>
      </c>
      <c r="AW912" s="12" t="s">
        <v>36</v>
      </c>
      <c r="AX912" s="12" t="s">
        <v>21</v>
      </c>
      <c r="AY912" s="158" t="s">
        <v>140</v>
      </c>
    </row>
    <row r="913" spans="2:65" s="1" customFormat="1" ht="24.2" customHeight="1">
      <c r="B913" s="32"/>
      <c r="C913" s="136" t="s">
        <v>1353</v>
      </c>
      <c r="D913" s="136" t="s">
        <v>143</v>
      </c>
      <c r="E913" s="137" t="s">
        <v>1354</v>
      </c>
      <c r="F913" s="138" t="s">
        <v>1355</v>
      </c>
      <c r="G913" s="139" t="s">
        <v>146</v>
      </c>
      <c r="H913" s="140">
        <v>6.9</v>
      </c>
      <c r="I913" s="141"/>
      <c r="J913" s="142">
        <f>ROUND(I913*H913,2)</f>
        <v>0</v>
      </c>
      <c r="K913" s="138" t="s">
        <v>147</v>
      </c>
      <c r="L913" s="32"/>
      <c r="M913" s="143" t="s">
        <v>1</v>
      </c>
      <c r="N913" s="144" t="s">
        <v>46</v>
      </c>
      <c r="P913" s="145">
        <f>O913*H913</f>
        <v>0</v>
      </c>
      <c r="Q913" s="145">
        <v>0.11703</v>
      </c>
      <c r="R913" s="145">
        <f>Q913*H913</f>
        <v>0.80750699999999997</v>
      </c>
      <c r="S913" s="145">
        <v>0</v>
      </c>
      <c r="T913" s="146">
        <f>S913*H913</f>
        <v>0</v>
      </c>
      <c r="AR913" s="147" t="s">
        <v>152</v>
      </c>
      <c r="AT913" s="147" t="s">
        <v>143</v>
      </c>
      <c r="AU913" s="147" t="s">
        <v>89</v>
      </c>
      <c r="AY913" s="17" t="s">
        <v>140</v>
      </c>
      <c r="BE913" s="148">
        <f>IF(N913="základní",J913,0)</f>
        <v>0</v>
      </c>
      <c r="BF913" s="148">
        <f>IF(N913="snížená",J913,0)</f>
        <v>0</v>
      </c>
      <c r="BG913" s="148">
        <f>IF(N913="zákl. přenesená",J913,0)</f>
        <v>0</v>
      </c>
      <c r="BH913" s="148">
        <f>IF(N913="sníž. přenesená",J913,0)</f>
        <v>0</v>
      </c>
      <c r="BI913" s="148">
        <f>IF(N913="nulová",J913,0)</f>
        <v>0</v>
      </c>
      <c r="BJ913" s="17" t="s">
        <v>21</v>
      </c>
      <c r="BK913" s="148">
        <f>ROUND(I913*H913,2)</f>
        <v>0</v>
      </c>
      <c r="BL913" s="17" t="s">
        <v>152</v>
      </c>
      <c r="BM913" s="147" t="s">
        <v>1356</v>
      </c>
    </row>
    <row r="914" spans="2:65" s="12" customFormat="1" ht="11.25">
      <c r="B914" s="156"/>
      <c r="D914" s="157" t="s">
        <v>341</v>
      </c>
      <c r="E914" s="158" t="s">
        <v>1</v>
      </c>
      <c r="F914" s="159" t="s">
        <v>1357</v>
      </c>
      <c r="H914" s="160">
        <v>0.8</v>
      </c>
      <c r="I914" s="161"/>
      <c r="L914" s="156"/>
      <c r="M914" s="162"/>
      <c r="T914" s="163"/>
      <c r="AT914" s="158" t="s">
        <v>341</v>
      </c>
      <c r="AU914" s="158" t="s">
        <v>89</v>
      </c>
      <c r="AV914" s="12" t="s">
        <v>89</v>
      </c>
      <c r="AW914" s="12" t="s">
        <v>36</v>
      </c>
      <c r="AX914" s="12" t="s">
        <v>81</v>
      </c>
      <c r="AY914" s="158" t="s">
        <v>140</v>
      </c>
    </row>
    <row r="915" spans="2:65" s="12" customFormat="1" ht="11.25">
      <c r="B915" s="156"/>
      <c r="D915" s="157" t="s">
        <v>341</v>
      </c>
      <c r="E915" s="158" t="s">
        <v>1</v>
      </c>
      <c r="F915" s="159" t="s">
        <v>1358</v>
      </c>
      <c r="H915" s="160">
        <v>3.1</v>
      </c>
      <c r="I915" s="161"/>
      <c r="L915" s="156"/>
      <c r="M915" s="162"/>
      <c r="T915" s="163"/>
      <c r="AT915" s="158" t="s">
        <v>341</v>
      </c>
      <c r="AU915" s="158" t="s">
        <v>89</v>
      </c>
      <c r="AV915" s="12" t="s">
        <v>89</v>
      </c>
      <c r="AW915" s="12" t="s">
        <v>36</v>
      </c>
      <c r="AX915" s="12" t="s">
        <v>81</v>
      </c>
      <c r="AY915" s="158" t="s">
        <v>140</v>
      </c>
    </row>
    <row r="916" spans="2:65" s="12" customFormat="1" ht="11.25">
      <c r="B916" s="156"/>
      <c r="D916" s="157" t="s">
        <v>341</v>
      </c>
      <c r="E916" s="158" t="s">
        <v>1</v>
      </c>
      <c r="F916" s="159" t="s">
        <v>1359</v>
      </c>
      <c r="H916" s="160">
        <v>1.5</v>
      </c>
      <c r="I916" s="161"/>
      <c r="L916" s="156"/>
      <c r="M916" s="162"/>
      <c r="T916" s="163"/>
      <c r="AT916" s="158" t="s">
        <v>341</v>
      </c>
      <c r="AU916" s="158" t="s">
        <v>89</v>
      </c>
      <c r="AV916" s="12" t="s">
        <v>89</v>
      </c>
      <c r="AW916" s="12" t="s">
        <v>36</v>
      </c>
      <c r="AX916" s="12" t="s">
        <v>81</v>
      </c>
      <c r="AY916" s="158" t="s">
        <v>140</v>
      </c>
    </row>
    <row r="917" spans="2:65" s="12" customFormat="1" ht="11.25">
      <c r="B917" s="156"/>
      <c r="D917" s="157" t="s">
        <v>341</v>
      </c>
      <c r="E917" s="158" t="s">
        <v>1</v>
      </c>
      <c r="F917" s="159" t="s">
        <v>1360</v>
      </c>
      <c r="H917" s="160">
        <v>1.5</v>
      </c>
      <c r="I917" s="161"/>
      <c r="L917" s="156"/>
      <c r="M917" s="162"/>
      <c r="T917" s="163"/>
      <c r="AT917" s="158" t="s">
        <v>341</v>
      </c>
      <c r="AU917" s="158" t="s">
        <v>89</v>
      </c>
      <c r="AV917" s="12" t="s">
        <v>89</v>
      </c>
      <c r="AW917" s="12" t="s">
        <v>36</v>
      </c>
      <c r="AX917" s="12" t="s">
        <v>81</v>
      </c>
      <c r="AY917" s="158" t="s">
        <v>140</v>
      </c>
    </row>
    <row r="918" spans="2:65" s="13" customFormat="1" ht="11.25">
      <c r="B918" s="164"/>
      <c r="D918" s="157" t="s">
        <v>341</v>
      </c>
      <c r="E918" s="165" t="s">
        <v>1</v>
      </c>
      <c r="F918" s="166" t="s">
        <v>343</v>
      </c>
      <c r="H918" s="167">
        <v>6.9</v>
      </c>
      <c r="I918" s="168"/>
      <c r="L918" s="164"/>
      <c r="M918" s="169"/>
      <c r="T918" s="170"/>
      <c r="AT918" s="165" t="s">
        <v>341</v>
      </c>
      <c r="AU918" s="165" t="s">
        <v>89</v>
      </c>
      <c r="AV918" s="13" t="s">
        <v>152</v>
      </c>
      <c r="AW918" s="13" t="s">
        <v>36</v>
      </c>
      <c r="AX918" s="13" t="s">
        <v>21</v>
      </c>
      <c r="AY918" s="165" t="s">
        <v>140</v>
      </c>
    </row>
    <row r="919" spans="2:65" s="1" customFormat="1" ht="24.2" customHeight="1">
      <c r="B919" s="32"/>
      <c r="C919" s="136" t="s">
        <v>1361</v>
      </c>
      <c r="D919" s="136" t="s">
        <v>143</v>
      </c>
      <c r="E919" s="137" t="s">
        <v>1362</v>
      </c>
      <c r="F919" s="138" t="s">
        <v>1363</v>
      </c>
      <c r="G919" s="139" t="s">
        <v>146</v>
      </c>
      <c r="H919" s="140">
        <v>2</v>
      </c>
      <c r="I919" s="141"/>
      <c r="J919" s="142">
        <f>ROUND(I919*H919,2)</f>
        <v>0</v>
      </c>
      <c r="K919" s="138" t="s">
        <v>147</v>
      </c>
      <c r="L919" s="32"/>
      <c r="M919" s="143" t="s">
        <v>1</v>
      </c>
      <c r="N919" s="144" t="s">
        <v>46</v>
      </c>
      <c r="P919" s="145">
        <f>O919*H919</f>
        <v>0</v>
      </c>
      <c r="Q919" s="145">
        <v>0.12321</v>
      </c>
      <c r="R919" s="145">
        <f>Q919*H919</f>
        <v>0.24642</v>
      </c>
      <c r="S919" s="145">
        <v>0</v>
      </c>
      <c r="T919" s="146">
        <f>S919*H919</f>
        <v>0</v>
      </c>
      <c r="AR919" s="147" t="s">
        <v>152</v>
      </c>
      <c r="AT919" s="147" t="s">
        <v>143</v>
      </c>
      <c r="AU919" s="147" t="s">
        <v>89</v>
      </c>
      <c r="AY919" s="17" t="s">
        <v>140</v>
      </c>
      <c r="BE919" s="148">
        <f>IF(N919="základní",J919,0)</f>
        <v>0</v>
      </c>
      <c r="BF919" s="148">
        <f>IF(N919="snížená",J919,0)</f>
        <v>0</v>
      </c>
      <c r="BG919" s="148">
        <f>IF(N919="zákl. přenesená",J919,0)</f>
        <v>0</v>
      </c>
      <c r="BH919" s="148">
        <f>IF(N919="sníž. přenesená",J919,0)</f>
        <v>0</v>
      </c>
      <c r="BI919" s="148">
        <f>IF(N919="nulová",J919,0)</f>
        <v>0</v>
      </c>
      <c r="BJ919" s="17" t="s">
        <v>21</v>
      </c>
      <c r="BK919" s="148">
        <f>ROUND(I919*H919,2)</f>
        <v>0</v>
      </c>
      <c r="BL919" s="17" t="s">
        <v>152</v>
      </c>
      <c r="BM919" s="147" t="s">
        <v>1364</v>
      </c>
    </row>
    <row r="920" spans="2:65" s="12" customFormat="1" ht="11.25">
      <c r="B920" s="156"/>
      <c r="D920" s="157" t="s">
        <v>341</v>
      </c>
      <c r="E920" s="158" t="s">
        <v>1</v>
      </c>
      <c r="F920" s="159" t="s">
        <v>1365</v>
      </c>
      <c r="H920" s="160">
        <v>2</v>
      </c>
      <c r="I920" s="161"/>
      <c r="L920" s="156"/>
      <c r="M920" s="162"/>
      <c r="T920" s="163"/>
      <c r="AT920" s="158" t="s">
        <v>341</v>
      </c>
      <c r="AU920" s="158" t="s">
        <v>89</v>
      </c>
      <c r="AV920" s="12" t="s">
        <v>89</v>
      </c>
      <c r="AW920" s="12" t="s">
        <v>36</v>
      </c>
      <c r="AX920" s="12" t="s">
        <v>21</v>
      </c>
      <c r="AY920" s="158" t="s">
        <v>140</v>
      </c>
    </row>
    <row r="921" spans="2:65" s="1" customFormat="1" ht="24.2" customHeight="1">
      <c r="B921" s="32"/>
      <c r="C921" s="136" t="s">
        <v>1366</v>
      </c>
      <c r="D921" s="136" t="s">
        <v>143</v>
      </c>
      <c r="E921" s="137" t="s">
        <v>1367</v>
      </c>
      <c r="F921" s="138" t="s">
        <v>1368</v>
      </c>
      <c r="G921" s="139" t="s">
        <v>686</v>
      </c>
      <c r="H921" s="140">
        <v>1</v>
      </c>
      <c r="I921" s="141"/>
      <c r="J921" s="142">
        <f>ROUND(I921*H921,2)</f>
        <v>0</v>
      </c>
      <c r="K921" s="138" t="s">
        <v>147</v>
      </c>
      <c r="L921" s="32"/>
      <c r="M921" s="143" t="s">
        <v>1</v>
      </c>
      <c r="N921" s="144" t="s">
        <v>46</v>
      </c>
      <c r="P921" s="145">
        <f>O921*H921</f>
        <v>0</v>
      </c>
      <c r="Q921" s="145">
        <v>4.09</v>
      </c>
      <c r="R921" s="145">
        <f>Q921*H921</f>
        <v>4.09</v>
      </c>
      <c r="S921" s="145">
        <v>0</v>
      </c>
      <c r="T921" s="146">
        <f>S921*H921</f>
        <v>0</v>
      </c>
      <c r="AR921" s="147" t="s">
        <v>152</v>
      </c>
      <c r="AT921" s="147" t="s">
        <v>143</v>
      </c>
      <c r="AU921" s="147" t="s">
        <v>89</v>
      </c>
      <c r="AY921" s="17" t="s">
        <v>140</v>
      </c>
      <c r="BE921" s="148">
        <f>IF(N921="základní",J921,0)</f>
        <v>0</v>
      </c>
      <c r="BF921" s="148">
        <f>IF(N921="snížená",J921,0)</f>
        <v>0</v>
      </c>
      <c r="BG921" s="148">
        <f>IF(N921="zákl. přenesená",J921,0)</f>
        <v>0</v>
      </c>
      <c r="BH921" s="148">
        <f>IF(N921="sníž. přenesená",J921,0)</f>
        <v>0</v>
      </c>
      <c r="BI921" s="148">
        <f>IF(N921="nulová",J921,0)</f>
        <v>0</v>
      </c>
      <c r="BJ921" s="17" t="s">
        <v>21</v>
      </c>
      <c r="BK921" s="148">
        <f>ROUND(I921*H921,2)</f>
        <v>0</v>
      </c>
      <c r="BL921" s="17" t="s">
        <v>152</v>
      </c>
      <c r="BM921" s="147" t="s">
        <v>1369</v>
      </c>
    </row>
    <row r="922" spans="2:65" s="12" customFormat="1" ht="11.25">
      <c r="B922" s="156"/>
      <c r="D922" s="157" t="s">
        <v>341</v>
      </c>
      <c r="E922" s="158" t="s">
        <v>1</v>
      </c>
      <c r="F922" s="159" t="s">
        <v>1370</v>
      </c>
      <c r="H922" s="160">
        <v>1</v>
      </c>
      <c r="I922" s="161"/>
      <c r="L922" s="156"/>
      <c r="M922" s="162"/>
      <c r="T922" s="163"/>
      <c r="AT922" s="158" t="s">
        <v>341</v>
      </c>
      <c r="AU922" s="158" t="s">
        <v>89</v>
      </c>
      <c r="AV922" s="12" t="s">
        <v>89</v>
      </c>
      <c r="AW922" s="12" t="s">
        <v>36</v>
      </c>
      <c r="AX922" s="12" t="s">
        <v>21</v>
      </c>
      <c r="AY922" s="158" t="s">
        <v>140</v>
      </c>
    </row>
    <row r="923" spans="2:65" s="1" customFormat="1" ht="24.2" customHeight="1">
      <c r="B923" s="32"/>
      <c r="C923" s="136" t="s">
        <v>1371</v>
      </c>
      <c r="D923" s="136" t="s">
        <v>143</v>
      </c>
      <c r="E923" s="137" t="s">
        <v>1372</v>
      </c>
      <c r="F923" s="138" t="s">
        <v>1373</v>
      </c>
      <c r="G923" s="139" t="s">
        <v>686</v>
      </c>
      <c r="H923" s="140">
        <v>1</v>
      </c>
      <c r="I923" s="141"/>
      <c r="J923" s="142">
        <f>ROUND(I923*H923,2)</f>
        <v>0</v>
      </c>
      <c r="K923" s="138" t="s">
        <v>147</v>
      </c>
      <c r="L923" s="32"/>
      <c r="M923" s="143" t="s">
        <v>1</v>
      </c>
      <c r="N923" s="144" t="s">
        <v>46</v>
      </c>
      <c r="P923" s="145">
        <f>O923*H923</f>
        <v>0</v>
      </c>
      <c r="Q923" s="145">
        <v>4.8099999999999996</v>
      </c>
      <c r="R923" s="145">
        <f>Q923*H923</f>
        <v>4.8099999999999996</v>
      </c>
      <c r="S923" s="145">
        <v>0</v>
      </c>
      <c r="T923" s="146">
        <f>S923*H923</f>
        <v>0</v>
      </c>
      <c r="AR923" s="147" t="s">
        <v>152</v>
      </c>
      <c r="AT923" s="147" t="s">
        <v>143</v>
      </c>
      <c r="AU923" s="147" t="s">
        <v>89</v>
      </c>
      <c r="AY923" s="17" t="s">
        <v>140</v>
      </c>
      <c r="BE923" s="148">
        <f>IF(N923="základní",J923,0)</f>
        <v>0</v>
      </c>
      <c r="BF923" s="148">
        <f>IF(N923="snížená",J923,0)</f>
        <v>0</v>
      </c>
      <c r="BG923" s="148">
        <f>IF(N923="zákl. přenesená",J923,0)</f>
        <v>0</v>
      </c>
      <c r="BH923" s="148">
        <f>IF(N923="sníž. přenesená",J923,0)</f>
        <v>0</v>
      </c>
      <c r="BI923" s="148">
        <f>IF(N923="nulová",J923,0)</f>
        <v>0</v>
      </c>
      <c r="BJ923" s="17" t="s">
        <v>21</v>
      </c>
      <c r="BK923" s="148">
        <f>ROUND(I923*H923,2)</f>
        <v>0</v>
      </c>
      <c r="BL923" s="17" t="s">
        <v>152</v>
      </c>
      <c r="BM923" s="147" t="s">
        <v>1374</v>
      </c>
    </row>
    <row r="924" spans="2:65" s="12" customFormat="1" ht="11.25">
      <c r="B924" s="156"/>
      <c r="D924" s="157" t="s">
        <v>341</v>
      </c>
      <c r="E924" s="158" t="s">
        <v>1</v>
      </c>
      <c r="F924" s="159" t="s">
        <v>1375</v>
      </c>
      <c r="H924" s="160">
        <v>1</v>
      </c>
      <c r="I924" s="161"/>
      <c r="L924" s="156"/>
      <c r="M924" s="162"/>
      <c r="T924" s="163"/>
      <c r="AT924" s="158" t="s">
        <v>341</v>
      </c>
      <c r="AU924" s="158" t="s">
        <v>89</v>
      </c>
      <c r="AV924" s="12" t="s">
        <v>89</v>
      </c>
      <c r="AW924" s="12" t="s">
        <v>36</v>
      </c>
      <c r="AX924" s="12" t="s">
        <v>21</v>
      </c>
      <c r="AY924" s="158" t="s">
        <v>140</v>
      </c>
    </row>
    <row r="925" spans="2:65" s="1" customFormat="1" ht="24.2" customHeight="1">
      <c r="B925" s="32"/>
      <c r="C925" s="136" t="s">
        <v>1376</v>
      </c>
      <c r="D925" s="136" t="s">
        <v>143</v>
      </c>
      <c r="E925" s="137" t="s">
        <v>1377</v>
      </c>
      <c r="F925" s="138" t="s">
        <v>1378</v>
      </c>
      <c r="G925" s="139" t="s">
        <v>686</v>
      </c>
      <c r="H925" s="140">
        <v>1</v>
      </c>
      <c r="I925" s="141"/>
      <c r="J925" s="142">
        <f>ROUND(I925*H925,2)</f>
        <v>0</v>
      </c>
      <c r="K925" s="138" t="s">
        <v>147</v>
      </c>
      <c r="L925" s="32"/>
      <c r="M925" s="143" t="s">
        <v>1</v>
      </c>
      <c r="N925" s="144" t="s">
        <v>46</v>
      </c>
      <c r="P925" s="145">
        <f>O925*H925</f>
        <v>0</v>
      </c>
      <c r="Q925" s="145">
        <v>2.56</v>
      </c>
      <c r="R925" s="145">
        <f>Q925*H925</f>
        <v>2.56</v>
      </c>
      <c r="S925" s="145">
        <v>0</v>
      </c>
      <c r="T925" s="146">
        <f>S925*H925</f>
        <v>0</v>
      </c>
      <c r="AR925" s="147" t="s">
        <v>152</v>
      </c>
      <c r="AT925" s="147" t="s">
        <v>143</v>
      </c>
      <c r="AU925" s="147" t="s">
        <v>89</v>
      </c>
      <c r="AY925" s="17" t="s">
        <v>140</v>
      </c>
      <c r="BE925" s="148">
        <f>IF(N925="základní",J925,0)</f>
        <v>0</v>
      </c>
      <c r="BF925" s="148">
        <f>IF(N925="snížená",J925,0)</f>
        <v>0</v>
      </c>
      <c r="BG925" s="148">
        <f>IF(N925="zákl. přenesená",J925,0)</f>
        <v>0</v>
      </c>
      <c r="BH925" s="148">
        <f>IF(N925="sníž. přenesená",J925,0)</f>
        <v>0</v>
      </c>
      <c r="BI925" s="148">
        <f>IF(N925="nulová",J925,0)</f>
        <v>0</v>
      </c>
      <c r="BJ925" s="17" t="s">
        <v>21</v>
      </c>
      <c r="BK925" s="148">
        <f>ROUND(I925*H925,2)</f>
        <v>0</v>
      </c>
      <c r="BL925" s="17" t="s">
        <v>152</v>
      </c>
      <c r="BM925" s="147" t="s">
        <v>1379</v>
      </c>
    </row>
    <row r="926" spans="2:65" s="12" customFormat="1" ht="11.25">
      <c r="B926" s="156"/>
      <c r="D926" s="157" t="s">
        <v>341</v>
      </c>
      <c r="E926" s="158" t="s">
        <v>1</v>
      </c>
      <c r="F926" s="159" t="s">
        <v>1380</v>
      </c>
      <c r="H926" s="160">
        <v>1</v>
      </c>
      <c r="I926" s="161"/>
      <c r="L926" s="156"/>
      <c r="M926" s="162"/>
      <c r="T926" s="163"/>
      <c r="AT926" s="158" t="s">
        <v>341</v>
      </c>
      <c r="AU926" s="158" t="s">
        <v>89</v>
      </c>
      <c r="AV926" s="12" t="s">
        <v>89</v>
      </c>
      <c r="AW926" s="12" t="s">
        <v>36</v>
      </c>
      <c r="AX926" s="12" t="s">
        <v>21</v>
      </c>
      <c r="AY926" s="158" t="s">
        <v>140</v>
      </c>
    </row>
    <row r="927" spans="2:65" s="1" customFormat="1" ht="24.2" customHeight="1">
      <c r="B927" s="32"/>
      <c r="C927" s="136" t="s">
        <v>1381</v>
      </c>
      <c r="D927" s="136" t="s">
        <v>143</v>
      </c>
      <c r="E927" s="137" t="s">
        <v>1382</v>
      </c>
      <c r="F927" s="138" t="s">
        <v>1378</v>
      </c>
      <c r="G927" s="139" t="s">
        <v>686</v>
      </c>
      <c r="H927" s="140">
        <v>1</v>
      </c>
      <c r="I927" s="141"/>
      <c r="J927" s="142">
        <f>ROUND(I927*H927,2)</f>
        <v>0</v>
      </c>
      <c r="K927" s="138" t="s">
        <v>147</v>
      </c>
      <c r="L927" s="32"/>
      <c r="M927" s="143" t="s">
        <v>1</v>
      </c>
      <c r="N927" s="144" t="s">
        <v>46</v>
      </c>
      <c r="P927" s="145">
        <f>O927*H927</f>
        <v>0</v>
      </c>
      <c r="Q927" s="145">
        <v>2.56</v>
      </c>
      <c r="R927" s="145">
        <f>Q927*H927</f>
        <v>2.56</v>
      </c>
      <c r="S927" s="145">
        <v>0</v>
      </c>
      <c r="T927" s="146">
        <f>S927*H927</f>
        <v>0</v>
      </c>
      <c r="AR927" s="147" t="s">
        <v>152</v>
      </c>
      <c r="AT927" s="147" t="s">
        <v>143</v>
      </c>
      <c r="AU927" s="147" t="s">
        <v>89</v>
      </c>
      <c r="AY927" s="17" t="s">
        <v>140</v>
      </c>
      <c r="BE927" s="148">
        <f>IF(N927="základní",J927,0)</f>
        <v>0</v>
      </c>
      <c r="BF927" s="148">
        <f>IF(N927="snížená",J927,0)</f>
        <v>0</v>
      </c>
      <c r="BG927" s="148">
        <f>IF(N927="zákl. přenesená",J927,0)</f>
        <v>0</v>
      </c>
      <c r="BH927" s="148">
        <f>IF(N927="sníž. přenesená",J927,0)</f>
        <v>0</v>
      </c>
      <c r="BI927" s="148">
        <f>IF(N927="nulová",J927,0)</f>
        <v>0</v>
      </c>
      <c r="BJ927" s="17" t="s">
        <v>21</v>
      </c>
      <c r="BK927" s="148">
        <f>ROUND(I927*H927,2)</f>
        <v>0</v>
      </c>
      <c r="BL927" s="17" t="s">
        <v>152</v>
      </c>
      <c r="BM927" s="147" t="s">
        <v>1383</v>
      </c>
    </row>
    <row r="928" spans="2:65" s="12" customFormat="1" ht="11.25">
      <c r="B928" s="156"/>
      <c r="D928" s="157" t="s">
        <v>341</v>
      </c>
      <c r="E928" s="158" t="s">
        <v>1</v>
      </c>
      <c r="F928" s="159" t="s">
        <v>1384</v>
      </c>
      <c r="H928" s="160">
        <v>1</v>
      </c>
      <c r="I928" s="161"/>
      <c r="L928" s="156"/>
      <c r="M928" s="162"/>
      <c r="T928" s="163"/>
      <c r="AT928" s="158" t="s">
        <v>341</v>
      </c>
      <c r="AU928" s="158" t="s">
        <v>89</v>
      </c>
      <c r="AV928" s="12" t="s">
        <v>89</v>
      </c>
      <c r="AW928" s="12" t="s">
        <v>36</v>
      </c>
      <c r="AX928" s="12" t="s">
        <v>21</v>
      </c>
      <c r="AY928" s="158" t="s">
        <v>140</v>
      </c>
    </row>
    <row r="929" spans="2:65" s="1" customFormat="1" ht="33" customHeight="1">
      <c r="B929" s="32"/>
      <c r="C929" s="136" t="s">
        <v>1385</v>
      </c>
      <c r="D929" s="136" t="s">
        <v>143</v>
      </c>
      <c r="E929" s="137" t="s">
        <v>1386</v>
      </c>
      <c r="F929" s="138" t="s">
        <v>1387</v>
      </c>
      <c r="G929" s="139" t="s">
        <v>686</v>
      </c>
      <c r="H929" s="140">
        <v>3</v>
      </c>
      <c r="I929" s="141"/>
      <c r="J929" s="142">
        <f>ROUND(I929*H929,2)</f>
        <v>0</v>
      </c>
      <c r="K929" s="138" t="s">
        <v>147</v>
      </c>
      <c r="L929" s="32"/>
      <c r="M929" s="143" t="s">
        <v>1</v>
      </c>
      <c r="N929" s="144" t="s">
        <v>46</v>
      </c>
      <c r="P929" s="145">
        <f>O929*H929</f>
        <v>0</v>
      </c>
      <c r="Q929" s="145">
        <v>9.8899999999999995E-3</v>
      </c>
      <c r="R929" s="145">
        <f>Q929*H929</f>
        <v>2.9669999999999998E-2</v>
      </c>
      <c r="S929" s="145">
        <v>0</v>
      </c>
      <c r="T929" s="146">
        <f>S929*H929</f>
        <v>0</v>
      </c>
      <c r="AR929" s="147" t="s">
        <v>152</v>
      </c>
      <c r="AT929" s="147" t="s">
        <v>143</v>
      </c>
      <c r="AU929" s="147" t="s">
        <v>89</v>
      </c>
      <c r="AY929" s="17" t="s">
        <v>140</v>
      </c>
      <c r="BE929" s="148">
        <f>IF(N929="základní",J929,0)</f>
        <v>0</v>
      </c>
      <c r="BF929" s="148">
        <f>IF(N929="snížená",J929,0)</f>
        <v>0</v>
      </c>
      <c r="BG929" s="148">
        <f>IF(N929="zákl. přenesená",J929,0)</f>
        <v>0</v>
      </c>
      <c r="BH929" s="148">
        <f>IF(N929="sníž. přenesená",J929,0)</f>
        <v>0</v>
      </c>
      <c r="BI929" s="148">
        <f>IF(N929="nulová",J929,0)</f>
        <v>0</v>
      </c>
      <c r="BJ929" s="17" t="s">
        <v>21</v>
      </c>
      <c r="BK929" s="148">
        <f>ROUND(I929*H929,2)</f>
        <v>0</v>
      </c>
      <c r="BL929" s="17" t="s">
        <v>152</v>
      </c>
      <c r="BM929" s="147" t="s">
        <v>1388</v>
      </c>
    </row>
    <row r="930" spans="2:65" s="1" customFormat="1" ht="16.5" customHeight="1">
      <c r="B930" s="32"/>
      <c r="C930" s="184" t="s">
        <v>1389</v>
      </c>
      <c r="D930" s="184" t="s">
        <v>137</v>
      </c>
      <c r="E930" s="185" t="s">
        <v>1390</v>
      </c>
      <c r="F930" s="186" t="s">
        <v>1391</v>
      </c>
      <c r="G930" s="187" t="s">
        <v>686</v>
      </c>
      <c r="H930" s="188">
        <v>3</v>
      </c>
      <c r="I930" s="189"/>
      <c r="J930" s="190">
        <f>ROUND(I930*H930,2)</f>
        <v>0</v>
      </c>
      <c r="K930" s="186" t="s">
        <v>346</v>
      </c>
      <c r="L930" s="191"/>
      <c r="M930" s="192" t="s">
        <v>1</v>
      </c>
      <c r="N930" s="193" t="s">
        <v>46</v>
      </c>
      <c r="P930" s="145">
        <f>O930*H930</f>
        <v>0</v>
      </c>
      <c r="Q930" s="145">
        <v>0.26200000000000001</v>
      </c>
      <c r="R930" s="145">
        <f>Q930*H930</f>
        <v>0.78600000000000003</v>
      </c>
      <c r="S930" s="145">
        <v>0</v>
      </c>
      <c r="T930" s="146">
        <f>S930*H930</f>
        <v>0</v>
      </c>
      <c r="AR930" s="147" t="s">
        <v>158</v>
      </c>
      <c r="AT930" s="147" t="s">
        <v>137</v>
      </c>
      <c r="AU930" s="147" t="s">
        <v>89</v>
      </c>
      <c r="AY930" s="17" t="s">
        <v>140</v>
      </c>
      <c r="BE930" s="148">
        <f>IF(N930="základní",J930,0)</f>
        <v>0</v>
      </c>
      <c r="BF930" s="148">
        <f>IF(N930="snížená",J930,0)</f>
        <v>0</v>
      </c>
      <c r="BG930" s="148">
        <f>IF(N930="zákl. přenesená",J930,0)</f>
        <v>0</v>
      </c>
      <c r="BH930" s="148">
        <f>IF(N930="sníž. přenesená",J930,0)</f>
        <v>0</v>
      </c>
      <c r="BI930" s="148">
        <f>IF(N930="nulová",J930,0)</f>
        <v>0</v>
      </c>
      <c r="BJ930" s="17" t="s">
        <v>21</v>
      </c>
      <c r="BK930" s="148">
        <f>ROUND(I930*H930,2)</f>
        <v>0</v>
      </c>
      <c r="BL930" s="17" t="s">
        <v>152</v>
      </c>
      <c r="BM930" s="147" t="s">
        <v>1392</v>
      </c>
    </row>
    <row r="931" spans="2:65" s="1" customFormat="1" ht="24.2" customHeight="1">
      <c r="B931" s="32"/>
      <c r="C931" s="184" t="s">
        <v>1393</v>
      </c>
      <c r="D931" s="184" t="s">
        <v>137</v>
      </c>
      <c r="E931" s="185" t="s">
        <v>1394</v>
      </c>
      <c r="F931" s="186" t="s">
        <v>1395</v>
      </c>
      <c r="G931" s="187" t="s">
        <v>686</v>
      </c>
      <c r="H931" s="188">
        <v>3.06</v>
      </c>
      <c r="I931" s="189"/>
      <c r="J931" s="190">
        <f>ROUND(I931*H931,2)</f>
        <v>0</v>
      </c>
      <c r="K931" s="186" t="s">
        <v>346</v>
      </c>
      <c r="L931" s="191"/>
      <c r="M931" s="192" t="s">
        <v>1</v>
      </c>
      <c r="N931" s="193" t="s">
        <v>46</v>
      </c>
      <c r="P931" s="145">
        <f>O931*H931</f>
        <v>0</v>
      </c>
      <c r="Q931" s="145">
        <v>2E-3</v>
      </c>
      <c r="R931" s="145">
        <f>Q931*H931</f>
        <v>6.1200000000000004E-3</v>
      </c>
      <c r="S931" s="145">
        <v>0</v>
      </c>
      <c r="T931" s="146">
        <f>S931*H931</f>
        <v>0</v>
      </c>
      <c r="AR931" s="147" t="s">
        <v>158</v>
      </c>
      <c r="AT931" s="147" t="s">
        <v>137</v>
      </c>
      <c r="AU931" s="147" t="s">
        <v>89</v>
      </c>
      <c r="AY931" s="17" t="s">
        <v>140</v>
      </c>
      <c r="BE931" s="148">
        <f>IF(N931="základní",J931,0)</f>
        <v>0</v>
      </c>
      <c r="BF931" s="148">
        <f>IF(N931="snížená",J931,0)</f>
        <v>0</v>
      </c>
      <c r="BG931" s="148">
        <f>IF(N931="zákl. přenesená",J931,0)</f>
        <v>0</v>
      </c>
      <c r="BH931" s="148">
        <f>IF(N931="sníž. přenesená",J931,0)</f>
        <v>0</v>
      </c>
      <c r="BI931" s="148">
        <f>IF(N931="nulová",J931,0)</f>
        <v>0</v>
      </c>
      <c r="BJ931" s="17" t="s">
        <v>21</v>
      </c>
      <c r="BK931" s="148">
        <f>ROUND(I931*H931,2)</f>
        <v>0</v>
      </c>
      <c r="BL931" s="17" t="s">
        <v>152</v>
      </c>
      <c r="BM931" s="147" t="s">
        <v>1396</v>
      </c>
    </row>
    <row r="932" spans="2:65" s="12" customFormat="1" ht="11.25">
      <c r="B932" s="156"/>
      <c r="D932" s="157" t="s">
        <v>341</v>
      </c>
      <c r="F932" s="159" t="s">
        <v>1397</v>
      </c>
      <c r="H932" s="160">
        <v>3.06</v>
      </c>
      <c r="I932" s="161"/>
      <c r="L932" s="156"/>
      <c r="M932" s="162"/>
      <c r="T932" s="163"/>
      <c r="AT932" s="158" t="s">
        <v>341</v>
      </c>
      <c r="AU932" s="158" t="s">
        <v>89</v>
      </c>
      <c r="AV932" s="12" t="s">
        <v>89</v>
      </c>
      <c r="AW932" s="12" t="s">
        <v>4</v>
      </c>
      <c r="AX932" s="12" t="s">
        <v>21</v>
      </c>
      <c r="AY932" s="158" t="s">
        <v>140</v>
      </c>
    </row>
    <row r="933" spans="2:65" s="1" customFormat="1" ht="33" customHeight="1">
      <c r="B933" s="32"/>
      <c r="C933" s="136" t="s">
        <v>1398</v>
      </c>
      <c r="D933" s="136" t="s">
        <v>143</v>
      </c>
      <c r="E933" s="137" t="s">
        <v>1399</v>
      </c>
      <c r="F933" s="138" t="s">
        <v>1400</v>
      </c>
      <c r="G933" s="139" t="s">
        <v>686</v>
      </c>
      <c r="H933" s="140">
        <v>4</v>
      </c>
      <c r="I933" s="141"/>
      <c r="J933" s="142">
        <f>ROUND(I933*H933,2)</f>
        <v>0</v>
      </c>
      <c r="K933" s="138" t="s">
        <v>147</v>
      </c>
      <c r="L933" s="32"/>
      <c r="M933" s="143" t="s">
        <v>1</v>
      </c>
      <c r="N933" s="144" t="s">
        <v>46</v>
      </c>
      <c r="P933" s="145">
        <f>O933*H933</f>
        <v>0</v>
      </c>
      <c r="Q933" s="145">
        <v>1.218E-2</v>
      </c>
      <c r="R933" s="145">
        <f>Q933*H933</f>
        <v>4.8719999999999999E-2</v>
      </c>
      <c r="S933" s="145">
        <v>0</v>
      </c>
      <c r="T933" s="146">
        <f>S933*H933</f>
        <v>0</v>
      </c>
      <c r="AR933" s="147" t="s">
        <v>152</v>
      </c>
      <c r="AT933" s="147" t="s">
        <v>143</v>
      </c>
      <c r="AU933" s="147" t="s">
        <v>89</v>
      </c>
      <c r="AY933" s="17" t="s">
        <v>140</v>
      </c>
      <c r="BE933" s="148">
        <f>IF(N933="základní",J933,0)</f>
        <v>0</v>
      </c>
      <c r="BF933" s="148">
        <f>IF(N933="snížená",J933,0)</f>
        <v>0</v>
      </c>
      <c r="BG933" s="148">
        <f>IF(N933="zákl. přenesená",J933,0)</f>
        <v>0</v>
      </c>
      <c r="BH933" s="148">
        <f>IF(N933="sníž. přenesená",J933,0)</f>
        <v>0</v>
      </c>
      <c r="BI933" s="148">
        <f>IF(N933="nulová",J933,0)</f>
        <v>0</v>
      </c>
      <c r="BJ933" s="17" t="s">
        <v>21</v>
      </c>
      <c r="BK933" s="148">
        <f>ROUND(I933*H933,2)</f>
        <v>0</v>
      </c>
      <c r="BL933" s="17" t="s">
        <v>152</v>
      </c>
      <c r="BM933" s="147" t="s">
        <v>1401</v>
      </c>
    </row>
    <row r="934" spans="2:65" s="12" customFormat="1" ht="11.25">
      <c r="B934" s="156"/>
      <c r="D934" s="157" t="s">
        <v>341</v>
      </c>
      <c r="E934" s="158" t="s">
        <v>1</v>
      </c>
      <c r="F934" s="159" t="s">
        <v>1402</v>
      </c>
      <c r="H934" s="160">
        <v>4</v>
      </c>
      <c r="I934" s="161"/>
      <c r="L934" s="156"/>
      <c r="M934" s="162"/>
      <c r="T934" s="163"/>
      <c r="AT934" s="158" t="s">
        <v>341</v>
      </c>
      <c r="AU934" s="158" t="s">
        <v>89</v>
      </c>
      <c r="AV934" s="12" t="s">
        <v>89</v>
      </c>
      <c r="AW934" s="12" t="s">
        <v>36</v>
      </c>
      <c r="AX934" s="12" t="s">
        <v>21</v>
      </c>
      <c r="AY934" s="158" t="s">
        <v>140</v>
      </c>
    </row>
    <row r="935" spans="2:65" s="1" customFormat="1" ht="24.2" customHeight="1">
      <c r="B935" s="32"/>
      <c r="C935" s="184" t="s">
        <v>1403</v>
      </c>
      <c r="D935" s="184" t="s">
        <v>137</v>
      </c>
      <c r="E935" s="185" t="s">
        <v>1404</v>
      </c>
      <c r="F935" s="186" t="s">
        <v>1405</v>
      </c>
      <c r="G935" s="187" t="s">
        <v>686</v>
      </c>
      <c r="H935" s="188">
        <v>24</v>
      </c>
      <c r="I935" s="189"/>
      <c r="J935" s="190">
        <f>ROUND(I935*H935,2)</f>
        <v>0</v>
      </c>
      <c r="K935" s="186" t="s">
        <v>346</v>
      </c>
      <c r="L935" s="191"/>
      <c r="M935" s="192" t="s">
        <v>1</v>
      </c>
      <c r="N935" s="193" t="s">
        <v>46</v>
      </c>
      <c r="P935" s="145">
        <f>O935*H935</f>
        <v>0</v>
      </c>
      <c r="Q935" s="145">
        <v>0.58499999999999996</v>
      </c>
      <c r="R935" s="145">
        <f>Q935*H935</f>
        <v>14.04</v>
      </c>
      <c r="S935" s="145">
        <v>0</v>
      </c>
      <c r="T935" s="146">
        <f>S935*H935</f>
        <v>0</v>
      </c>
      <c r="AR935" s="147" t="s">
        <v>158</v>
      </c>
      <c r="AT935" s="147" t="s">
        <v>137</v>
      </c>
      <c r="AU935" s="147" t="s">
        <v>89</v>
      </c>
      <c r="AY935" s="17" t="s">
        <v>140</v>
      </c>
      <c r="BE935" s="148">
        <f>IF(N935="základní",J935,0)</f>
        <v>0</v>
      </c>
      <c r="BF935" s="148">
        <f>IF(N935="snížená",J935,0)</f>
        <v>0</v>
      </c>
      <c r="BG935" s="148">
        <f>IF(N935="zákl. přenesená",J935,0)</f>
        <v>0</v>
      </c>
      <c r="BH935" s="148">
        <f>IF(N935="sníž. přenesená",J935,0)</f>
        <v>0</v>
      </c>
      <c r="BI935" s="148">
        <f>IF(N935="nulová",J935,0)</f>
        <v>0</v>
      </c>
      <c r="BJ935" s="17" t="s">
        <v>21</v>
      </c>
      <c r="BK935" s="148">
        <f>ROUND(I935*H935,2)</f>
        <v>0</v>
      </c>
      <c r="BL935" s="17" t="s">
        <v>152</v>
      </c>
      <c r="BM935" s="147" t="s">
        <v>1406</v>
      </c>
    </row>
    <row r="936" spans="2:65" s="1" customFormat="1" ht="24.2" customHeight="1">
      <c r="B936" s="32"/>
      <c r="C936" s="184" t="s">
        <v>1407</v>
      </c>
      <c r="D936" s="184" t="s">
        <v>137</v>
      </c>
      <c r="E936" s="185" t="s">
        <v>1394</v>
      </c>
      <c r="F936" s="186" t="s">
        <v>1395</v>
      </c>
      <c r="G936" s="187" t="s">
        <v>686</v>
      </c>
      <c r="H936" s="188">
        <v>24.48</v>
      </c>
      <c r="I936" s="189"/>
      <c r="J936" s="190">
        <f>ROUND(I936*H936,2)</f>
        <v>0</v>
      </c>
      <c r="K936" s="186" t="s">
        <v>346</v>
      </c>
      <c r="L936" s="191"/>
      <c r="M936" s="192" t="s">
        <v>1</v>
      </c>
      <c r="N936" s="193" t="s">
        <v>46</v>
      </c>
      <c r="P936" s="145">
        <f>O936*H936</f>
        <v>0</v>
      </c>
      <c r="Q936" s="145">
        <v>2E-3</v>
      </c>
      <c r="R936" s="145">
        <f>Q936*H936</f>
        <v>4.8960000000000004E-2</v>
      </c>
      <c r="S936" s="145">
        <v>0</v>
      </c>
      <c r="T936" s="146">
        <f>S936*H936</f>
        <v>0</v>
      </c>
      <c r="AR936" s="147" t="s">
        <v>158</v>
      </c>
      <c r="AT936" s="147" t="s">
        <v>137</v>
      </c>
      <c r="AU936" s="147" t="s">
        <v>89</v>
      </c>
      <c r="AY936" s="17" t="s">
        <v>140</v>
      </c>
      <c r="BE936" s="148">
        <f>IF(N936="základní",J936,0)</f>
        <v>0</v>
      </c>
      <c r="BF936" s="148">
        <f>IF(N936="snížená",J936,0)</f>
        <v>0</v>
      </c>
      <c r="BG936" s="148">
        <f>IF(N936="zákl. přenesená",J936,0)</f>
        <v>0</v>
      </c>
      <c r="BH936" s="148">
        <f>IF(N936="sníž. přenesená",J936,0)</f>
        <v>0</v>
      </c>
      <c r="BI936" s="148">
        <f>IF(N936="nulová",J936,0)</f>
        <v>0</v>
      </c>
      <c r="BJ936" s="17" t="s">
        <v>21</v>
      </c>
      <c r="BK936" s="148">
        <f>ROUND(I936*H936,2)</f>
        <v>0</v>
      </c>
      <c r="BL936" s="17" t="s">
        <v>152</v>
      </c>
      <c r="BM936" s="147" t="s">
        <v>1408</v>
      </c>
    </row>
    <row r="937" spans="2:65" s="12" customFormat="1" ht="11.25">
      <c r="B937" s="156"/>
      <c r="D937" s="157" t="s">
        <v>341</v>
      </c>
      <c r="F937" s="159" t="s">
        <v>1409</v>
      </c>
      <c r="H937" s="160">
        <v>24.48</v>
      </c>
      <c r="I937" s="161"/>
      <c r="L937" s="156"/>
      <c r="M937" s="162"/>
      <c r="T937" s="163"/>
      <c r="AT937" s="158" t="s">
        <v>341</v>
      </c>
      <c r="AU937" s="158" t="s">
        <v>89</v>
      </c>
      <c r="AV937" s="12" t="s">
        <v>89</v>
      </c>
      <c r="AW937" s="12" t="s">
        <v>4</v>
      </c>
      <c r="AX937" s="12" t="s">
        <v>21</v>
      </c>
      <c r="AY937" s="158" t="s">
        <v>140</v>
      </c>
    </row>
    <row r="938" spans="2:65" s="1" customFormat="1" ht="37.9" customHeight="1">
      <c r="B938" s="32"/>
      <c r="C938" s="136" t="s">
        <v>1410</v>
      </c>
      <c r="D938" s="136" t="s">
        <v>143</v>
      </c>
      <c r="E938" s="137" t="s">
        <v>1411</v>
      </c>
      <c r="F938" s="138" t="s">
        <v>1412</v>
      </c>
      <c r="G938" s="139" t="s">
        <v>686</v>
      </c>
      <c r="H938" s="140">
        <v>4</v>
      </c>
      <c r="I938" s="141"/>
      <c r="J938" s="142">
        <f>ROUND(I938*H938,2)</f>
        <v>0</v>
      </c>
      <c r="K938" s="138" t="s">
        <v>147</v>
      </c>
      <c r="L938" s="32"/>
      <c r="M938" s="143" t="s">
        <v>1</v>
      </c>
      <c r="N938" s="144" t="s">
        <v>46</v>
      </c>
      <c r="P938" s="145">
        <f>O938*H938</f>
        <v>0</v>
      </c>
      <c r="Q938" s="145">
        <v>7.9200000000000007E-2</v>
      </c>
      <c r="R938" s="145">
        <f>Q938*H938</f>
        <v>0.31680000000000003</v>
      </c>
      <c r="S938" s="145">
        <v>0</v>
      </c>
      <c r="T938" s="146">
        <f>S938*H938</f>
        <v>0</v>
      </c>
      <c r="AR938" s="147" t="s">
        <v>152</v>
      </c>
      <c r="AT938" s="147" t="s">
        <v>143</v>
      </c>
      <c r="AU938" s="147" t="s">
        <v>89</v>
      </c>
      <c r="AY938" s="17" t="s">
        <v>140</v>
      </c>
      <c r="BE938" s="148">
        <f>IF(N938="základní",J938,0)</f>
        <v>0</v>
      </c>
      <c r="BF938" s="148">
        <f>IF(N938="snížená",J938,0)</f>
        <v>0</v>
      </c>
      <c r="BG938" s="148">
        <f>IF(N938="zákl. přenesená",J938,0)</f>
        <v>0</v>
      </c>
      <c r="BH938" s="148">
        <f>IF(N938="sníž. přenesená",J938,0)</f>
        <v>0</v>
      </c>
      <c r="BI938" s="148">
        <f>IF(N938="nulová",J938,0)</f>
        <v>0</v>
      </c>
      <c r="BJ938" s="17" t="s">
        <v>21</v>
      </c>
      <c r="BK938" s="148">
        <f>ROUND(I938*H938,2)</f>
        <v>0</v>
      </c>
      <c r="BL938" s="17" t="s">
        <v>152</v>
      </c>
      <c r="BM938" s="147" t="s">
        <v>1413</v>
      </c>
    </row>
    <row r="939" spans="2:65" s="12" customFormat="1" ht="11.25">
      <c r="B939" s="156"/>
      <c r="D939" s="157" t="s">
        <v>341</v>
      </c>
      <c r="E939" s="158" t="s">
        <v>1</v>
      </c>
      <c r="F939" s="159" t="s">
        <v>1402</v>
      </c>
      <c r="H939" s="160">
        <v>4</v>
      </c>
      <c r="I939" s="161"/>
      <c r="L939" s="156"/>
      <c r="M939" s="162"/>
      <c r="T939" s="163"/>
      <c r="AT939" s="158" t="s">
        <v>341</v>
      </c>
      <c r="AU939" s="158" t="s">
        <v>89</v>
      </c>
      <c r="AV939" s="12" t="s">
        <v>89</v>
      </c>
      <c r="AW939" s="12" t="s">
        <v>36</v>
      </c>
      <c r="AX939" s="12" t="s">
        <v>21</v>
      </c>
      <c r="AY939" s="158" t="s">
        <v>140</v>
      </c>
    </row>
    <row r="940" spans="2:65" s="1" customFormat="1" ht="37.9" customHeight="1">
      <c r="B940" s="32"/>
      <c r="C940" s="136" t="s">
        <v>1414</v>
      </c>
      <c r="D940" s="136" t="s">
        <v>143</v>
      </c>
      <c r="E940" s="137" t="s">
        <v>1415</v>
      </c>
      <c r="F940" s="138" t="s">
        <v>1416</v>
      </c>
      <c r="G940" s="139" t="s">
        <v>686</v>
      </c>
      <c r="H940" s="140">
        <v>4</v>
      </c>
      <c r="I940" s="141"/>
      <c r="J940" s="142">
        <f>ROUND(I940*H940,2)</f>
        <v>0</v>
      </c>
      <c r="K940" s="138" t="s">
        <v>346</v>
      </c>
      <c r="L940" s="32"/>
      <c r="M940" s="143" t="s">
        <v>1</v>
      </c>
      <c r="N940" s="144" t="s">
        <v>46</v>
      </c>
      <c r="P940" s="145">
        <f>O940*H940</f>
        <v>0</v>
      </c>
      <c r="Q940" s="145">
        <v>0.09</v>
      </c>
      <c r="R940" s="145">
        <f>Q940*H940</f>
        <v>0.36</v>
      </c>
      <c r="S940" s="145">
        <v>0</v>
      </c>
      <c r="T940" s="146">
        <f>S940*H940</f>
        <v>0</v>
      </c>
      <c r="AR940" s="147" t="s">
        <v>152</v>
      </c>
      <c r="AT940" s="147" t="s">
        <v>143</v>
      </c>
      <c r="AU940" s="147" t="s">
        <v>89</v>
      </c>
      <c r="AY940" s="17" t="s">
        <v>140</v>
      </c>
      <c r="BE940" s="148">
        <f>IF(N940="základní",J940,0)</f>
        <v>0</v>
      </c>
      <c r="BF940" s="148">
        <f>IF(N940="snížená",J940,0)</f>
        <v>0</v>
      </c>
      <c r="BG940" s="148">
        <f>IF(N940="zákl. přenesená",J940,0)</f>
        <v>0</v>
      </c>
      <c r="BH940" s="148">
        <f>IF(N940="sníž. přenesená",J940,0)</f>
        <v>0</v>
      </c>
      <c r="BI940" s="148">
        <f>IF(N940="nulová",J940,0)</f>
        <v>0</v>
      </c>
      <c r="BJ940" s="17" t="s">
        <v>21</v>
      </c>
      <c r="BK940" s="148">
        <f>ROUND(I940*H940,2)</f>
        <v>0</v>
      </c>
      <c r="BL940" s="17" t="s">
        <v>152</v>
      </c>
      <c r="BM940" s="147" t="s">
        <v>1417</v>
      </c>
    </row>
    <row r="941" spans="2:65" s="12" customFormat="1" ht="11.25">
      <c r="B941" s="156"/>
      <c r="D941" s="157" t="s">
        <v>341</v>
      </c>
      <c r="E941" s="158" t="s">
        <v>1</v>
      </c>
      <c r="F941" s="159" t="s">
        <v>1402</v>
      </c>
      <c r="H941" s="160">
        <v>4</v>
      </c>
      <c r="I941" s="161"/>
      <c r="L941" s="156"/>
      <c r="M941" s="162"/>
      <c r="T941" s="163"/>
      <c r="AT941" s="158" t="s">
        <v>341</v>
      </c>
      <c r="AU941" s="158" t="s">
        <v>89</v>
      </c>
      <c r="AV941" s="12" t="s">
        <v>89</v>
      </c>
      <c r="AW941" s="12" t="s">
        <v>36</v>
      </c>
      <c r="AX941" s="12" t="s">
        <v>21</v>
      </c>
      <c r="AY941" s="158" t="s">
        <v>140</v>
      </c>
    </row>
    <row r="942" spans="2:65" s="1" customFormat="1" ht="24.2" customHeight="1">
      <c r="B942" s="32"/>
      <c r="C942" s="184" t="s">
        <v>1418</v>
      </c>
      <c r="D942" s="184" t="s">
        <v>137</v>
      </c>
      <c r="E942" s="185" t="s">
        <v>1419</v>
      </c>
      <c r="F942" s="186" t="s">
        <v>1420</v>
      </c>
      <c r="G942" s="187" t="s">
        <v>686</v>
      </c>
      <c r="H942" s="188">
        <v>4</v>
      </c>
      <c r="I942" s="189"/>
      <c r="J942" s="190">
        <f>ROUND(I942*H942,2)</f>
        <v>0</v>
      </c>
      <c r="K942" s="186" t="s">
        <v>147</v>
      </c>
      <c r="L942" s="191"/>
      <c r="M942" s="192" t="s">
        <v>1</v>
      </c>
      <c r="N942" s="193" t="s">
        <v>46</v>
      </c>
      <c r="P942" s="145">
        <f>O942*H942</f>
        <v>0</v>
      </c>
      <c r="Q942" s="145">
        <v>9.1999999999999998E-2</v>
      </c>
      <c r="R942" s="145">
        <f>Q942*H942</f>
        <v>0.36799999999999999</v>
      </c>
      <c r="S942" s="145">
        <v>0</v>
      </c>
      <c r="T942" s="146">
        <f>S942*H942</f>
        <v>0</v>
      </c>
      <c r="AR942" s="147" t="s">
        <v>158</v>
      </c>
      <c r="AT942" s="147" t="s">
        <v>137</v>
      </c>
      <c r="AU942" s="147" t="s">
        <v>89</v>
      </c>
      <c r="AY942" s="17" t="s">
        <v>140</v>
      </c>
      <c r="BE942" s="148">
        <f>IF(N942="základní",J942,0)</f>
        <v>0</v>
      </c>
      <c r="BF942" s="148">
        <f>IF(N942="snížená",J942,0)</f>
        <v>0</v>
      </c>
      <c r="BG942" s="148">
        <f>IF(N942="zákl. přenesená",J942,0)</f>
        <v>0</v>
      </c>
      <c r="BH942" s="148">
        <f>IF(N942="sníž. přenesená",J942,0)</f>
        <v>0</v>
      </c>
      <c r="BI942" s="148">
        <f>IF(N942="nulová",J942,0)</f>
        <v>0</v>
      </c>
      <c r="BJ942" s="17" t="s">
        <v>21</v>
      </c>
      <c r="BK942" s="148">
        <f>ROUND(I942*H942,2)</f>
        <v>0</v>
      </c>
      <c r="BL942" s="17" t="s">
        <v>152</v>
      </c>
      <c r="BM942" s="147" t="s">
        <v>1421</v>
      </c>
    </row>
    <row r="943" spans="2:65" s="1" customFormat="1" ht="24.2" customHeight="1">
      <c r="B943" s="32"/>
      <c r="C943" s="136" t="s">
        <v>1422</v>
      </c>
      <c r="D943" s="136" t="s">
        <v>143</v>
      </c>
      <c r="E943" s="137" t="s">
        <v>1423</v>
      </c>
      <c r="F943" s="138" t="s">
        <v>1424</v>
      </c>
      <c r="G943" s="139" t="s">
        <v>686</v>
      </c>
      <c r="H943" s="140">
        <v>25</v>
      </c>
      <c r="I943" s="141"/>
      <c r="J943" s="142">
        <f>ROUND(I943*H943,2)</f>
        <v>0</v>
      </c>
      <c r="K943" s="138" t="s">
        <v>346</v>
      </c>
      <c r="L943" s="32"/>
      <c r="M943" s="143" t="s">
        <v>1</v>
      </c>
      <c r="N943" s="144" t="s">
        <v>46</v>
      </c>
      <c r="P943" s="145">
        <f>O943*H943</f>
        <v>0</v>
      </c>
      <c r="Q943" s="145">
        <v>1.3699999999999999E-3</v>
      </c>
      <c r="R943" s="145">
        <f>Q943*H943</f>
        <v>3.4249999999999996E-2</v>
      </c>
      <c r="S943" s="145">
        <v>0</v>
      </c>
      <c r="T943" s="146">
        <f>S943*H943</f>
        <v>0</v>
      </c>
      <c r="AR943" s="147" t="s">
        <v>152</v>
      </c>
      <c r="AT943" s="147" t="s">
        <v>143</v>
      </c>
      <c r="AU943" s="147" t="s">
        <v>89</v>
      </c>
      <c r="AY943" s="17" t="s">
        <v>140</v>
      </c>
      <c r="BE943" s="148">
        <f>IF(N943="základní",J943,0)</f>
        <v>0</v>
      </c>
      <c r="BF943" s="148">
        <f>IF(N943="snížená",J943,0)</f>
        <v>0</v>
      </c>
      <c r="BG943" s="148">
        <f>IF(N943="zákl. přenesená",J943,0)</f>
        <v>0</v>
      </c>
      <c r="BH943" s="148">
        <f>IF(N943="sníž. přenesená",J943,0)</f>
        <v>0</v>
      </c>
      <c r="BI943" s="148">
        <f>IF(N943="nulová",J943,0)</f>
        <v>0</v>
      </c>
      <c r="BJ943" s="17" t="s">
        <v>21</v>
      </c>
      <c r="BK943" s="148">
        <f>ROUND(I943*H943,2)</f>
        <v>0</v>
      </c>
      <c r="BL943" s="17" t="s">
        <v>152</v>
      </c>
      <c r="BM943" s="147" t="s">
        <v>1425</v>
      </c>
    </row>
    <row r="944" spans="2:65" s="12" customFormat="1" ht="11.25">
      <c r="B944" s="156"/>
      <c r="D944" s="157" t="s">
        <v>341</v>
      </c>
      <c r="E944" s="158" t="s">
        <v>1</v>
      </c>
      <c r="F944" s="159" t="s">
        <v>1426</v>
      </c>
      <c r="H944" s="160">
        <v>25</v>
      </c>
      <c r="I944" s="161"/>
      <c r="L944" s="156"/>
      <c r="M944" s="162"/>
      <c r="T944" s="163"/>
      <c r="AT944" s="158" t="s">
        <v>341</v>
      </c>
      <c r="AU944" s="158" t="s">
        <v>89</v>
      </c>
      <c r="AV944" s="12" t="s">
        <v>89</v>
      </c>
      <c r="AW944" s="12" t="s">
        <v>36</v>
      </c>
      <c r="AX944" s="12" t="s">
        <v>21</v>
      </c>
      <c r="AY944" s="158" t="s">
        <v>140</v>
      </c>
    </row>
    <row r="945" spans="2:65" s="1" customFormat="1" ht="24.2" customHeight="1">
      <c r="B945" s="32"/>
      <c r="C945" s="136" t="s">
        <v>1427</v>
      </c>
      <c r="D945" s="136" t="s">
        <v>143</v>
      </c>
      <c r="E945" s="137" t="s">
        <v>1428</v>
      </c>
      <c r="F945" s="138" t="s">
        <v>1429</v>
      </c>
      <c r="G945" s="139" t="s">
        <v>686</v>
      </c>
      <c r="H945" s="140">
        <v>6</v>
      </c>
      <c r="I945" s="141"/>
      <c r="J945" s="142">
        <f>ROUND(I945*H945,2)</f>
        <v>0</v>
      </c>
      <c r="K945" s="138" t="s">
        <v>346</v>
      </c>
      <c r="L945" s="32"/>
      <c r="M945" s="143" t="s">
        <v>1</v>
      </c>
      <c r="N945" s="144" t="s">
        <v>46</v>
      </c>
      <c r="P945" s="145">
        <f>O945*H945</f>
        <v>0</v>
      </c>
      <c r="Q945" s="145">
        <v>1.2460000000000001E-2</v>
      </c>
      <c r="R945" s="145">
        <f>Q945*H945</f>
        <v>7.4760000000000007E-2</v>
      </c>
      <c r="S945" s="145">
        <v>0</v>
      </c>
      <c r="T945" s="146">
        <f>S945*H945</f>
        <v>0</v>
      </c>
      <c r="AR945" s="147" t="s">
        <v>152</v>
      </c>
      <c r="AT945" s="147" t="s">
        <v>143</v>
      </c>
      <c r="AU945" s="147" t="s">
        <v>89</v>
      </c>
      <c r="AY945" s="17" t="s">
        <v>140</v>
      </c>
      <c r="BE945" s="148">
        <f>IF(N945="základní",J945,0)</f>
        <v>0</v>
      </c>
      <c r="BF945" s="148">
        <f>IF(N945="snížená",J945,0)</f>
        <v>0</v>
      </c>
      <c r="BG945" s="148">
        <f>IF(N945="zákl. přenesená",J945,0)</f>
        <v>0</v>
      </c>
      <c r="BH945" s="148">
        <f>IF(N945="sníž. přenesená",J945,0)</f>
        <v>0</v>
      </c>
      <c r="BI945" s="148">
        <f>IF(N945="nulová",J945,0)</f>
        <v>0</v>
      </c>
      <c r="BJ945" s="17" t="s">
        <v>21</v>
      </c>
      <c r="BK945" s="148">
        <f>ROUND(I945*H945,2)</f>
        <v>0</v>
      </c>
      <c r="BL945" s="17" t="s">
        <v>152</v>
      </c>
      <c r="BM945" s="147" t="s">
        <v>1430</v>
      </c>
    </row>
    <row r="946" spans="2:65" s="12" customFormat="1" ht="11.25">
      <c r="B946" s="156"/>
      <c r="D946" s="157" t="s">
        <v>341</v>
      </c>
      <c r="E946" s="158" t="s">
        <v>1</v>
      </c>
      <c r="F946" s="159" t="s">
        <v>1431</v>
      </c>
      <c r="H946" s="160">
        <v>6</v>
      </c>
      <c r="I946" s="161"/>
      <c r="L946" s="156"/>
      <c r="M946" s="162"/>
      <c r="T946" s="163"/>
      <c r="AT946" s="158" t="s">
        <v>341</v>
      </c>
      <c r="AU946" s="158" t="s">
        <v>89</v>
      </c>
      <c r="AV946" s="12" t="s">
        <v>89</v>
      </c>
      <c r="AW946" s="12" t="s">
        <v>36</v>
      </c>
      <c r="AX946" s="12" t="s">
        <v>21</v>
      </c>
      <c r="AY946" s="158" t="s">
        <v>140</v>
      </c>
    </row>
    <row r="947" spans="2:65" s="1" customFormat="1" ht="37.9" customHeight="1">
      <c r="B947" s="32"/>
      <c r="C947" s="136" t="s">
        <v>1432</v>
      </c>
      <c r="D947" s="136" t="s">
        <v>143</v>
      </c>
      <c r="E947" s="137" t="s">
        <v>1433</v>
      </c>
      <c r="F947" s="138" t="s">
        <v>1434</v>
      </c>
      <c r="G947" s="139" t="s">
        <v>460</v>
      </c>
      <c r="H947" s="140">
        <v>45.753</v>
      </c>
      <c r="I947" s="141"/>
      <c r="J947" s="142">
        <f>ROUND(I947*H947,2)</f>
        <v>0</v>
      </c>
      <c r="K947" s="138" t="s">
        <v>147</v>
      </c>
      <c r="L947" s="32"/>
      <c r="M947" s="143" t="s">
        <v>1</v>
      </c>
      <c r="N947" s="144" t="s">
        <v>46</v>
      </c>
      <c r="P947" s="145">
        <f>O947*H947</f>
        <v>0</v>
      </c>
      <c r="Q947" s="145">
        <v>0</v>
      </c>
      <c r="R947" s="145">
        <f>Q947*H947</f>
        <v>0</v>
      </c>
      <c r="S947" s="145">
        <v>0</v>
      </c>
      <c r="T947" s="146">
        <f>S947*H947</f>
        <v>0</v>
      </c>
      <c r="AR947" s="147" t="s">
        <v>152</v>
      </c>
      <c r="AT947" s="147" t="s">
        <v>143</v>
      </c>
      <c r="AU947" s="147" t="s">
        <v>89</v>
      </c>
      <c r="AY947" s="17" t="s">
        <v>140</v>
      </c>
      <c r="BE947" s="148">
        <f>IF(N947="základní",J947,0)</f>
        <v>0</v>
      </c>
      <c r="BF947" s="148">
        <f>IF(N947="snížená",J947,0)</f>
        <v>0</v>
      </c>
      <c r="BG947" s="148">
        <f>IF(N947="zákl. přenesená",J947,0)</f>
        <v>0</v>
      </c>
      <c r="BH947" s="148">
        <f>IF(N947="sníž. přenesená",J947,0)</f>
        <v>0</v>
      </c>
      <c r="BI947" s="148">
        <f>IF(N947="nulová",J947,0)</f>
        <v>0</v>
      </c>
      <c r="BJ947" s="17" t="s">
        <v>21</v>
      </c>
      <c r="BK947" s="148">
        <f>ROUND(I947*H947,2)</f>
        <v>0</v>
      </c>
      <c r="BL947" s="17" t="s">
        <v>152</v>
      </c>
      <c r="BM947" s="147" t="s">
        <v>1435</v>
      </c>
    </row>
    <row r="948" spans="2:65" s="14" customFormat="1" ht="11.25">
      <c r="B948" s="171"/>
      <c r="D948" s="157" t="s">
        <v>341</v>
      </c>
      <c r="E948" s="172" t="s">
        <v>1</v>
      </c>
      <c r="F948" s="173" t="s">
        <v>1436</v>
      </c>
      <c r="H948" s="172" t="s">
        <v>1</v>
      </c>
      <c r="I948" s="174"/>
      <c r="L948" s="171"/>
      <c r="M948" s="175"/>
      <c r="T948" s="176"/>
      <c r="AT948" s="172" t="s">
        <v>341</v>
      </c>
      <c r="AU948" s="172" t="s">
        <v>89</v>
      </c>
      <c r="AV948" s="14" t="s">
        <v>21</v>
      </c>
      <c r="AW948" s="14" t="s">
        <v>36</v>
      </c>
      <c r="AX948" s="14" t="s">
        <v>81</v>
      </c>
      <c r="AY948" s="172" t="s">
        <v>140</v>
      </c>
    </row>
    <row r="949" spans="2:65" s="12" customFormat="1" ht="11.25">
      <c r="B949" s="156"/>
      <c r="D949" s="157" t="s">
        <v>341</v>
      </c>
      <c r="E949" s="158" t="s">
        <v>1</v>
      </c>
      <c r="F949" s="159" t="s">
        <v>1437</v>
      </c>
      <c r="H949" s="160">
        <v>0.69399999999999995</v>
      </c>
      <c r="I949" s="161"/>
      <c r="L949" s="156"/>
      <c r="M949" s="162"/>
      <c r="T949" s="163"/>
      <c r="AT949" s="158" t="s">
        <v>341</v>
      </c>
      <c r="AU949" s="158" t="s">
        <v>89</v>
      </c>
      <c r="AV949" s="12" t="s">
        <v>89</v>
      </c>
      <c r="AW949" s="12" t="s">
        <v>36</v>
      </c>
      <c r="AX949" s="12" t="s">
        <v>81</v>
      </c>
      <c r="AY949" s="158" t="s">
        <v>140</v>
      </c>
    </row>
    <row r="950" spans="2:65" s="12" customFormat="1" ht="11.25">
      <c r="B950" s="156"/>
      <c r="D950" s="157" t="s">
        <v>341</v>
      </c>
      <c r="E950" s="158" t="s">
        <v>1</v>
      </c>
      <c r="F950" s="159" t="s">
        <v>1438</v>
      </c>
      <c r="H950" s="160">
        <v>15.201000000000001</v>
      </c>
      <c r="I950" s="161"/>
      <c r="L950" s="156"/>
      <c r="M950" s="162"/>
      <c r="T950" s="163"/>
      <c r="AT950" s="158" t="s">
        <v>341</v>
      </c>
      <c r="AU950" s="158" t="s">
        <v>89</v>
      </c>
      <c r="AV950" s="12" t="s">
        <v>89</v>
      </c>
      <c r="AW950" s="12" t="s">
        <v>36</v>
      </c>
      <c r="AX950" s="12" t="s">
        <v>81</v>
      </c>
      <c r="AY950" s="158" t="s">
        <v>140</v>
      </c>
    </row>
    <row r="951" spans="2:65" s="12" customFormat="1" ht="11.25">
      <c r="B951" s="156"/>
      <c r="D951" s="157" t="s">
        <v>341</v>
      </c>
      <c r="E951" s="158" t="s">
        <v>1</v>
      </c>
      <c r="F951" s="159" t="s">
        <v>1439</v>
      </c>
      <c r="H951" s="160">
        <v>29.858000000000001</v>
      </c>
      <c r="I951" s="161"/>
      <c r="L951" s="156"/>
      <c r="M951" s="162"/>
      <c r="T951" s="163"/>
      <c r="AT951" s="158" t="s">
        <v>341</v>
      </c>
      <c r="AU951" s="158" t="s">
        <v>89</v>
      </c>
      <c r="AV951" s="12" t="s">
        <v>89</v>
      </c>
      <c r="AW951" s="12" t="s">
        <v>36</v>
      </c>
      <c r="AX951" s="12" t="s">
        <v>81</v>
      </c>
      <c r="AY951" s="158" t="s">
        <v>140</v>
      </c>
    </row>
    <row r="952" spans="2:65" s="13" customFormat="1" ht="11.25">
      <c r="B952" s="164"/>
      <c r="D952" s="157" t="s">
        <v>341</v>
      </c>
      <c r="E952" s="165" t="s">
        <v>1</v>
      </c>
      <c r="F952" s="166" t="s">
        <v>343</v>
      </c>
      <c r="H952" s="167">
        <v>45.753</v>
      </c>
      <c r="I952" s="168"/>
      <c r="L952" s="164"/>
      <c r="M952" s="169"/>
      <c r="T952" s="170"/>
      <c r="AT952" s="165" t="s">
        <v>341</v>
      </c>
      <c r="AU952" s="165" t="s">
        <v>89</v>
      </c>
      <c r="AV952" s="13" t="s">
        <v>152</v>
      </c>
      <c r="AW952" s="13" t="s">
        <v>36</v>
      </c>
      <c r="AX952" s="13" t="s">
        <v>21</v>
      </c>
      <c r="AY952" s="165" t="s">
        <v>140</v>
      </c>
    </row>
    <row r="953" spans="2:65" s="1" customFormat="1" ht="24.2" customHeight="1">
      <c r="B953" s="32"/>
      <c r="C953" s="136" t="s">
        <v>1440</v>
      </c>
      <c r="D953" s="136" t="s">
        <v>143</v>
      </c>
      <c r="E953" s="137" t="s">
        <v>1441</v>
      </c>
      <c r="F953" s="138" t="s">
        <v>1442</v>
      </c>
      <c r="G953" s="139" t="s">
        <v>686</v>
      </c>
      <c r="H953" s="140">
        <v>1</v>
      </c>
      <c r="I953" s="141"/>
      <c r="J953" s="142">
        <f>ROUND(I953*H953,2)</f>
        <v>0</v>
      </c>
      <c r="K953" s="138" t="s">
        <v>346</v>
      </c>
      <c r="L953" s="32"/>
      <c r="M953" s="143" t="s">
        <v>1</v>
      </c>
      <c r="N953" s="144" t="s">
        <v>46</v>
      </c>
      <c r="P953" s="145">
        <f>O953*H953</f>
        <v>0</v>
      </c>
      <c r="Q953" s="145">
        <v>0</v>
      </c>
      <c r="R953" s="145">
        <f>Q953*H953</f>
        <v>0</v>
      </c>
      <c r="S953" s="145">
        <v>0.15</v>
      </c>
      <c r="T953" s="146">
        <f>S953*H953</f>
        <v>0.15</v>
      </c>
      <c r="AR953" s="147" t="s">
        <v>152</v>
      </c>
      <c r="AT953" s="147" t="s">
        <v>143</v>
      </c>
      <c r="AU953" s="147" t="s">
        <v>89</v>
      </c>
      <c r="AY953" s="17" t="s">
        <v>140</v>
      </c>
      <c r="BE953" s="148">
        <f>IF(N953="základní",J953,0)</f>
        <v>0</v>
      </c>
      <c r="BF953" s="148">
        <f>IF(N953="snížená",J953,0)</f>
        <v>0</v>
      </c>
      <c r="BG953" s="148">
        <f>IF(N953="zákl. přenesená",J953,0)</f>
        <v>0</v>
      </c>
      <c r="BH953" s="148">
        <f>IF(N953="sníž. přenesená",J953,0)</f>
        <v>0</v>
      </c>
      <c r="BI953" s="148">
        <f>IF(N953="nulová",J953,0)</f>
        <v>0</v>
      </c>
      <c r="BJ953" s="17" t="s">
        <v>21</v>
      </c>
      <c r="BK953" s="148">
        <f>ROUND(I953*H953,2)</f>
        <v>0</v>
      </c>
      <c r="BL953" s="17" t="s">
        <v>152</v>
      </c>
      <c r="BM953" s="147" t="s">
        <v>1443</v>
      </c>
    </row>
    <row r="954" spans="2:65" s="12" customFormat="1" ht="11.25">
      <c r="B954" s="156"/>
      <c r="D954" s="157" t="s">
        <v>341</v>
      </c>
      <c r="E954" s="158" t="s">
        <v>1</v>
      </c>
      <c r="F954" s="159" t="s">
        <v>1444</v>
      </c>
      <c r="H954" s="160">
        <v>1</v>
      </c>
      <c r="I954" s="161"/>
      <c r="L954" s="156"/>
      <c r="M954" s="162"/>
      <c r="T954" s="163"/>
      <c r="AT954" s="158" t="s">
        <v>341</v>
      </c>
      <c r="AU954" s="158" t="s">
        <v>89</v>
      </c>
      <c r="AV954" s="12" t="s">
        <v>89</v>
      </c>
      <c r="AW954" s="12" t="s">
        <v>36</v>
      </c>
      <c r="AX954" s="12" t="s">
        <v>21</v>
      </c>
      <c r="AY954" s="158" t="s">
        <v>140</v>
      </c>
    </row>
    <row r="955" spans="2:65" s="1" customFormat="1" ht="24.2" customHeight="1">
      <c r="B955" s="32"/>
      <c r="C955" s="136" t="s">
        <v>1445</v>
      </c>
      <c r="D955" s="136" t="s">
        <v>143</v>
      </c>
      <c r="E955" s="137" t="s">
        <v>1446</v>
      </c>
      <c r="F955" s="138" t="s">
        <v>1447</v>
      </c>
      <c r="G955" s="139" t="s">
        <v>364</v>
      </c>
      <c r="H955" s="140">
        <v>0.15</v>
      </c>
      <c r="I955" s="141"/>
      <c r="J955" s="142">
        <f>ROUND(I955*H955,2)</f>
        <v>0</v>
      </c>
      <c r="K955" s="138" t="s">
        <v>147</v>
      </c>
      <c r="L955" s="32"/>
      <c r="M955" s="143" t="s">
        <v>1</v>
      </c>
      <c r="N955" s="144" t="s">
        <v>46</v>
      </c>
      <c r="P955" s="145">
        <f>O955*H955</f>
        <v>0</v>
      </c>
      <c r="Q955" s="145">
        <v>0</v>
      </c>
      <c r="R955" s="145">
        <f>Q955*H955</f>
        <v>0</v>
      </c>
      <c r="S955" s="145">
        <v>0</v>
      </c>
      <c r="T955" s="146">
        <f>S955*H955</f>
        <v>0</v>
      </c>
      <c r="AR955" s="147" t="s">
        <v>152</v>
      </c>
      <c r="AT955" s="147" t="s">
        <v>143</v>
      </c>
      <c r="AU955" s="147" t="s">
        <v>89</v>
      </c>
      <c r="AY955" s="17" t="s">
        <v>140</v>
      </c>
      <c r="BE955" s="148">
        <f>IF(N955="základní",J955,0)</f>
        <v>0</v>
      </c>
      <c r="BF955" s="148">
        <f>IF(N955="snížená",J955,0)</f>
        <v>0</v>
      </c>
      <c r="BG955" s="148">
        <f>IF(N955="zákl. přenesená",J955,0)</f>
        <v>0</v>
      </c>
      <c r="BH955" s="148">
        <f>IF(N955="sníž. přenesená",J955,0)</f>
        <v>0</v>
      </c>
      <c r="BI955" s="148">
        <f>IF(N955="nulová",J955,0)</f>
        <v>0</v>
      </c>
      <c r="BJ955" s="17" t="s">
        <v>21</v>
      </c>
      <c r="BK955" s="148">
        <f>ROUND(I955*H955,2)</f>
        <v>0</v>
      </c>
      <c r="BL955" s="17" t="s">
        <v>152</v>
      </c>
      <c r="BM955" s="147" t="s">
        <v>1448</v>
      </c>
    </row>
    <row r="956" spans="2:65" s="1" customFormat="1" ht="37.9" customHeight="1">
      <c r="B956" s="32"/>
      <c r="C956" s="136" t="s">
        <v>1449</v>
      </c>
      <c r="D956" s="136" t="s">
        <v>143</v>
      </c>
      <c r="E956" s="137" t="s">
        <v>1450</v>
      </c>
      <c r="F956" s="138" t="s">
        <v>1451</v>
      </c>
      <c r="G956" s="139" t="s">
        <v>146</v>
      </c>
      <c r="H956" s="140">
        <v>59.6</v>
      </c>
      <c r="I956" s="141"/>
      <c r="J956" s="142">
        <f>ROUND(I956*H956,2)</f>
        <v>0</v>
      </c>
      <c r="K956" s="138" t="s">
        <v>147</v>
      </c>
      <c r="L956" s="32"/>
      <c r="M956" s="143" t="s">
        <v>1</v>
      </c>
      <c r="N956" s="144" t="s">
        <v>46</v>
      </c>
      <c r="P956" s="145">
        <f>O956*H956</f>
        <v>0</v>
      </c>
      <c r="Q956" s="145">
        <v>0</v>
      </c>
      <c r="R956" s="145">
        <f>Q956*H956</f>
        <v>0</v>
      </c>
      <c r="S956" s="145">
        <v>1.2</v>
      </c>
      <c r="T956" s="146">
        <f>S956*H956</f>
        <v>71.52</v>
      </c>
      <c r="AR956" s="147" t="s">
        <v>152</v>
      </c>
      <c r="AT956" s="147" t="s">
        <v>143</v>
      </c>
      <c r="AU956" s="147" t="s">
        <v>89</v>
      </c>
      <c r="AY956" s="17" t="s">
        <v>140</v>
      </c>
      <c r="BE956" s="148">
        <f>IF(N956="základní",J956,0)</f>
        <v>0</v>
      </c>
      <c r="BF956" s="148">
        <f>IF(N956="snížená",J956,0)</f>
        <v>0</v>
      </c>
      <c r="BG956" s="148">
        <f>IF(N956="zákl. přenesená",J956,0)</f>
        <v>0</v>
      </c>
      <c r="BH956" s="148">
        <f>IF(N956="sníž. přenesená",J956,0)</f>
        <v>0</v>
      </c>
      <c r="BI956" s="148">
        <f>IF(N956="nulová",J956,0)</f>
        <v>0</v>
      </c>
      <c r="BJ956" s="17" t="s">
        <v>21</v>
      </c>
      <c r="BK956" s="148">
        <f>ROUND(I956*H956,2)</f>
        <v>0</v>
      </c>
      <c r="BL956" s="17" t="s">
        <v>152</v>
      </c>
      <c r="BM956" s="147" t="s">
        <v>1452</v>
      </c>
    </row>
    <row r="957" spans="2:65" s="1" customFormat="1" ht="16.5" customHeight="1">
      <c r="B957" s="32"/>
      <c r="C957" s="136" t="s">
        <v>1453</v>
      </c>
      <c r="D957" s="136" t="s">
        <v>143</v>
      </c>
      <c r="E957" s="137" t="s">
        <v>1454</v>
      </c>
      <c r="F957" s="138" t="s">
        <v>1455</v>
      </c>
      <c r="G957" s="139" t="s">
        <v>146</v>
      </c>
      <c r="H957" s="140">
        <v>2.6</v>
      </c>
      <c r="I957" s="141"/>
      <c r="J957" s="142">
        <f>ROUND(I957*H957,2)</f>
        <v>0</v>
      </c>
      <c r="K957" s="138" t="s">
        <v>147</v>
      </c>
      <c r="L957" s="32"/>
      <c r="M957" s="143" t="s">
        <v>1</v>
      </c>
      <c r="N957" s="144" t="s">
        <v>46</v>
      </c>
      <c r="P957" s="145">
        <f>O957*H957</f>
        <v>0</v>
      </c>
      <c r="Q957" s="145">
        <v>0</v>
      </c>
      <c r="R957" s="145">
        <f>Q957*H957</f>
        <v>0</v>
      </c>
      <c r="S957" s="145">
        <v>2.1</v>
      </c>
      <c r="T957" s="146">
        <f>S957*H957</f>
        <v>5.4600000000000009</v>
      </c>
      <c r="AR957" s="147" t="s">
        <v>152</v>
      </c>
      <c r="AT957" s="147" t="s">
        <v>143</v>
      </c>
      <c r="AU957" s="147" t="s">
        <v>89</v>
      </c>
      <c r="AY957" s="17" t="s">
        <v>140</v>
      </c>
      <c r="BE957" s="148">
        <f>IF(N957="základní",J957,0)</f>
        <v>0</v>
      </c>
      <c r="BF957" s="148">
        <f>IF(N957="snížená",J957,0)</f>
        <v>0</v>
      </c>
      <c r="BG957" s="148">
        <f>IF(N957="zákl. přenesená",J957,0)</f>
        <v>0</v>
      </c>
      <c r="BH957" s="148">
        <f>IF(N957="sníž. přenesená",J957,0)</f>
        <v>0</v>
      </c>
      <c r="BI957" s="148">
        <f>IF(N957="nulová",J957,0)</f>
        <v>0</v>
      </c>
      <c r="BJ957" s="17" t="s">
        <v>21</v>
      </c>
      <c r="BK957" s="148">
        <f>ROUND(I957*H957,2)</f>
        <v>0</v>
      </c>
      <c r="BL957" s="17" t="s">
        <v>152</v>
      </c>
      <c r="BM957" s="147" t="s">
        <v>1456</v>
      </c>
    </row>
    <row r="958" spans="2:65" s="1" customFormat="1" ht="24.2" customHeight="1">
      <c r="B958" s="32"/>
      <c r="C958" s="136" t="s">
        <v>1457</v>
      </c>
      <c r="D958" s="136" t="s">
        <v>143</v>
      </c>
      <c r="E958" s="137" t="s">
        <v>1458</v>
      </c>
      <c r="F958" s="138" t="s">
        <v>1459</v>
      </c>
      <c r="G958" s="139" t="s">
        <v>460</v>
      </c>
      <c r="H958" s="140">
        <v>1.8109999999999999</v>
      </c>
      <c r="I958" s="141"/>
      <c r="J958" s="142">
        <f>ROUND(I958*H958,2)</f>
        <v>0</v>
      </c>
      <c r="K958" s="138" t="s">
        <v>346</v>
      </c>
      <c r="L958" s="32"/>
      <c r="M958" s="143" t="s">
        <v>1</v>
      </c>
      <c r="N958" s="144" t="s">
        <v>46</v>
      </c>
      <c r="P958" s="145">
        <f>O958*H958</f>
        <v>0</v>
      </c>
      <c r="Q958" s="145">
        <v>0</v>
      </c>
      <c r="R958" s="145">
        <f>Q958*H958</f>
        <v>0</v>
      </c>
      <c r="S958" s="145">
        <v>0.6</v>
      </c>
      <c r="T958" s="146">
        <f>S958*H958</f>
        <v>1.0866</v>
      </c>
      <c r="AR958" s="147" t="s">
        <v>152</v>
      </c>
      <c r="AT958" s="147" t="s">
        <v>143</v>
      </c>
      <c r="AU958" s="147" t="s">
        <v>89</v>
      </c>
      <c r="AY958" s="17" t="s">
        <v>140</v>
      </c>
      <c r="BE958" s="148">
        <f>IF(N958="základní",J958,0)</f>
        <v>0</v>
      </c>
      <c r="BF958" s="148">
        <f>IF(N958="snížená",J958,0)</f>
        <v>0</v>
      </c>
      <c r="BG958" s="148">
        <f>IF(N958="zákl. přenesená",J958,0)</f>
        <v>0</v>
      </c>
      <c r="BH958" s="148">
        <f>IF(N958="sníž. přenesená",J958,0)</f>
        <v>0</v>
      </c>
      <c r="BI958" s="148">
        <f>IF(N958="nulová",J958,0)</f>
        <v>0</v>
      </c>
      <c r="BJ958" s="17" t="s">
        <v>21</v>
      </c>
      <c r="BK958" s="148">
        <f>ROUND(I958*H958,2)</f>
        <v>0</v>
      </c>
      <c r="BL958" s="17" t="s">
        <v>152</v>
      </c>
      <c r="BM958" s="147" t="s">
        <v>1460</v>
      </c>
    </row>
    <row r="959" spans="2:65" s="14" customFormat="1" ht="11.25">
      <c r="B959" s="171"/>
      <c r="D959" s="157" t="s">
        <v>341</v>
      </c>
      <c r="E959" s="172" t="s">
        <v>1</v>
      </c>
      <c r="F959" s="173" t="s">
        <v>1461</v>
      </c>
      <c r="H959" s="172" t="s">
        <v>1</v>
      </c>
      <c r="I959" s="174"/>
      <c r="L959" s="171"/>
      <c r="M959" s="175"/>
      <c r="T959" s="176"/>
      <c r="AT959" s="172" t="s">
        <v>341</v>
      </c>
      <c r="AU959" s="172" t="s">
        <v>89</v>
      </c>
      <c r="AV959" s="14" t="s">
        <v>21</v>
      </c>
      <c r="AW959" s="14" t="s">
        <v>36</v>
      </c>
      <c r="AX959" s="14" t="s">
        <v>81</v>
      </c>
      <c r="AY959" s="172" t="s">
        <v>140</v>
      </c>
    </row>
    <row r="960" spans="2:65" s="12" customFormat="1" ht="11.25">
      <c r="B960" s="156"/>
      <c r="D960" s="157" t="s">
        <v>341</v>
      </c>
      <c r="E960" s="158" t="s">
        <v>1</v>
      </c>
      <c r="F960" s="159" t="s">
        <v>1462</v>
      </c>
      <c r="H960" s="160">
        <v>1.8109999999999999</v>
      </c>
      <c r="I960" s="161"/>
      <c r="L960" s="156"/>
      <c r="M960" s="162"/>
      <c r="T960" s="163"/>
      <c r="AT960" s="158" t="s">
        <v>341</v>
      </c>
      <c r="AU960" s="158" t="s">
        <v>89</v>
      </c>
      <c r="AV960" s="12" t="s">
        <v>89</v>
      </c>
      <c r="AW960" s="12" t="s">
        <v>36</v>
      </c>
      <c r="AX960" s="12" t="s">
        <v>21</v>
      </c>
      <c r="AY960" s="158" t="s">
        <v>140</v>
      </c>
    </row>
    <row r="961" spans="2:65" s="1" customFormat="1" ht="24.2" customHeight="1">
      <c r="B961" s="32"/>
      <c r="C961" s="136" t="s">
        <v>1463</v>
      </c>
      <c r="D961" s="136" t="s">
        <v>143</v>
      </c>
      <c r="E961" s="137" t="s">
        <v>1464</v>
      </c>
      <c r="F961" s="138" t="s">
        <v>1465</v>
      </c>
      <c r="G961" s="139" t="s">
        <v>364</v>
      </c>
      <c r="H961" s="140">
        <v>79.844999999999999</v>
      </c>
      <c r="I961" s="141"/>
      <c r="J961" s="142">
        <f>ROUND(I961*H961,2)</f>
        <v>0</v>
      </c>
      <c r="K961" s="138" t="s">
        <v>346</v>
      </c>
      <c r="L961" s="32"/>
      <c r="M961" s="143" t="s">
        <v>1</v>
      </c>
      <c r="N961" s="144" t="s">
        <v>46</v>
      </c>
      <c r="P961" s="145">
        <f>O961*H961</f>
        <v>0</v>
      </c>
      <c r="Q961" s="145">
        <v>0</v>
      </c>
      <c r="R961" s="145">
        <f>Q961*H961</f>
        <v>0</v>
      </c>
      <c r="S961" s="145">
        <v>0</v>
      </c>
      <c r="T961" s="146">
        <f>S961*H961</f>
        <v>0</v>
      </c>
      <c r="AR961" s="147" t="s">
        <v>152</v>
      </c>
      <c r="AT961" s="147" t="s">
        <v>143</v>
      </c>
      <c r="AU961" s="147" t="s">
        <v>89</v>
      </c>
      <c r="AY961" s="17" t="s">
        <v>140</v>
      </c>
      <c r="BE961" s="148">
        <f>IF(N961="základní",J961,0)</f>
        <v>0</v>
      </c>
      <c r="BF961" s="148">
        <f>IF(N961="snížená",J961,0)</f>
        <v>0</v>
      </c>
      <c r="BG961" s="148">
        <f>IF(N961="zákl. přenesená",J961,0)</f>
        <v>0</v>
      </c>
      <c r="BH961" s="148">
        <f>IF(N961="sníž. přenesená",J961,0)</f>
        <v>0</v>
      </c>
      <c r="BI961" s="148">
        <f>IF(N961="nulová",J961,0)</f>
        <v>0</v>
      </c>
      <c r="BJ961" s="17" t="s">
        <v>21</v>
      </c>
      <c r="BK961" s="148">
        <f>ROUND(I961*H961,2)</f>
        <v>0</v>
      </c>
      <c r="BL961" s="17" t="s">
        <v>152</v>
      </c>
      <c r="BM961" s="147" t="s">
        <v>1466</v>
      </c>
    </row>
    <row r="962" spans="2:65" s="1" customFormat="1" ht="24.2" customHeight="1">
      <c r="B962" s="32"/>
      <c r="C962" s="136" t="s">
        <v>1467</v>
      </c>
      <c r="D962" s="136" t="s">
        <v>143</v>
      </c>
      <c r="E962" s="137" t="s">
        <v>1468</v>
      </c>
      <c r="F962" s="138" t="s">
        <v>1469</v>
      </c>
      <c r="G962" s="139" t="s">
        <v>364</v>
      </c>
      <c r="H962" s="140">
        <v>79.844999999999999</v>
      </c>
      <c r="I962" s="141"/>
      <c r="J962" s="142">
        <f>ROUND(I962*H962,2)</f>
        <v>0</v>
      </c>
      <c r="K962" s="138" t="s">
        <v>346</v>
      </c>
      <c r="L962" s="32"/>
      <c r="M962" s="143" t="s">
        <v>1</v>
      </c>
      <c r="N962" s="144" t="s">
        <v>46</v>
      </c>
      <c r="P962" s="145">
        <f>O962*H962</f>
        <v>0</v>
      </c>
      <c r="Q962" s="145">
        <v>0</v>
      </c>
      <c r="R962" s="145">
        <f>Q962*H962</f>
        <v>0</v>
      </c>
      <c r="S962" s="145">
        <v>0</v>
      </c>
      <c r="T962" s="146">
        <f>S962*H962</f>
        <v>0</v>
      </c>
      <c r="AR962" s="147" t="s">
        <v>152</v>
      </c>
      <c r="AT962" s="147" t="s">
        <v>143</v>
      </c>
      <c r="AU962" s="147" t="s">
        <v>89</v>
      </c>
      <c r="AY962" s="17" t="s">
        <v>140</v>
      </c>
      <c r="BE962" s="148">
        <f>IF(N962="základní",J962,0)</f>
        <v>0</v>
      </c>
      <c r="BF962" s="148">
        <f>IF(N962="snížená",J962,0)</f>
        <v>0</v>
      </c>
      <c r="BG962" s="148">
        <f>IF(N962="zákl. přenesená",J962,0)</f>
        <v>0</v>
      </c>
      <c r="BH962" s="148">
        <f>IF(N962="sníž. přenesená",J962,0)</f>
        <v>0</v>
      </c>
      <c r="BI962" s="148">
        <f>IF(N962="nulová",J962,0)</f>
        <v>0</v>
      </c>
      <c r="BJ962" s="17" t="s">
        <v>21</v>
      </c>
      <c r="BK962" s="148">
        <f>ROUND(I962*H962,2)</f>
        <v>0</v>
      </c>
      <c r="BL962" s="17" t="s">
        <v>152</v>
      </c>
      <c r="BM962" s="147" t="s">
        <v>1470</v>
      </c>
    </row>
    <row r="963" spans="2:65" s="1" customFormat="1" ht="24.2" customHeight="1">
      <c r="B963" s="32"/>
      <c r="C963" s="136" t="s">
        <v>1471</v>
      </c>
      <c r="D963" s="136" t="s">
        <v>143</v>
      </c>
      <c r="E963" s="137" t="s">
        <v>1472</v>
      </c>
      <c r="F963" s="138" t="s">
        <v>1473</v>
      </c>
      <c r="G963" s="139" t="s">
        <v>364</v>
      </c>
      <c r="H963" s="140">
        <v>718.60500000000002</v>
      </c>
      <c r="I963" s="141"/>
      <c r="J963" s="142">
        <f>ROUND(I963*H963,2)</f>
        <v>0</v>
      </c>
      <c r="K963" s="138" t="s">
        <v>346</v>
      </c>
      <c r="L963" s="32"/>
      <c r="M963" s="143" t="s">
        <v>1</v>
      </c>
      <c r="N963" s="144" t="s">
        <v>46</v>
      </c>
      <c r="P963" s="145">
        <f>O963*H963</f>
        <v>0</v>
      </c>
      <c r="Q963" s="145">
        <v>0</v>
      </c>
      <c r="R963" s="145">
        <f>Q963*H963</f>
        <v>0</v>
      </c>
      <c r="S963" s="145">
        <v>0</v>
      </c>
      <c r="T963" s="146">
        <f>S963*H963</f>
        <v>0</v>
      </c>
      <c r="AR963" s="147" t="s">
        <v>152</v>
      </c>
      <c r="AT963" s="147" t="s">
        <v>143</v>
      </c>
      <c r="AU963" s="147" t="s">
        <v>89</v>
      </c>
      <c r="AY963" s="17" t="s">
        <v>140</v>
      </c>
      <c r="BE963" s="148">
        <f>IF(N963="základní",J963,0)</f>
        <v>0</v>
      </c>
      <c r="BF963" s="148">
        <f>IF(N963="snížená",J963,0)</f>
        <v>0</v>
      </c>
      <c r="BG963" s="148">
        <f>IF(N963="zákl. přenesená",J963,0)</f>
        <v>0</v>
      </c>
      <c r="BH963" s="148">
        <f>IF(N963="sníž. přenesená",J963,0)</f>
        <v>0</v>
      </c>
      <c r="BI963" s="148">
        <f>IF(N963="nulová",J963,0)</f>
        <v>0</v>
      </c>
      <c r="BJ963" s="17" t="s">
        <v>21</v>
      </c>
      <c r="BK963" s="148">
        <f>ROUND(I963*H963,2)</f>
        <v>0</v>
      </c>
      <c r="BL963" s="17" t="s">
        <v>152</v>
      </c>
      <c r="BM963" s="147" t="s">
        <v>1474</v>
      </c>
    </row>
    <row r="964" spans="2:65" s="12" customFormat="1" ht="11.25">
      <c r="B964" s="156"/>
      <c r="D964" s="157" t="s">
        <v>341</v>
      </c>
      <c r="F964" s="159" t="s">
        <v>1475</v>
      </c>
      <c r="H964" s="160">
        <v>718.60500000000002</v>
      </c>
      <c r="I964" s="161"/>
      <c r="L964" s="156"/>
      <c r="M964" s="162"/>
      <c r="T964" s="163"/>
      <c r="AT964" s="158" t="s">
        <v>341</v>
      </c>
      <c r="AU964" s="158" t="s">
        <v>89</v>
      </c>
      <c r="AV964" s="12" t="s">
        <v>89</v>
      </c>
      <c r="AW964" s="12" t="s">
        <v>4</v>
      </c>
      <c r="AX964" s="12" t="s">
        <v>21</v>
      </c>
      <c r="AY964" s="158" t="s">
        <v>140</v>
      </c>
    </row>
    <row r="965" spans="2:65" s="1" customFormat="1" ht="24.2" customHeight="1">
      <c r="B965" s="32"/>
      <c r="C965" s="136" t="s">
        <v>1476</v>
      </c>
      <c r="D965" s="136" t="s">
        <v>143</v>
      </c>
      <c r="E965" s="137" t="s">
        <v>1477</v>
      </c>
      <c r="F965" s="138" t="s">
        <v>1478</v>
      </c>
      <c r="G965" s="139" t="s">
        <v>364</v>
      </c>
      <c r="H965" s="140">
        <v>79.844999999999999</v>
      </c>
      <c r="I965" s="141"/>
      <c r="J965" s="142">
        <f>ROUND(I965*H965,2)</f>
        <v>0</v>
      </c>
      <c r="K965" s="138" t="s">
        <v>147</v>
      </c>
      <c r="L965" s="32"/>
      <c r="M965" s="143" t="s">
        <v>1</v>
      </c>
      <c r="N965" s="144" t="s">
        <v>46</v>
      </c>
      <c r="P965" s="145">
        <f>O965*H965</f>
        <v>0</v>
      </c>
      <c r="Q965" s="145">
        <v>0</v>
      </c>
      <c r="R965" s="145">
        <f>Q965*H965</f>
        <v>0</v>
      </c>
      <c r="S965" s="145">
        <v>0</v>
      </c>
      <c r="T965" s="146">
        <f>S965*H965</f>
        <v>0</v>
      </c>
      <c r="AR965" s="147" t="s">
        <v>152</v>
      </c>
      <c r="AT965" s="147" t="s">
        <v>143</v>
      </c>
      <c r="AU965" s="147" t="s">
        <v>89</v>
      </c>
      <c r="AY965" s="17" t="s">
        <v>140</v>
      </c>
      <c r="BE965" s="148">
        <f>IF(N965="základní",J965,0)</f>
        <v>0</v>
      </c>
      <c r="BF965" s="148">
        <f>IF(N965="snížená",J965,0)</f>
        <v>0</v>
      </c>
      <c r="BG965" s="148">
        <f>IF(N965="zákl. přenesená",J965,0)</f>
        <v>0</v>
      </c>
      <c r="BH965" s="148">
        <f>IF(N965="sníž. přenesená",J965,0)</f>
        <v>0</v>
      </c>
      <c r="BI965" s="148">
        <f>IF(N965="nulová",J965,0)</f>
        <v>0</v>
      </c>
      <c r="BJ965" s="17" t="s">
        <v>21</v>
      </c>
      <c r="BK965" s="148">
        <f>ROUND(I965*H965,2)</f>
        <v>0</v>
      </c>
      <c r="BL965" s="17" t="s">
        <v>152</v>
      </c>
      <c r="BM965" s="147" t="s">
        <v>1479</v>
      </c>
    </row>
    <row r="966" spans="2:65" s="1" customFormat="1" ht="21.75" customHeight="1">
      <c r="B966" s="32"/>
      <c r="C966" s="136" t="s">
        <v>1480</v>
      </c>
      <c r="D966" s="136" t="s">
        <v>143</v>
      </c>
      <c r="E966" s="137" t="s">
        <v>1481</v>
      </c>
      <c r="F966" s="138" t="s">
        <v>1482</v>
      </c>
      <c r="G966" s="139" t="s">
        <v>146</v>
      </c>
      <c r="H966" s="140">
        <v>37</v>
      </c>
      <c r="I966" s="141"/>
      <c r="J966" s="142">
        <f>ROUND(I966*H966,2)</f>
        <v>0</v>
      </c>
      <c r="K966" s="138" t="s">
        <v>346</v>
      </c>
      <c r="L966" s="32"/>
      <c r="M966" s="143" t="s">
        <v>1</v>
      </c>
      <c r="N966" s="144" t="s">
        <v>46</v>
      </c>
      <c r="P966" s="145">
        <f>O966*H966</f>
        <v>0</v>
      </c>
      <c r="Q966" s="145">
        <v>0</v>
      </c>
      <c r="R966" s="145">
        <f>Q966*H966</f>
        <v>0</v>
      </c>
      <c r="S966" s="145">
        <v>4.3999999999999997E-2</v>
      </c>
      <c r="T966" s="146">
        <f>S966*H966</f>
        <v>1.6279999999999999</v>
      </c>
      <c r="AR966" s="147" t="s">
        <v>152</v>
      </c>
      <c r="AT966" s="147" t="s">
        <v>143</v>
      </c>
      <c r="AU966" s="147" t="s">
        <v>89</v>
      </c>
      <c r="AY966" s="17" t="s">
        <v>140</v>
      </c>
      <c r="BE966" s="148">
        <f>IF(N966="základní",J966,0)</f>
        <v>0</v>
      </c>
      <c r="BF966" s="148">
        <f>IF(N966="snížená",J966,0)</f>
        <v>0</v>
      </c>
      <c r="BG966" s="148">
        <f>IF(N966="zákl. přenesená",J966,0)</f>
        <v>0</v>
      </c>
      <c r="BH966" s="148">
        <f>IF(N966="sníž. přenesená",J966,0)</f>
        <v>0</v>
      </c>
      <c r="BI966" s="148">
        <f>IF(N966="nulová",J966,0)</f>
        <v>0</v>
      </c>
      <c r="BJ966" s="17" t="s">
        <v>21</v>
      </c>
      <c r="BK966" s="148">
        <f>ROUND(I966*H966,2)</f>
        <v>0</v>
      </c>
      <c r="BL966" s="17" t="s">
        <v>152</v>
      </c>
      <c r="BM966" s="147" t="s">
        <v>1483</v>
      </c>
    </row>
    <row r="967" spans="2:65" s="12" customFormat="1" ht="11.25">
      <c r="B967" s="156"/>
      <c r="D967" s="157" t="s">
        <v>341</v>
      </c>
      <c r="E967" s="158" t="s">
        <v>1</v>
      </c>
      <c r="F967" s="159" t="s">
        <v>1484</v>
      </c>
      <c r="H967" s="160">
        <v>37</v>
      </c>
      <c r="I967" s="161"/>
      <c r="L967" s="156"/>
      <c r="M967" s="162"/>
      <c r="T967" s="163"/>
      <c r="AT967" s="158" t="s">
        <v>341</v>
      </c>
      <c r="AU967" s="158" t="s">
        <v>89</v>
      </c>
      <c r="AV967" s="12" t="s">
        <v>89</v>
      </c>
      <c r="AW967" s="12" t="s">
        <v>36</v>
      </c>
      <c r="AX967" s="12" t="s">
        <v>21</v>
      </c>
      <c r="AY967" s="158" t="s">
        <v>140</v>
      </c>
    </row>
    <row r="968" spans="2:65" s="1" customFormat="1" ht="24.2" customHeight="1">
      <c r="B968" s="32"/>
      <c r="C968" s="136" t="s">
        <v>1485</v>
      </c>
      <c r="D968" s="136" t="s">
        <v>143</v>
      </c>
      <c r="E968" s="137" t="s">
        <v>1464</v>
      </c>
      <c r="F968" s="138" t="s">
        <v>1465</v>
      </c>
      <c r="G968" s="139" t="s">
        <v>364</v>
      </c>
      <c r="H968" s="140">
        <v>450.54199999999997</v>
      </c>
      <c r="I968" s="141"/>
      <c r="J968" s="142">
        <f>ROUND(I968*H968,2)</f>
        <v>0</v>
      </c>
      <c r="K968" s="138" t="s">
        <v>346</v>
      </c>
      <c r="L968" s="32"/>
      <c r="M968" s="143" t="s">
        <v>1</v>
      </c>
      <c r="N968" s="144" t="s">
        <v>46</v>
      </c>
      <c r="P968" s="145">
        <f>O968*H968</f>
        <v>0</v>
      </c>
      <c r="Q968" s="145">
        <v>0</v>
      </c>
      <c r="R968" s="145">
        <f>Q968*H968</f>
        <v>0</v>
      </c>
      <c r="S968" s="145">
        <v>0</v>
      </c>
      <c r="T968" s="146">
        <f>S968*H968</f>
        <v>0</v>
      </c>
      <c r="AR968" s="147" t="s">
        <v>152</v>
      </c>
      <c r="AT968" s="147" t="s">
        <v>143</v>
      </c>
      <c r="AU968" s="147" t="s">
        <v>89</v>
      </c>
      <c r="AY968" s="17" t="s">
        <v>140</v>
      </c>
      <c r="BE968" s="148">
        <f>IF(N968="základní",J968,0)</f>
        <v>0</v>
      </c>
      <c r="BF968" s="148">
        <f>IF(N968="snížená",J968,0)</f>
        <v>0</v>
      </c>
      <c r="BG968" s="148">
        <f>IF(N968="zákl. přenesená",J968,0)</f>
        <v>0</v>
      </c>
      <c r="BH968" s="148">
        <f>IF(N968="sníž. přenesená",J968,0)</f>
        <v>0</v>
      </c>
      <c r="BI968" s="148">
        <f>IF(N968="nulová",J968,0)</f>
        <v>0</v>
      </c>
      <c r="BJ968" s="17" t="s">
        <v>21</v>
      </c>
      <c r="BK968" s="148">
        <f>ROUND(I968*H968,2)</f>
        <v>0</v>
      </c>
      <c r="BL968" s="17" t="s">
        <v>152</v>
      </c>
      <c r="BM968" s="147" t="s">
        <v>1486</v>
      </c>
    </row>
    <row r="969" spans="2:65" s="1" customFormat="1" ht="24.2" customHeight="1">
      <c r="B969" s="32"/>
      <c r="C969" s="136" t="s">
        <v>1487</v>
      </c>
      <c r="D969" s="136" t="s">
        <v>143</v>
      </c>
      <c r="E969" s="137" t="s">
        <v>1468</v>
      </c>
      <c r="F969" s="138" t="s">
        <v>1469</v>
      </c>
      <c r="G969" s="139" t="s">
        <v>364</v>
      </c>
      <c r="H969" s="140">
        <v>450.54199999999997</v>
      </c>
      <c r="I969" s="141"/>
      <c r="J969" s="142">
        <f>ROUND(I969*H969,2)</f>
        <v>0</v>
      </c>
      <c r="K969" s="138" t="s">
        <v>346</v>
      </c>
      <c r="L969" s="32"/>
      <c r="M969" s="143" t="s">
        <v>1</v>
      </c>
      <c r="N969" s="144" t="s">
        <v>46</v>
      </c>
      <c r="P969" s="145">
        <f>O969*H969</f>
        <v>0</v>
      </c>
      <c r="Q969" s="145">
        <v>0</v>
      </c>
      <c r="R969" s="145">
        <f>Q969*H969</f>
        <v>0</v>
      </c>
      <c r="S969" s="145">
        <v>0</v>
      </c>
      <c r="T969" s="146">
        <f>S969*H969</f>
        <v>0</v>
      </c>
      <c r="AR969" s="147" t="s">
        <v>152</v>
      </c>
      <c r="AT969" s="147" t="s">
        <v>143</v>
      </c>
      <c r="AU969" s="147" t="s">
        <v>89</v>
      </c>
      <c r="AY969" s="17" t="s">
        <v>140</v>
      </c>
      <c r="BE969" s="148">
        <f>IF(N969="základní",J969,0)</f>
        <v>0</v>
      </c>
      <c r="BF969" s="148">
        <f>IF(N969="snížená",J969,0)</f>
        <v>0</v>
      </c>
      <c r="BG969" s="148">
        <f>IF(N969="zákl. přenesená",J969,0)</f>
        <v>0</v>
      </c>
      <c r="BH969" s="148">
        <f>IF(N969="sníž. přenesená",J969,0)</f>
        <v>0</v>
      </c>
      <c r="BI969" s="148">
        <f>IF(N969="nulová",J969,0)</f>
        <v>0</v>
      </c>
      <c r="BJ969" s="17" t="s">
        <v>21</v>
      </c>
      <c r="BK969" s="148">
        <f>ROUND(I969*H969,2)</f>
        <v>0</v>
      </c>
      <c r="BL969" s="17" t="s">
        <v>152</v>
      </c>
      <c r="BM969" s="147" t="s">
        <v>1488</v>
      </c>
    </row>
    <row r="970" spans="2:65" s="1" customFormat="1" ht="24.2" customHeight="1">
      <c r="B970" s="32"/>
      <c r="C970" s="136" t="s">
        <v>1489</v>
      </c>
      <c r="D970" s="136" t="s">
        <v>143</v>
      </c>
      <c r="E970" s="137" t="s">
        <v>1472</v>
      </c>
      <c r="F970" s="138" t="s">
        <v>1473</v>
      </c>
      <c r="G970" s="139" t="s">
        <v>364</v>
      </c>
      <c r="H970" s="140">
        <v>4054.8780000000002</v>
      </c>
      <c r="I970" s="141"/>
      <c r="J970" s="142">
        <f>ROUND(I970*H970,2)</f>
        <v>0</v>
      </c>
      <c r="K970" s="138" t="s">
        <v>346</v>
      </c>
      <c r="L970" s="32"/>
      <c r="M970" s="143" t="s">
        <v>1</v>
      </c>
      <c r="N970" s="144" t="s">
        <v>46</v>
      </c>
      <c r="P970" s="145">
        <f>O970*H970</f>
        <v>0</v>
      </c>
      <c r="Q970" s="145">
        <v>0</v>
      </c>
      <c r="R970" s="145">
        <f>Q970*H970</f>
        <v>0</v>
      </c>
      <c r="S970" s="145">
        <v>0</v>
      </c>
      <c r="T970" s="146">
        <f>S970*H970</f>
        <v>0</v>
      </c>
      <c r="AR970" s="147" t="s">
        <v>152</v>
      </c>
      <c r="AT970" s="147" t="s">
        <v>143</v>
      </c>
      <c r="AU970" s="147" t="s">
        <v>89</v>
      </c>
      <c r="AY970" s="17" t="s">
        <v>140</v>
      </c>
      <c r="BE970" s="148">
        <f>IF(N970="základní",J970,0)</f>
        <v>0</v>
      </c>
      <c r="BF970" s="148">
        <f>IF(N970="snížená",J970,0)</f>
        <v>0</v>
      </c>
      <c r="BG970" s="148">
        <f>IF(N970="zákl. přenesená",J970,0)</f>
        <v>0</v>
      </c>
      <c r="BH970" s="148">
        <f>IF(N970="sníž. přenesená",J970,0)</f>
        <v>0</v>
      </c>
      <c r="BI970" s="148">
        <f>IF(N970="nulová",J970,0)</f>
        <v>0</v>
      </c>
      <c r="BJ970" s="17" t="s">
        <v>21</v>
      </c>
      <c r="BK970" s="148">
        <f>ROUND(I970*H970,2)</f>
        <v>0</v>
      </c>
      <c r="BL970" s="17" t="s">
        <v>152</v>
      </c>
      <c r="BM970" s="147" t="s">
        <v>1490</v>
      </c>
    </row>
    <row r="971" spans="2:65" s="12" customFormat="1" ht="11.25">
      <c r="B971" s="156"/>
      <c r="D971" s="157" t="s">
        <v>341</v>
      </c>
      <c r="F971" s="159" t="s">
        <v>1491</v>
      </c>
      <c r="H971" s="160">
        <v>4054.8780000000002</v>
      </c>
      <c r="I971" s="161"/>
      <c r="L971" s="156"/>
      <c r="M971" s="162"/>
      <c r="T971" s="163"/>
      <c r="AT971" s="158" t="s">
        <v>341</v>
      </c>
      <c r="AU971" s="158" t="s">
        <v>89</v>
      </c>
      <c r="AV971" s="12" t="s">
        <v>89</v>
      </c>
      <c r="AW971" s="12" t="s">
        <v>4</v>
      </c>
      <c r="AX971" s="12" t="s">
        <v>21</v>
      </c>
      <c r="AY971" s="158" t="s">
        <v>140</v>
      </c>
    </row>
    <row r="972" spans="2:65" s="1" customFormat="1" ht="24.2" customHeight="1">
      <c r="B972" s="32"/>
      <c r="C972" s="136" t="s">
        <v>1492</v>
      </c>
      <c r="D972" s="136" t="s">
        <v>143</v>
      </c>
      <c r="E972" s="137" t="s">
        <v>1493</v>
      </c>
      <c r="F972" s="138" t="s">
        <v>1494</v>
      </c>
      <c r="G972" s="139" t="s">
        <v>364</v>
      </c>
      <c r="H972" s="140">
        <v>1.6279999999999999</v>
      </c>
      <c r="I972" s="141"/>
      <c r="J972" s="142">
        <f>ROUND(I972*H972,2)</f>
        <v>0</v>
      </c>
      <c r="K972" s="138" t="s">
        <v>147</v>
      </c>
      <c r="L972" s="32"/>
      <c r="M972" s="143" t="s">
        <v>1</v>
      </c>
      <c r="N972" s="144" t="s">
        <v>46</v>
      </c>
      <c r="P972" s="145">
        <f>O972*H972</f>
        <v>0</v>
      </c>
      <c r="Q972" s="145">
        <v>0</v>
      </c>
      <c r="R972" s="145">
        <f>Q972*H972</f>
        <v>0</v>
      </c>
      <c r="S972" s="145">
        <v>0</v>
      </c>
      <c r="T972" s="146">
        <f>S972*H972</f>
        <v>0</v>
      </c>
      <c r="AR972" s="147" t="s">
        <v>152</v>
      </c>
      <c r="AT972" s="147" t="s">
        <v>143</v>
      </c>
      <c r="AU972" s="147" t="s">
        <v>89</v>
      </c>
      <c r="AY972" s="17" t="s">
        <v>140</v>
      </c>
      <c r="BE972" s="148">
        <f>IF(N972="základní",J972,0)</f>
        <v>0</v>
      </c>
      <c r="BF972" s="148">
        <f>IF(N972="snížená",J972,0)</f>
        <v>0</v>
      </c>
      <c r="BG972" s="148">
        <f>IF(N972="zákl. přenesená",J972,0)</f>
        <v>0</v>
      </c>
      <c r="BH972" s="148">
        <f>IF(N972="sníž. přenesená",J972,0)</f>
        <v>0</v>
      </c>
      <c r="BI972" s="148">
        <f>IF(N972="nulová",J972,0)</f>
        <v>0</v>
      </c>
      <c r="BJ972" s="17" t="s">
        <v>21</v>
      </c>
      <c r="BK972" s="148">
        <f>ROUND(I972*H972,2)</f>
        <v>0</v>
      </c>
      <c r="BL972" s="17" t="s">
        <v>152</v>
      </c>
      <c r="BM972" s="147" t="s">
        <v>1495</v>
      </c>
    </row>
    <row r="973" spans="2:65" s="1" customFormat="1" ht="37.9" customHeight="1">
      <c r="B973" s="32"/>
      <c r="C973" s="136" t="s">
        <v>1496</v>
      </c>
      <c r="D973" s="136" t="s">
        <v>143</v>
      </c>
      <c r="E973" s="137" t="s">
        <v>1497</v>
      </c>
      <c r="F973" s="138" t="s">
        <v>1498</v>
      </c>
      <c r="G973" s="139" t="s">
        <v>146</v>
      </c>
      <c r="H973" s="140">
        <v>238.4</v>
      </c>
      <c r="I973" s="141"/>
      <c r="J973" s="142">
        <f>ROUND(I973*H973,2)</f>
        <v>0</v>
      </c>
      <c r="K973" s="138" t="s">
        <v>147</v>
      </c>
      <c r="L973" s="32"/>
      <c r="M973" s="143" t="s">
        <v>1</v>
      </c>
      <c r="N973" s="144" t="s">
        <v>46</v>
      </c>
      <c r="P973" s="145">
        <f>O973*H973</f>
        <v>0</v>
      </c>
      <c r="Q973" s="145">
        <v>2.86E-2</v>
      </c>
      <c r="R973" s="145">
        <f>Q973*H973</f>
        <v>6.8182400000000003</v>
      </c>
      <c r="S973" s="145">
        <v>0</v>
      </c>
      <c r="T973" s="146">
        <f>S973*H973</f>
        <v>0</v>
      </c>
      <c r="AR973" s="147" t="s">
        <v>152</v>
      </c>
      <c r="AT973" s="147" t="s">
        <v>143</v>
      </c>
      <c r="AU973" s="147" t="s">
        <v>89</v>
      </c>
      <c r="AY973" s="17" t="s">
        <v>140</v>
      </c>
      <c r="BE973" s="148">
        <f>IF(N973="základní",J973,0)</f>
        <v>0</v>
      </c>
      <c r="BF973" s="148">
        <f>IF(N973="snížená",J973,0)</f>
        <v>0</v>
      </c>
      <c r="BG973" s="148">
        <f>IF(N973="zákl. přenesená",J973,0)</f>
        <v>0</v>
      </c>
      <c r="BH973" s="148">
        <f>IF(N973="sníž. přenesená",J973,0)</f>
        <v>0</v>
      </c>
      <c r="BI973" s="148">
        <f>IF(N973="nulová",J973,0)</f>
        <v>0</v>
      </c>
      <c r="BJ973" s="17" t="s">
        <v>21</v>
      </c>
      <c r="BK973" s="148">
        <f>ROUND(I973*H973,2)</f>
        <v>0</v>
      </c>
      <c r="BL973" s="17" t="s">
        <v>152</v>
      </c>
      <c r="BM973" s="147" t="s">
        <v>1499</v>
      </c>
    </row>
    <row r="974" spans="2:65" s="14" customFormat="1" ht="11.25">
      <c r="B974" s="171"/>
      <c r="D974" s="157" t="s">
        <v>341</v>
      </c>
      <c r="E974" s="172" t="s">
        <v>1</v>
      </c>
      <c r="F974" s="173" t="s">
        <v>1500</v>
      </c>
      <c r="H974" s="172" t="s">
        <v>1</v>
      </c>
      <c r="I974" s="174"/>
      <c r="L974" s="171"/>
      <c r="M974" s="175"/>
      <c r="T974" s="176"/>
      <c r="AT974" s="172" t="s">
        <v>341</v>
      </c>
      <c r="AU974" s="172" t="s">
        <v>89</v>
      </c>
      <c r="AV974" s="14" t="s">
        <v>21</v>
      </c>
      <c r="AW974" s="14" t="s">
        <v>36</v>
      </c>
      <c r="AX974" s="14" t="s">
        <v>81</v>
      </c>
      <c r="AY974" s="172" t="s">
        <v>140</v>
      </c>
    </row>
    <row r="975" spans="2:65" s="12" customFormat="1" ht="11.25">
      <c r="B975" s="156"/>
      <c r="D975" s="157" t="s">
        <v>341</v>
      </c>
      <c r="E975" s="158" t="s">
        <v>1</v>
      </c>
      <c r="F975" s="159" t="s">
        <v>1501</v>
      </c>
      <c r="H975" s="160">
        <v>238.4</v>
      </c>
      <c r="I975" s="161"/>
      <c r="L975" s="156"/>
      <c r="M975" s="162"/>
      <c r="T975" s="163"/>
      <c r="AT975" s="158" t="s">
        <v>341</v>
      </c>
      <c r="AU975" s="158" t="s">
        <v>89</v>
      </c>
      <c r="AV975" s="12" t="s">
        <v>89</v>
      </c>
      <c r="AW975" s="12" t="s">
        <v>36</v>
      </c>
      <c r="AX975" s="12" t="s">
        <v>21</v>
      </c>
      <c r="AY975" s="158" t="s">
        <v>140</v>
      </c>
    </row>
    <row r="976" spans="2:65" s="11" customFormat="1" ht="22.9" customHeight="1">
      <c r="B976" s="124"/>
      <c r="D976" s="125" t="s">
        <v>80</v>
      </c>
      <c r="E976" s="134" t="s">
        <v>835</v>
      </c>
      <c r="F976" s="134" t="s">
        <v>1502</v>
      </c>
      <c r="I976" s="127"/>
      <c r="J976" s="135">
        <f>BK976</f>
        <v>0</v>
      </c>
      <c r="L976" s="124"/>
      <c r="M976" s="129"/>
      <c r="P976" s="130">
        <f>P977</f>
        <v>0</v>
      </c>
      <c r="R976" s="130">
        <f>R977</f>
        <v>0</v>
      </c>
      <c r="T976" s="131">
        <f>T977</f>
        <v>0</v>
      </c>
      <c r="AR976" s="125" t="s">
        <v>21</v>
      </c>
      <c r="AT976" s="132" t="s">
        <v>80</v>
      </c>
      <c r="AU976" s="132" t="s">
        <v>21</v>
      </c>
      <c r="AY976" s="125" t="s">
        <v>140</v>
      </c>
      <c r="BK976" s="133">
        <f>BK977</f>
        <v>0</v>
      </c>
    </row>
    <row r="977" spans="2:65" s="1" customFormat="1" ht="24.2" customHeight="1">
      <c r="B977" s="32"/>
      <c r="C977" s="136" t="s">
        <v>1503</v>
      </c>
      <c r="D977" s="136" t="s">
        <v>143</v>
      </c>
      <c r="E977" s="137" t="s">
        <v>1504</v>
      </c>
      <c r="F977" s="138" t="s">
        <v>1505</v>
      </c>
      <c r="G977" s="139" t="s">
        <v>364</v>
      </c>
      <c r="H977" s="140">
        <v>301.005</v>
      </c>
      <c r="I977" s="141"/>
      <c r="J977" s="142">
        <f>ROUND(I977*H977,2)</f>
        <v>0</v>
      </c>
      <c r="K977" s="138" t="s">
        <v>147</v>
      </c>
      <c r="L977" s="32"/>
      <c r="M977" s="143" t="s">
        <v>1</v>
      </c>
      <c r="N977" s="144" t="s">
        <v>46</v>
      </c>
      <c r="P977" s="145">
        <f>O977*H977</f>
        <v>0</v>
      </c>
      <c r="Q977" s="145">
        <v>0</v>
      </c>
      <c r="R977" s="145">
        <f>Q977*H977</f>
        <v>0</v>
      </c>
      <c r="S977" s="145">
        <v>0</v>
      </c>
      <c r="T977" s="146">
        <f>S977*H977</f>
        <v>0</v>
      </c>
      <c r="AR977" s="147" t="s">
        <v>152</v>
      </c>
      <c r="AT977" s="147" t="s">
        <v>143</v>
      </c>
      <c r="AU977" s="147" t="s">
        <v>89</v>
      </c>
      <c r="AY977" s="17" t="s">
        <v>140</v>
      </c>
      <c r="BE977" s="148">
        <f>IF(N977="základní",J977,0)</f>
        <v>0</v>
      </c>
      <c r="BF977" s="148">
        <f>IF(N977="snížená",J977,0)</f>
        <v>0</v>
      </c>
      <c r="BG977" s="148">
        <f>IF(N977="zákl. přenesená",J977,0)</f>
        <v>0</v>
      </c>
      <c r="BH977" s="148">
        <f>IF(N977="sníž. přenesená",J977,0)</f>
        <v>0</v>
      </c>
      <c r="BI977" s="148">
        <f>IF(N977="nulová",J977,0)</f>
        <v>0</v>
      </c>
      <c r="BJ977" s="17" t="s">
        <v>21</v>
      </c>
      <c r="BK977" s="148">
        <f>ROUND(I977*H977,2)</f>
        <v>0</v>
      </c>
      <c r="BL977" s="17" t="s">
        <v>152</v>
      </c>
      <c r="BM977" s="147" t="s">
        <v>1506</v>
      </c>
    </row>
    <row r="978" spans="2:65" s="11" customFormat="1" ht="25.9" customHeight="1">
      <c r="B978" s="124"/>
      <c r="D978" s="125" t="s">
        <v>80</v>
      </c>
      <c r="E978" s="126" t="s">
        <v>1507</v>
      </c>
      <c r="F978" s="126" t="s">
        <v>1508</v>
      </c>
      <c r="I978" s="127"/>
      <c r="J978" s="128">
        <f>BK978</f>
        <v>0</v>
      </c>
      <c r="L978" s="124"/>
      <c r="M978" s="129"/>
      <c r="P978" s="130">
        <f>P979</f>
        <v>0</v>
      </c>
      <c r="R978" s="130">
        <f>R979</f>
        <v>0.54949199999999998</v>
      </c>
      <c r="T978" s="131">
        <f>T979</f>
        <v>0</v>
      </c>
      <c r="AR978" s="125" t="s">
        <v>89</v>
      </c>
      <c r="AT978" s="132" t="s">
        <v>80</v>
      </c>
      <c r="AU978" s="132" t="s">
        <v>81</v>
      </c>
      <c r="AY978" s="125" t="s">
        <v>140</v>
      </c>
      <c r="BK978" s="133">
        <f>BK979</f>
        <v>0</v>
      </c>
    </row>
    <row r="979" spans="2:65" s="11" customFormat="1" ht="22.9" customHeight="1">
      <c r="B979" s="124"/>
      <c r="D979" s="125" t="s">
        <v>80</v>
      </c>
      <c r="E979" s="134" t="s">
        <v>1509</v>
      </c>
      <c r="F979" s="134" t="s">
        <v>1510</v>
      </c>
      <c r="I979" s="127"/>
      <c r="J979" s="135">
        <f>BK979</f>
        <v>0</v>
      </c>
      <c r="L979" s="124"/>
      <c r="M979" s="129"/>
      <c r="P979" s="130">
        <f>SUM(P980:P988)</f>
        <v>0</v>
      </c>
      <c r="R979" s="130">
        <f>SUM(R980:R988)</f>
        <v>0.54949199999999998</v>
      </c>
      <c r="T979" s="131">
        <f>SUM(T980:T988)</f>
        <v>0</v>
      </c>
      <c r="AR979" s="125" t="s">
        <v>89</v>
      </c>
      <c r="AT979" s="132" t="s">
        <v>80</v>
      </c>
      <c r="AU979" s="132" t="s">
        <v>21</v>
      </c>
      <c r="AY979" s="125" t="s">
        <v>140</v>
      </c>
      <c r="BK979" s="133">
        <f>SUM(BK980:BK988)</f>
        <v>0</v>
      </c>
    </row>
    <row r="980" spans="2:65" s="1" customFormat="1" ht="37.9" customHeight="1">
      <c r="B980" s="32"/>
      <c r="C980" s="136" t="s">
        <v>1511</v>
      </c>
      <c r="D980" s="136" t="s">
        <v>143</v>
      </c>
      <c r="E980" s="137" t="s">
        <v>1512</v>
      </c>
      <c r="F980" s="138" t="s">
        <v>1513</v>
      </c>
      <c r="G980" s="139" t="s">
        <v>350</v>
      </c>
      <c r="H980" s="140">
        <v>5.8</v>
      </c>
      <c r="I980" s="141"/>
      <c r="J980" s="142">
        <f>ROUND(I980*H980,2)</f>
        <v>0</v>
      </c>
      <c r="K980" s="138" t="s">
        <v>147</v>
      </c>
      <c r="L980" s="32"/>
      <c r="M980" s="143" t="s">
        <v>1</v>
      </c>
      <c r="N980" s="144" t="s">
        <v>46</v>
      </c>
      <c r="P980" s="145">
        <f>O980*H980</f>
        <v>0</v>
      </c>
      <c r="Q980" s="145">
        <v>2.4000000000000001E-4</v>
      </c>
      <c r="R980" s="145">
        <f>Q980*H980</f>
        <v>1.392E-3</v>
      </c>
      <c r="S980" s="145">
        <v>0</v>
      </c>
      <c r="T980" s="146">
        <f>S980*H980</f>
        <v>0</v>
      </c>
      <c r="AR980" s="147" t="s">
        <v>170</v>
      </c>
      <c r="AT980" s="147" t="s">
        <v>143</v>
      </c>
      <c r="AU980" s="147" t="s">
        <v>89</v>
      </c>
      <c r="AY980" s="17" t="s">
        <v>140</v>
      </c>
      <c r="BE980" s="148">
        <f>IF(N980="základní",J980,0)</f>
        <v>0</v>
      </c>
      <c r="BF980" s="148">
        <f>IF(N980="snížená",J980,0)</f>
        <v>0</v>
      </c>
      <c r="BG980" s="148">
        <f>IF(N980="zákl. přenesená",J980,0)</f>
        <v>0</v>
      </c>
      <c r="BH980" s="148">
        <f>IF(N980="sníž. přenesená",J980,0)</f>
        <v>0</v>
      </c>
      <c r="BI980" s="148">
        <f>IF(N980="nulová",J980,0)</f>
        <v>0</v>
      </c>
      <c r="BJ980" s="17" t="s">
        <v>21</v>
      </c>
      <c r="BK980" s="148">
        <f>ROUND(I980*H980,2)</f>
        <v>0</v>
      </c>
      <c r="BL980" s="17" t="s">
        <v>170</v>
      </c>
      <c r="BM980" s="147" t="s">
        <v>1514</v>
      </c>
    </row>
    <row r="981" spans="2:65" s="12" customFormat="1" ht="11.25">
      <c r="B981" s="156"/>
      <c r="D981" s="157" t="s">
        <v>341</v>
      </c>
      <c r="E981" s="158" t="s">
        <v>1</v>
      </c>
      <c r="F981" s="159" t="s">
        <v>1515</v>
      </c>
      <c r="H981" s="160">
        <v>1.6</v>
      </c>
      <c r="I981" s="161"/>
      <c r="L981" s="156"/>
      <c r="M981" s="162"/>
      <c r="T981" s="163"/>
      <c r="AT981" s="158" t="s">
        <v>341</v>
      </c>
      <c r="AU981" s="158" t="s">
        <v>89</v>
      </c>
      <c r="AV981" s="12" t="s">
        <v>89</v>
      </c>
      <c r="AW981" s="12" t="s">
        <v>36</v>
      </c>
      <c r="AX981" s="12" t="s">
        <v>81</v>
      </c>
      <c r="AY981" s="158" t="s">
        <v>140</v>
      </c>
    </row>
    <row r="982" spans="2:65" s="12" customFormat="1" ht="11.25">
      <c r="B982" s="156"/>
      <c r="D982" s="157" t="s">
        <v>341</v>
      </c>
      <c r="E982" s="158" t="s">
        <v>1</v>
      </c>
      <c r="F982" s="159" t="s">
        <v>1516</v>
      </c>
      <c r="H982" s="160">
        <v>2.1</v>
      </c>
      <c r="I982" s="161"/>
      <c r="L982" s="156"/>
      <c r="M982" s="162"/>
      <c r="T982" s="163"/>
      <c r="AT982" s="158" t="s">
        <v>341</v>
      </c>
      <c r="AU982" s="158" t="s">
        <v>89</v>
      </c>
      <c r="AV982" s="12" t="s">
        <v>89</v>
      </c>
      <c r="AW982" s="12" t="s">
        <v>36</v>
      </c>
      <c r="AX982" s="12" t="s">
        <v>81</v>
      </c>
      <c r="AY982" s="158" t="s">
        <v>140</v>
      </c>
    </row>
    <row r="983" spans="2:65" s="12" customFormat="1" ht="11.25">
      <c r="B983" s="156"/>
      <c r="D983" s="157" t="s">
        <v>341</v>
      </c>
      <c r="E983" s="158" t="s">
        <v>1</v>
      </c>
      <c r="F983" s="159" t="s">
        <v>1517</v>
      </c>
      <c r="H983" s="160">
        <v>1.05</v>
      </c>
      <c r="I983" s="161"/>
      <c r="L983" s="156"/>
      <c r="M983" s="162"/>
      <c r="T983" s="163"/>
      <c r="AT983" s="158" t="s">
        <v>341</v>
      </c>
      <c r="AU983" s="158" t="s">
        <v>89</v>
      </c>
      <c r="AV983" s="12" t="s">
        <v>89</v>
      </c>
      <c r="AW983" s="12" t="s">
        <v>36</v>
      </c>
      <c r="AX983" s="12" t="s">
        <v>81</v>
      </c>
      <c r="AY983" s="158" t="s">
        <v>140</v>
      </c>
    </row>
    <row r="984" spans="2:65" s="12" customFormat="1" ht="11.25">
      <c r="B984" s="156"/>
      <c r="D984" s="157" t="s">
        <v>341</v>
      </c>
      <c r="E984" s="158" t="s">
        <v>1</v>
      </c>
      <c r="F984" s="159" t="s">
        <v>1518</v>
      </c>
      <c r="H984" s="160">
        <v>1.05</v>
      </c>
      <c r="I984" s="161"/>
      <c r="L984" s="156"/>
      <c r="M984" s="162"/>
      <c r="T984" s="163"/>
      <c r="AT984" s="158" t="s">
        <v>341</v>
      </c>
      <c r="AU984" s="158" t="s">
        <v>89</v>
      </c>
      <c r="AV984" s="12" t="s">
        <v>89</v>
      </c>
      <c r="AW984" s="12" t="s">
        <v>36</v>
      </c>
      <c r="AX984" s="12" t="s">
        <v>81</v>
      </c>
      <c r="AY984" s="158" t="s">
        <v>140</v>
      </c>
    </row>
    <row r="985" spans="2:65" s="13" customFormat="1" ht="11.25">
      <c r="B985" s="164"/>
      <c r="D985" s="157" t="s">
        <v>341</v>
      </c>
      <c r="E985" s="165" t="s">
        <v>273</v>
      </c>
      <c r="F985" s="166" t="s">
        <v>343</v>
      </c>
      <c r="H985" s="167">
        <v>5.8</v>
      </c>
      <c r="I985" s="168"/>
      <c r="L985" s="164"/>
      <c r="M985" s="169"/>
      <c r="T985" s="170"/>
      <c r="AT985" s="165" t="s">
        <v>341</v>
      </c>
      <c r="AU985" s="165" t="s">
        <v>89</v>
      </c>
      <c r="AV985" s="13" t="s">
        <v>152</v>
      </c>
      <c r="AW985" s="13" t="s">
        <v>36</v>
      </c>
      <c r="AX985" s="13" t="s">
        <v>21</v>
      </c>
      <c r="AY985" s="165" t="s">
        <v>140</v>
      </c>
    </row>
    <row r="986" spans="2:65" s="1" customFormat="1" ht="16.5" customHeight="1">
      <c r="B986" s="32"/>
      <c r="C986" s="184" t="s">
        <v>1519</v>
      </c>
      <c r="D986" s="184" t="s">
        <v>137</v>
      </c>
      <c r="E986" s="185" t="s">
        <v>1520</v>
      </c>
      <c r="F986" s="186" t="s">
        <v>1521</v>
      </c>
      <c r="G986" s="187" t="s">
        <v>686</v>
      </c>
      <c r="H986" s="188">
        <v>152.25</v>
      </c>
      <c r="I986" s="189"/>
      <c r="J986" s="190">
        <f>ROUND(I986*H986,2)</f>
        <v>0</v>
      </c>
      <c r="K986" s="186" t="s">
        <v>147</v>
      </c>
      <c r="L986" s="191"/>
      <c r="M986" s="192" t="s">
        <v>1</v>
      </c>
      <c r="N986" s="193" t="s">
        <v>46</v>
      </c>
      <c r="P986" s="145">
        <f>O986*H986</f>
        <v>0</v>
      </c>
      <c r="Q986" s="145">
        <v>3.5999999999999999E-3</v>
      </c>
      <c r="R986" s="145">
        <f>Q986*H986</f>
        <v>0.54810000000000003</v>
      </c>
      <c r="S986" s="145">
        <v>0</v>
      </c>
      <c r="T986" s="146">
        <f>S986*H986</f>
        <v>0</v>
      </c>
      <c r="AR986" s="147" t="s">
        <v>198</v>
      </c>
      <c r="AT986" s="147" t="s">
        <v>137</v>
      </c>
      <c r="AU986" s="147" t="s">
        <v>89</v>
      </c>
      <c r="AY986" s="17" t="s">
        <v>140</v>
      </c>
      <c r="BE986" s="148">
        <f>IF(N986="základní",J986,0)</f>
        <v>0</v>
      </c>
      <c r="BF986" s="148">
        <f>IF(N986="snížená",J986,0)</f>
        <v>0</v>
      </c>
      <c r="BG986" s="148">
        <f>IF(N986="zákl. přenesená",J986,0)</f>
        <v>0</v>
      </c>
      <c r="BH986" s="148">
        <f>IF(N986="sníž. přenesená",J986,0)</f>
        <v>0</v>
      </c>
      <c r="BI986" s="148">
        <f>IF(N986="nulová",J986,0)</f>
        <v>0</v>
      </c>
      <c r="BJ986" s="17" t="s">
        <v>21</v>
      </c>
      <c r="BK986" s="148">
        <f>ROUND(I986*H986,2)</f>
        <v>0</v>
      </c>
      <c r="BL986" s="17" t="s">
        <v>170</v>
      </c>
      <c r="BM986" s="147" t="s">
        <v>1522</v>
      </c>
    </row>
    <row r="987" spans="2:65" s="12" customFormat="1" ht="11.25">
      <c r="B987" s="156"/>
      <c r="D987" s="157" t="s">
        <v>341</v>
      </c>
      <c r="E987" s="158" t="s">
        <v>1</v>
      </c>
      <c r="F987" s="159" t="s">
        <v>1523</v>
      </c>
      <c r="H987" s="160">
        <v>152.25</v>
      </c>
      <c r="I987" s="161"/>
      <c r="L987" s="156"/>
      <c r="M987" s="162"/>
      <c r="T987" s="163"/>
      <c r="AT987" s="158" t="s">
        <v>341</v>
      </c>
      <c r="AU987" s="158" t="s">
        <v>89</v>
      </c>
      <c r="AV987" s="12" t="s">
        <v>89</v>
      </c>
      <c r="AW987" s="12" t="s">
        <v>36</v>
      </c>
      <c r="AX987" s="12" t="s">
        <v>21</v>
      </c>
      <c r="AY987" s="158" t="s">
        <v>140</v>
      </c>
    </row>
    <row r="988" spans="2:65" s="1" customFormat="1" ht="24.2" customHeight="1">
      <c r="B988" s="32"/>
      <c r="C988" s="136" t="s">
        <v>1524</v>
      </c>
      <c r="D988" s="136" t="s">
        <v>143</v>
      </c>
      <c r="E988" s="137" t="s">
        <v>1525</v>
      </c>
      <c r="F988" s="138" t="s">
        <v>1526</v>
      </c>
      <c r="G988" s="139" t="s">
        <v>364</v>
      </c>
      <c r="H988" s="140">
        <v>0.54900000000000004</v>
      </c>
      <c r="I988" s="141"/>
      <c r="J988" s="142">
        <f>ROUND(I988*H988,2)</f>
        <v>0</v>
      </c>
      <c r="K988" s="138" t="s">
        <v>346</v>
      </c>
      <c r="L988" s="32"/>
      <c r="M988" s="143" t="s">
        <v>1</v>
      </c>
      <c r="N988" s="144" t="s">
        <v>46</v>
      </c>
      <c r="P988" s="145">
        <f>O988*H988</f>
        <v>0</v>
      </c>
      <c r="Q988" s="145">
        <v>0</v>
      </c>
      <c r="R988" s="145">
        <f>Q988*H988</f>
        <v>0</v>
      </c>
      <c r="S988" s="145">
        <v>0</v>
      </c>
      <c r="T988" s="146">
        <f>S988*H988</f>
        <v>0</v>
      </c>
      <c r="AR988" s="147" t="s">
        <v>170</v>
      </c>
      <c r="AT988" s="147" t="s">
        <v>143</v>
      </c>
      <c r="AU988" s="147" t="s">
        <v>89</v>
      </c>
      <c r="AY988" s="17" t="s">
        <v>140</v>
      </c>
      <c r="BE988" s="148">
        <f>IF(N988="základní",J988,0)</f>
        <v>0</v>
      </c>
      <c r="BF988" s="148">
        <f>IF(N988="snížená",J988,0)</f>
        <v>0</v>
      </c>
      <c r="BG988" s="148">
        <f>IF(N988="zákl. přenesená",J988,0)</f>
        <v>0</v>
      </c>
      <c r="BH988" s="148">
        <f>IF(N988="sníž. přenesená",J988,0)</f>
        <v>0</v>
      </c>
      <c r="BI988" s="148">
        <f>IF(N988="nulová",J988,0)</f>
        <v>0</v>
      </c>
      <c r="BJ988" s="17" t="s">
        <v>21</v>
      </c>
      <c r="BK988" s="148">
        <f>ROUND(I988*H988,2)</f>
        <v>0</v>
      </c>
      <c r="BL988" s="17" t="s">
        <v>170</v>
      </c>
      <c r="BM988" s="147" t="s">
        <v>1527</v>
      </c>
    </row>
    <row r="989" spans="2:65" s="11" customFormat="1" ht="25.9" customHeight="1">
      <c r="B989" s="124"/>
      <c r="D989" s="125" t="s">
        <v>80</v>
      </c>
      <c r="E989" s="126" t="s">
        <v>137</v>
      </c>
      <c r="F989" s="126" t="s">
        <v>138</v>
      </c>
      <c r="I989" s="127"/>
      <c r="J989" s="128">
        <f>BK989</f>
        <v>0</v>
      </c>
      <c r="L989" s="124"/>
      <c r="M989" s="129"/>
      <c r="P989" s="130">
        <f>P990</f>
        <v>0</v>
      </c>
      <c r="R989" s="130">
        <f>R990</f>
        <v>1.1901408</v>
      </c>
      <c r="T989" s="131">
        <f>T990</f>
        <v>0</v>
      </c>
      <c r="AR989" s="125" t="s">
        <v>139</v>
      </c>
      <c r="AT989" s="132" t="s">
        <v>80</v>
      </c>
      <c r="AU989" s="132" t="s">
        <v>81</v>
      </c>
      <c r="AY989" s="125" t="s">
        <v>140</v>
      </c>
      <c r="BK989" s="133">
        <f>BK990</f>
        <v>0</v>
      </c>
    </row>
    <row r="990" spans="2:65" s="11" customFormat="1" ht="22.9" customHeight="1">
      <c r="B990" s="124"/>
      <c r="D990" s="125" t="s">
        <v>80</v>
      </c>
      <c r="E990" s="134" t="s">
        <v>1528</v>
      </c>
      <c r="F990" s="134" t="s">
        <v>1529</v>
      </c>
      <c r="I990" s="127"/>
      <c r="J990" s="135">
        <f>BK990</f>
        <v>0</v>
      </c>
      <c r="L990" s="124"/>
      <c r="M990" s="129"/>
      <c r="P990" s="130">
        <f>SUM(P991:P997)</f>
        <v>0</v>
      </c>
      <c r="R990" s="130">
        <f>SUM(R991:R997)</f>
        <v>1.1901408</v>
      </c>
      <c r="T990" s="131">
        <f>SUM(T991:T997)</f>
        <v>0</v>
      </c>
      <c r="AR990" s="125" t="s">
        <v>139</v>
      </c>
      <c r="AT990" s="132" t="s">
        <v>80</v>
      </c>
      <c r="AU990" s="132" t="s">
        <v>21</v>
      </c>
      <c r="AY990" s="125" t="s">
        <v>140</v>
      </c>
      <c r="BK990" s="133">
        <f>SUM(BK991:BK997)</f>
        <v>0</v>
      </c>
    </row>
    <row r="991" spans="2:65" s="1" customFormat="1" ht="21.75" customHeight="1">
      <c r="B991" s="32"/>
      <c r="C991" s="136" t="s">
        <v>1530</v>
      </c>
      <c r="D991" s="136" t="s">
        <v>143</v>
      </c>
      <c r="E991" s="137" t="s">
        <v>1531</v>
      </c>
      <c r="F991" s="138" t="s">
        <v>1532</v>
      </c>
      <c r="G991" s="139" t="s">
        <v>146</v>
      </c>
      <c r="H991" s="140">
        <v>7.12</v>
      </c>
      <c r="I991" s="141"/>
      <c r="J991" s="142">
        <f>ROUND(I991*H991,2)</f>
        <v>0</v>
      </c>
      <c r="K991" s="138" t="s">
        <v>346</v>
      </c>
      <c r="L991" s="32"/>
      <c r="M991" s="143" t="s">
        <v>1</v>
      </c>
      <c r="N991" s="144" t="s">
        <v>46</v>
      </c>
      <c r="P991" s="145">
        <f>O991*H991</f>
        <v>0</v>
      </c>
      <c r="Q991" s="145">
        <v>9.0000000000000006E-5</v>
      </c>
      <c r="R991" s="145">
        <f>Q991*H991</f>
        <v>6.4080000000000007E-4</v>
      </c>
      <c r="S991" s="145">
        <v>0</v>
      </c>
      <c r="T991" s="146">
        <f>S991*H991</f>
        <v>0</v>
      </c>
      <c r="AR991" s="147" t="s">
        <v>148</v>
      </c>
      <c r="AT991" s="147" t="s">
        <v>143</v>
      </c>
      <c r="AU991" s="147" t="s">
        <v>89</v>
      </c>
      <c r="AY991" s="17" t="s">
        <v>140</v>
      </c>
      <c r="BE991" s="148">
        <f>IF(N991="základní",J991,0)</f>
        <v>0</v>
      </c>
      <c r="BF991" s="148">
        <f>IF(N991="snížená",J991,0)</f>
        <v>0</v>
      </c>
      <c r="BG991" s="148">
        <f>IF(N991="zákl. přenesená",J991,0)</f>
        <v>0</v>
      </c>
      <c r="BH991" s="148">
        <f>IF(N991="sníž. přenesená",J991,0)</f>
        <v>0</v>
      </c>
      <c r="BI991" s="148">
        <f>IF(N991="nulová",J991,0)</f>
        <v>0</v>
      </c>
      <c r="BJ991" s="17" t="s">
        <v>21</v>
      </c>
      <c r="BK991" s="148">
        <f>ROUND(I991*H991,2)</f>
        <v>0</v>
      </c>
      <c r="BL991" s="17" t="s">
        <v>148</v>
      </c>
      <c r="BM991" s="147" t="s">
        <v>1533</v>
      </c>
    </row>
    <row r="992" spans="2:65" s="14" customFormat="1" ht="11.25">
      <c r="B992" s="171"/>
      <c r="D992" s="157" t="s">
        <v>341</v>
      </c>
      <c r="E992" s="172" t="s">
        <v>1</v>
      </c>
      <c r="F992" s="173" t="s">
        <v>1534</v>
      </c>
      <c r="H992" s="172" t="s">
        <v>1</v>
      </c>
      <c r="I992" s="174"/>
      <c r="L992" s="171"/>
      <c r="M992" s="175"/>
      <c r="T992" s="176"/>
      <c r="AT992" s="172" t="s">
        <v>341</v>
      </c>
      <c r="AU992" s="172" t="s">
        <v>89</v>
      </c>
      <c r="AV992" s="14" t="s">
        <v>21</v>
      </c>
      <c r="AW992" s="14" t="s">
        <v>36</v>
      </c>
      <c r="AX992" s="14" t="s">
        <v>81</v>
      </c>
      <c r="AY992" s="172" t="s">
        <v>140</v>
      </c>
    </row>
    <row r="993" spans="2:65" s="12" customFormat="1" ht="11.25">
      <c r="B993" s="156"/>
      <c r="D993" s="157" t="s">
        <v>341</v>
      </c>
      <c r="E993" s="158" t="s">
        <v>1</v>
      </c>
      <c r="F993" s="159" t="s">
        <v>1535</v>
      </c>
      <c r="H993" s="160">
        <v>7.12</v>
      </c>
      <c r="I993" s="161"/>
      <c r="L993" s="156"/>
      <c r="M993" s="162"/>
      <c r="T993" s="163"/>
      <c r="AT993" s="158" t="s">
        <v>341</v>
      </c>
      <c r="AU993" s="158" t="s">
        <v>89</v>
      </c>
      <c r="AV993" s="12" t="s">
        <v>89</v>
      </c>
      <c r="AW993" s="12" t="s">
        <v>36</v>
      </c>
      <c r="AX993" s="12" t="s">
        <v>21</v>
      </c>
      <c r="AY993" s="158" t="s">
        <v>140</v>
      </c>
    </row>
    <row r="994" spans="2:65" s="1" customFormat="1" ht="24.2" customHeight="1">
      <c r="B994" s="32"/>
      <c r="C994" s="136" t="s">
        <v>1536</v>
      </c>
      <c r="D994" s="136" t="s">
        <v>143</v>
      </c>
      <c r="E994" s="137" t="s">
        <v>1537</v>
      </c>
      <c r="F994" s="138" t="s">
        <v>1538</v>
      </c>
      <c r="G994" s="139" t="s">
        <v>686</v>
      </c>
      <c r="H994" s="140">
        <v>5</v>
      </c>
      <c r="I994" s="141"/>
      <c r="J994" s="142">
        <f>ROUND(I994*H994,2)</f>
        <v>0</v>
      </c>
      <c r="K994" s="138" t="s">
        <v>346</v>
      </c>
      <c r="L994" s="32"/>
      <c r="M994" s="143" t="s">
        <v>1</v>
      </c>
      <c r="N994" s="144" t="s">
        <v>46</v>
      </c>
      <c r="P994" s="145">
        <f>O994*H994</f>
        <v>0</v>
      </c>
      <c r="Q994" s="145">
        <v>0.19400000000000001</v>
      </c>
      <c r="R994" s="145">
        <f>Q994*H994</f>
        <v>0.97</v>
      </c>
      <c r="S994" s="145">
        <v>0</v>
      </c>
      <c r="T994" s="146">
        <f>S994*H994</f>
        <v>0</v>
      </c>
      <c r="AR994" s="147" t="s">
        <v>148</v>
      </c>
      <c r="AT994" s="147" t="s">
        <v>143</v>
      </c>
      <c r="AU994" s="147" t="s">
        <v>89</v>
      </c>
      <c r="AY994" s="17" t="s">
        <v>140</v>
      </c>
      <c r="BE994" s="148">
        <f>IF(N994="základní",J994,0)</f>
        <v>0</v>
      </c>
      <c r="BF994" s="148">
        <f>IF(N994="snížená",J994,0)</f>
        <v>0</v>
      </c>
      <c r="BG994" s="148">
        <f>IF(N994="zákl. přenesená",J994,0)</f>
        <v>0</v>
      </c>
      <c r="BH994" s="148">
        <f>IF(N994="sníž. přenesená",J994,0)</f>
        <v>0</v>
      </c>
      <c r="BI994" s="148">
        <f>IF(N994="nulová",J994,0)</f>
        <v>0</v>
      </c>
      <c r="BJ994" s="17" t="s">
        <v>21</v>
      </c>
      <c r="BK994" s="148">
        <f>ROUND(I994*H994,2)</f>
        <v>0</v>
      </c>
      <c r="BL994" s="17" t="s">
        <v>148</v>
      </c>
      <c r="BM994" s="147" t="s">
        <v>1539</v>
      </c>
    </row>
    <row r="995" spans="2:65" s="14" customFormat="1" ht="11.25">
      <c r="B995" s="171"/>
      <c r="D995" s="157" t="s">
        <v>341</v>
      </c>
      <c r="E995" s="172" t="s">
        <v>1</v>
      </c>
      <c r="F995" s="173" t="s">
        <v>1534</v>
      </c>
      <c r="H995" s="172" t="s">
        <v>1</v>
      </c>
      <c r="I995" s="174"/>
      <c r="L995" s="171"/>
      <c r="M995" s="175"/>
      <c r="T995" s="176"/>
      <c r="AT995" s="172" t="s">
        <v>341</v>
      </c>
      <c r="AU995" s="172" t="s">
        <v>89</v>
      </c>
      <c r="AV995" s="14" t="s">
        <v>21</v>
      </c>
      <c r="AW995" s="14" t="s">
        <v>36</v>
      </c>
      <c r="AX995" s="14" t="s">
        <v>81</v>
      </c>
      <c r="AY995" s="172" t="s">
        <v>140</v>
      </c>
    </row>
    <row r="996" spans="2:65" s="12" customFormat="1" ht="11.25">
      <c r="B996" s="156"/>
      <c r="D996" s="157" t="s">
        <v>341</v>
      </c>
      <c r="E996" s="158" t="s">
        <v>1</v>
      </c>
      <c r="F996" s="159" t="s">
        <v>1540</v>
      </c>
      <c r="H996" s="160">
        <v>5</v>
      </c>
      <c r="I996" s="161"/>
      <c r="L996" s="156"/>
      <c r="M996" s="162"/>
      <c r="T996" s="163"/>
      <c r="AT996" s="158" t="s">
        <v>341</v>
      </c>
      <c r="AU996" s="158" t="s">
        <v>89</v>
      </c>
      <c r="AV996" s="12" t="s">
        <v>89</v>
      </c>
      <c r="AW996" s="12" t="s">
        <v>36</v>
      </c>
      <c r="AX996" s="12" t="s">
        <v>21</v>
      </c>
      <c r="AY996" s="158" t="s">
        <v>140</v>
      </c>
    </row>
    <row r="997" spans="2:65" s="1" customFormat="1" ht="37.9" customHeight="1">
      <c r="B997" s="32"/>
      <c r="C997" s="136" t="s">
        <v>1541</v>
      </c>
      <c r="D997" s="136" t="s">
        <v>143</v>
      </c>
      <c r="E997" s="137" t="s">
        <v>1542</v>
      </c>
      <c r="F997" s="138" t="s">
        <v>1543</v>
      </c>
      <c r="G997" s="139" t="s">
        <v>146</v>
      </c>
      <c r="H997" s="140">
        <v>50</v>
      </c>
      <c r="I997" s="141"/>
      <c r="J997" s="142">
        <f>ROUND(I997*H997,2)</f>
        <v>0</v>
      </c>
      <c r="K997" s="138" t="s">
        <v>147</v>
      </c>
      <c r="L997" s="32"/>
      <c r="M997" s="149" t="s">
        <v>1</v>
      </c>
      <c r="N997" s="150" t="s">
        <v>46</v>
      </c>
      <c r="O997" s="151"/>
      <c r="P997" s="152">
        <f>O997*H997</f>
        <v>0</v>
      </c>
      <c r="Q997" s="152">
        <v>4.3899999999999998E-3</v>
      </c>
      <c r="R997" s="152">
        <f>Q997*H997</f>
        <v>0.2195</v>
      </c>
      <c r="S997" s="152">
        <v>0</v>
      </c>
      <c r="T997" s="153">
        <f>S997*H997</f>
        <v>0</v>
      </c>
      <c r="AR997" s="147" t="s">
        <v>148</v>
      </c>
      <c r="AT997" s="147" t="s">
        <v>143</v>
      </c>
      <c r="AU997" s="147" t="s">
        <v>89</v>
      </c>
      <c r="AY997" s="17" t="s">
        <v>140</v>
      </c>
      <c r="BE997" s="148">
        <f>IF(N997="základní",J997,0)</f>
        <v>0</v>
      </c>
      <c r="BF997" s="148">
        <f>IF(N997="snížená",J997,0)</f>
        <v>0</v>
      </c>
      <c r="BG997" s="148">
        <f>IF(N997="zákl. přenesená",J997,0)</f>
        <v>0</v>
      </c>
      <c r="BH997" s="148">
        <f>IF(N997="sníž. přenesená",J997,0)</f>
        <v>0</v>
      </c>
      <c r="BI997" s="148">
        <f>IF(N997="nulová",J997,0)</f>
        <v>0</v>
      </c>
      <c r="BJ997" s="17" t="s">
        <v>21</v>
      </c>
      <c r="BK997" s="148">
        <f>ROUND(I997*H997,2)</f>
        <v>0</v>
      </c>
      <c r="BL997" s="17" t="s">
        <v>148</v>
      </c>
      <c r="BM997" s="147" t="s">
        <v>1544</v>
      </c>
    </row>
    <row r="998" spans="2:65" s="1" customFormat="1" ht="6.95" customHeight="1">
      <c r="B998" s="44"/>
      <c r="C998" s="45"/>
      <c r="D998" s="45"/>
      <c r="E998" s="45"/>
      <c r="F998" s="45"/>
      <c r="G998" s="45"/>
      <c r="H998" s="45"/>
      <c r="I998" s="45"/>
      <c r="J998" s="45"/>
      <c r="K998" s="45"/>
      <c r="L998" s="32"/>
    </row>
  </sheetData>
  <sheetProtection algorithmName="SHA-512" hashValue="y+TOSSCAR3PGjDmVwt+tJ0MBkOqinBZnO7XVAiIC/q5gaT1yLP3PdPXoEqdebnAxla50BaV+AJx9FVm+FQHHqw==" saltValue="IXOVWJIvfx1P/fl+IGewQpUXup5eECZtbXEV5UFpQEjnt9mkzH7EPL7WGUi1K5iPC6PMGLwE4Ad+y8lqG+6PeQ==" spinCount="100000" sheet="1" objects="1" scenarios="1" formatColumns="0" formatRows="0" autoFilter="0"/>
  <autoFilter ref="C130:K997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5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104</v>
      </c>
      <c r="AZ2" s="154" t="s">
        <v>225</v>
      </c>
      <c r="BA2" s="154" t="s">
        <v>1</v>
      </c>
      <c r="BB2" s="154" t="s">
        <v>1</v>
      </c>
      <c r="BC2" s="154" t="s">
        <v>1545</v>
      </c>
      <c r="BD2" s="154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154" t="s">
        <v>231</v>
      </c>
      <c r="BA3" s="154" t="s">
        <v>1</v>
      </c>
      <c r="BB3" s="154" t="s">
        <v>1</v>
      </c>
      <c r="BC3" s="154" t="s">
        <v>1546</v>
      </c>
      <c r="BD3" s="154" t="s">
        <v>89</v>
      </c>
    </row>
    <row r="4" spans="2:56" ht="24.95" customHeight="1">
      <c r="B4" s="20"/>
      <c r="D4" s="21" t="s">
        <v>112</v>
      </c>
      <c r="L4" s="20"/>
      <c r="M4" s="93" t="s">
        <v>10</v>
      </c>
      <c r="AT4" s="17" t="s">
        <v>4</v>
      </c>
      <c r="AZ4" s="154" t="s">
        <v>233</v>
      </c>
      <c r="BA4" s="154" t="s">
        <v>1</v>
      </c>
      <c r="BB4" s="154" t="s">
        <v>1</v>
      </c>
      <c r="BC4" s="154" t="s">
        <v>1547</v>
      </c>
      <c r="BD4" s="154" t="s">
        <v>89</v>
      </c>
    </row>
    <row r="5" spans="2:56" ht="6.95" customHeight="1">
      <c r="B5" s="20"/>
      <c r="L5" s="20"/>
      <c r="AZ5" s="154" t="s">
        <v>235</v>
      </c>
      <c r="BA5" s="154" t="s">
        <v>1</v>
      </c>
      <c r="BB5" s="154" t="s">
        <v>1</v>
      </c>
      <c r="BC5" s="154" t="s">
        <v>1548</v>
      </c>
      <c r="BD5" s="154" t="s">
        <v>89</v>
      </c>
    </row>
    <row r="6" spans="2:56" ht="12" customHeight="1">
      <c r="B6" s="20"/>
      <c r="D6" s="27" t="s">
        <v>16</v>
      </c>
      <c r="L6" s="20"/>
      <c r="AZ6" s="154" t="s">
        <v>1549</v>
      </c>
      <c r="BA6" s="154" t="s">
        <v>1</v>
      </c>
      <c r="BB6" s="154" t="s">
        <v>1</v>
      </c>
      <c r="BC6" s="154" t="s">
        <v>627</v>
      </c>
      <c r="BD6" s="154" t="s">
        <v>89</v>
      </c>
    </row>
    <row r="7" spans="2:56" ht="16.5" customHeight="1">
      <c r="B7" s="20"/>
      <c r="E7" s="239" t="str">
        <f>'Rekapitulace stavby'!K6</f>
        <v>BRNO, KŘENOVÁ – VIADUKT – REKONSTRUKCE KANALIZACE</v>
      </c>
      <c r="F7" s="240"/>
      <c r="G7" s="240"/>
      <c r="H7" s="240"/>
      <c r="L7" s="20"/>
      <c r="AZ7" s="154" t="s">
        <v>1550</v>
      </c>
      <c r="BA7" s="154" t="s">
        <v>1</v>
      </c>
      <c r="BB7" s="154" t="s">
        <v>1</v>
      </c>
      <c r="BC7" s="154" t="s">
        <v>1551</v>
      </c>
      <c r="BD7" s="154" t="s">
        <v>89</v>
      </c>
    </row>
    <row r="8" spans="2:56" ht="12" customHeight="1">
      <c r="B8" s="20"/>
      <c r="D8" s="27" t="s">
        <v>113</v>
      </c>
      <c r="L8" s="20"/>
      <c r="AZ8" s="154" t="s">
        <v>1552</v>
      </c>
      <c r="BA8" s="154" t="s">
        <v>1</v>
      </c>
      <c r="BB8" s="154" t="s">
        <v>1</v>
      </c>
      <c r="BC8" s="154" t="s">
        <v>171</v>
      </c>
      <c r="BD8" s="154" t="s">
        <v>89</v>
      </c>
    </row>
    <row r="9" spans="2:56" s="1" customFormat="1" ht="16.5" customHeight="1">
      <c r="B9" s="32"/>
      <c r="E9" s="239" t="s">
        <v>239</v>
      </c>
      <c r="F9" s="241"/>
      <c r="G9" s="241"/>
      <c r="H9" s="241"/>
      <c r="L9" s="32"/>
      <c r="AZ9" s="154" t="s">
        <v>1553</v>
      </c>
      <c r="BA9" s="154" t="s">
        <v>1</v>
      </c>
      <c r="BB9" s="154" t="s">
        <v>1</v>
      </c>
      <c r="BC9" s="154" t="s">
        <v>1554</v>
      </c>
      <c r="BD9" s="154" t="s">
        <v>89</v>
      </c>
    </row>
    <row r="10" spans="2:56" s="1" customFormat="1" ht="12" customHeight="1">
      <c r="B10" s="32"/>
      <c r="D10" s="27" t="s">
        <v>115</v>
      </c>
      <c r="L10" s="32"/>
      <c r="AZ10" s="154" t="s">
        <v>1555</v>
      </c>
      <c r="BA10" s="154" t="s">
        <v>1</v>
      </c>
      <c r="BB10" s="154" t="s">
        <v>1</v>
      </c>
      <c r="BC10" s="154" t="s">
        <v>164</v>
      </c>
      <c r="BD10" s="154" t="s">
        <v>89</v>
      </c>
    </row>
    <row r="11" spans="2:56" s="1" customFormat="1" ht="16.5" customHeight="1">
      <c r="B11" s="32"/>
      <c r="E11" s="197" t="s">
        <v>1556</v>
      </c>
      <c r="F11" s="241"/>
      <c r="G11" s="241"/>
      <c r="H11" s="241"/>
      <c r="L11" s="32"/>
      <c r="AZ11" s="154" t="s">
        <v>1557</v>
      </c>
      <c r="BA11" s="154" t="s">
        <v>1</v>
      </c>
      <c r="BB11" s="154" t="s">
        <v>1</v>
      </c>
      <c r="BC11" s="154" t="s">
        <v>1558</v>
      </c>
      <c r="BD11" s="154" t="s">
        <v>89</v>
      </c>
    </row>
    <row r="12" spans="2:56" s="1" customFormat="1" ht="11.25">
      <c r="B12" s="32"/>
      <c r="L12" s="32"/>
      <c r="AZ12" s="154" t="s">
        <v>1559</v>
      </c>
      <c r="BA12" s="154" t="s">
        <v>268</v>
      </c>
      <c r="BB12" s="154" t="s">
        <v>1</v>
      </c>
      <c r="BC12" s="154" t="s">
        <v>1560</v>
      </c>
      <c r="BD12" s="154" t="s">
        <v>89</v>
      </c>
    </row>
    <row r="13" spans="2:56" s="1" customFormat="1" ht="12" customHeight="1">
      <c r="B13" s="32"/>
      <c r="D13" s="27" t="s">
        <v>19</v>
      </c>
      <c r="F13" s="25" t="s">
        <v>101</v>
      </c>
      <c r="I13" s="27" t="s">
        <v>20</v>
      </c>
      <c r="J13" s="25" t="s">
        <v>1</v>
      </c>
      <c r="L13" s="32"/>
      <c r="AZ13" s="154" t="s">
        <v>1561</v>
      </c>
      <c r="BA13" s="154" t="s">
        <v>1</v>
      </c>
      <c r="BB13" s="154" t="s">
        <v>1</v>
      </c>
      <c r="BC13" s="154" t="s">
        <v>1562</v>
      </c>
      <c r="BD13" s="154" t="s">
        <v>89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7. 8. 2024</v>
      </c>
      <c r="L14" s="32"/>
      <c r="AZ14" s="154" t="s">
        <v>275</v>
      </c>
      <c r="BA14" s="154" t="s">
        <v>1</v>
      </c>
      <c r="BB14" s="154" t="s">
        <v>1</v>
      </c>
      <c r="BC14" s="154" t="s">
        <v>89</v>
      </c>
      <c r="BD14" s="154" t="s">
        <v>89</v>
      </c>
    </row>
    <row r="15" spans="2:56" s="1" customFormat="1" ht="10.9" customHeight="1">
      <c r="B15" s="32"/>
      <c r="L15" s="32"/>
      <c r="AZ15" s="154" t="s">
        <v>1563</v>
      </c>
      <c r="BA15" s="154" t="s">
        <v>1</v>
      </c>
      <c r="BB15" s="154" t="s">
        <v>1</v>
      </c>
      <c r="BC15" s="154" t="s">
        <v>1564</v>
      </c>
      <c r="BD15" s="154" t="s">
        <v>89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154" t="s">
        <v>280</v>
      </c>
      <c r="BA16" s="154" t="s">
        <v>268</v>
      </c>
      <c r="BB16" s="154" t="s">
        <v>1</v>
      </c>
      <c r="BC16" s="154" t="s">
        <v>1565</v>
      </c>
      <c r="BD16" s="154" t="s">
        <v>89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154" t="s">
        <v>1566</v>
      </c>
      <c r="BA17" s="154" t="s">
        <v>1</v>
      </c>
      <c r="BB17" s="154" t="s">
        <v>1</v>
      </c>
      <c r="BC17" s="154" t="s">
        <v>1567</v>
      </c>
      <c r="BD17" s="154" t="s">
        <v>89</v>
      </c>
    </row>
    <row r="18" spans="2:56" s="1" customFormat="1" ht="6.95" customHeight="1">
      <c r="B18" s="32"/>
      <c r="L18" s="32"/>
      <c r="AZ18" s="154" t="s">
        <v>1568</v>
      </c>
      <c r="BA18" s="154" t="s">
        <v>1</v>
      </c>
      <c r="BB18" s="154" t="s">
        <v>1</v>
      </c>
      <c r="BC18" s="154" t="s">
        <v>1569</v>
      </c>
      <c r="BD18" s="154" t="s">
        <v>89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154" t="s">
        <v>1570</v>
      </c>
      <c r="BA19" s="154" t="s">
        <v>1</v>
      </c>
      <c r="BB19" s="154" t="s">
        <v>1</v>
      </c>
      <c r="BC19" s="154" t="s">
        <v>1567</v>
      </c>
      <c r="BD19" s="154" t="s">
        <v>89</v>
      </c>
    </row>
    <row r="20" spans="2:56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31</v>
      </c>
      <c r="J20" s="28" t="str">
        <f>'Rekapitulace stavby'!AN14</f>
        <v>Vyplň údaj</v>
      </c>
      <c r="L20" s="32"/>
      <c r="AZ20" s="154" t="s">
        <v>292</v>
      </c>
      <c r="BA20" s="154" t="s">
        <v>1</v>
      </c>
      <c r="BB20" s="154" t="s">
        <v>1</v>
      </c>
      <c r="BC20" s="154" t="s">
        <v>1571</v>
      </c>
      <c r="BD20" s="154" t="s">
        <v>89</v>
      </c>
    </row>
    <row r="21" spans="2:56" s="1" customFormat="1" ht="6.95" customHeight="1">
      <c r="B21" s="32"/>
      <c r="L21" s="32"/>
      <c r="AZ21" s="154" t="s">
        <v>294</v>
      </c>
      <c r="BA21" s="154" t="s">
        <v>1</v>
      </c>
      <c r="BB21" s="154" t="s">
        <v>1</v>
      </c>
      <c r="BC21" s="154" t="s">
        <v>1572</v>
      </c>
      <c r="BD21" s="154" t="s">
        <v>89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154" t="s">
        <v>1573</v>
      </c>
      <c r="BA22" s="154" t="s">
        <v>1</v>
      </c>
      <c r="BB22" s="154" t="s">
        <v>1</v>
      </c>
      <c r="BC22" s="154" t="s">
        <v>26</v>
      </c>
      <c r="BD22" s="154" t="s">
        <v>89</v>
      </c>
    </row>
    <row r="23" spans="2:56" s="1" customFormat="1" ht="18" customHeight="1">
      <c r="B23" s="32"/>
      <c r="E23" s="25" t="s">
        <v>35</v>
      </c>
      <c r="I23" s="27" t="s">
        <v>31</v>
      </c>
      <c r="J23" s="25" t="s">
        <v>1</v>
      </c>
      <c r="L23" s="32"/>
      <c r="AZ23" s="154" t="s">
        <v>298</v>
      </c>
      <c r="BA23" s="154" t="s">
        <v>1</v>
      </c>
      <c r="BB23" s="154" t="s">
        <v>1</v>
      </c>
      <c r="BC23" s="154" t="s">
        <v>1574</v>
      </c>
      <c r="BD23" s="154" t="s">
        <v>89</v>
      </c>
    </row>
    <row r="24" spans="2:56" s="1" customFormat="1" ht="6.95" customHeight="1">
      <c r="B24" s="32"/>
      <c r="L24" s="32"/>
      <c r="AZ24" s="154" t="s">
        <v>301</v>
      </c>
      <c r="BA24" s="154" t="s">
        <v>1</v>
      </c>
      <c r="BB24" s="154" t="s">
        <v>1</v>
      </c>
      <c r="BC24" s="154" t="s">
        <v>1575</v>
      </c>
      <c r="BD24" s="154" t="s">
        <v>89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154" t="s">
        <v>303</v>
      </c>
      <c r="BA25" s="154" t="s">
        <v>1</v>
      </c>
      <c r="BB25" s="154" t="s">
        <v>1</v>
      </c>
      <c r="BC25" s="154" t="s">
        <v>1576</v>
      </c>
      <c r="BD25" s="154" t="s">
        <v>89</v>
      </c>
    </row>
    <row r="26" spans="2:56" s="1" customFormat="1" ht="18" customHeight="1">
      <c r="B26" s="32"/>
      <c r="E26" s="25" t="s">
        <v>38</v>
      </c>
      <c r="I26" s="27" t="s">
        <v>31</v>
      </c>
      <c r="J26" s="25" t="s">
        <v>1</v>
      </c>
      <c r="L26" s="32"/>
      <c r="AZ26" s="154" t="s">
        <v>1577</v>
      </c>
      <c r="BA26" s="154" t="s">
        <v>1</v>
      </c>
      <c r="BB26" s="154" t="s">
        <v>1</v>
      </c>
      <c r="BC26" s="154" t="s">
        <v>1578</v>
      </c>
      <c r="BD26" s="154" t="s">
        <v>89</v>
      </c>
    </row>
    <row r="27" spans="2:56" s="1" customFormat="1" ht="6.95" customHeight="1">
      <c r="B27" s="32"/>
      <c r="L27" s="32"/>
      <c r="AZ27" s="154" t="s">
        <v>317</v>
      </c>
      <c r="BA27" s="154" t="s">
        <v>268</v>
      </c>
      <c r="BB27" s="154" t="s">
        <v>1</v>
      </c>
      <c r="BC27" s="154" t="s">
        <v>1579</v>
      </c>
      <c r="BD27" s="154" t="s">
        <v>89</v>
      </c>
    </row>
    <row r="28" spans="2:56" s="1" customFormat="1" ht="12" customHeight="1">
      <c r="B28" s="32"/>
      <c r="D28" s="27" t="s">
        <v>39</v>
      </c>
      <c r="L28" s="32"/>
      <c r="AZ28" s="154" t="s">
        <v>321</v>
      </c>
      <c r="BA28" s="154" t="s">
        <v>1</v>
      </c>
      <c r="BB28" s="154" t="s">
        <v>1</v>
      </c>
      <c r="BC28" s="154" t="s">
        <v>1580</v>
      </c>
      <c r="BD28" s="154" t="s">
        <v>89</v>
      </c>
    </row>
    <row r="29" spans="2:56" s="7" customFormat="1" ht="16.5" customHeight="1">
      <c r="B29" s="94"/>
      <c r="E29" s="228" t="s">
        <v>1</v>
      </c>
      <c r="F29" s="228"/>
      <c r="G29" s="228"/>
      <c r="H29" s="228"/>
      <c r="L29" s="94"/>
      <c r="AZ29" s="155" t="s">
        <v>1581</v>
      </c>
      <c r="BA29" s="155" t="s">
        <v>1</v>
      </c>
      <c r="BB29" s="155" t="s">
        <v>1</v>
      </c>
      <c r="BC29" s="155" t="s">
        <v>1582</v>
      </c>
      <c r="BD29" s="155" t="s">
        <v>89</v>
      </c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5" t="s">
        <v>41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ROUND((SUM(BE128:BE566)),  2)</f>
        <v>0</v>
      </c>
      <c r="I35" s="96">
        <v>0.21</v>
      </c>
      <c r="J35" s="86">
        <f>ROUND(((SUM(BE128:BE566))*I35),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ROUND((SUM(BF128:BF566)),  2)</f>
        <v>0</v>
      </c>
      <c r="I36" s="96">
        <v>0.12</v>
      </c>
      <c r="J36" s="86">
        <f>ROUND(((SUM(BF128:BF566))*I36),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ROUND((SUM(BG128:BG566)),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ROUND((SUM(BH128:BH566)),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ROUND((SUM(BI128:BI566)),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7"/>
      <c r="F41" s="57"/>
      <c r="G41" s="99" t="s">
        <v>52</v>
      </c>
      <c r="H41" s="100" t="s">
        <v>53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3" t="s">
        <v>57</v>
      </c>
      <c r="G61" s="43" t="s">
        <v>56</v>
      </c>
      <c r="H61" s="34"/>
      <c r="I61" s="34"/>
      <c r="J61" s="104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3" t="s">
        <v>57</v>
      </c>
      <c r="G76" s="43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BRNO, KŘENOVÁ – VIADUKT – REKONSTRUKCE KANALIZACE</v>
      </c>
      <c r="F85" s="240"/>
      <c r="G85" s="240"/>
      <c r="H85" s="240"/>
      <c r="L85" s="32"/>
    </row>
    <row r="86" spans="2:12" ht="12" customHeight="1">
      <c r="B86" s="20"/>
      <c r="C86" s="27" t="s">
        <v>113</v>
      </c>
      <c r="L86" s="20"/>
    </row>
    <row r="87" spans="2:12" s="1" customFormat="1" ht="16.5" customHeight="1">
      <c r="B87" s="32"/>
      <c r="E87" s="239" t="s">
        <v>239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115</v>
      </c>
      <c r="L88" s="32"/>
    </row>
    <row r="89" spans="2:12" s="1" customFormat="1" ht="16.5" customHeight="1">
      <c r="B89" s="32"/>
      <c r="E89" s="197" t="str">
        <f>E11</f>
        <v>SO 320 - VODOVOD</v>
      </c>
      <c r="F89" s="241"/>
      <c r="G89" s="241"/>
      <c r="H89" s="24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7. 8. 2024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PROKAN smart s.r.o. 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118</v>
      </c>
      <c r="D96" s="97"/>
      <c r="E96" s="97"/>
      <c r="F96" s="97"/>
      <c r="G96" s="97"/>
      <c r="H96" s="97"/>
      <c r="I96" s="97"/>
      <c r="J96" s="106" t="s">
        <v>119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120</v>
      </c>
      <c r="J98" s="66">
        <f>J128</f>
        <v>0</v>
      </c>
      <c r="L98" s="32"/>
      <c r="AU98" s="17" t="s">
        <v>121</v>
      </c>
    </row>
    <row r="99" spans="2:47" s="8" customFormat="1" ht="24.95" customHeight="1">
      <c r="B99" s="108"/>
      <c r="D99" s="109" t="s">
        <v>325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326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>
      <c r="B101" s="112"/>
      <c r="D101" s="113" t="s">
        <v>328</v>
      </c>
      <c r="E101" s="114"/>
      <c r="F101" s="114"/>
      <c r="G101" s="114"/>
      <c r="H101" s="114"/>
      <c r="I101" s="114"/>
      <c r="J101" s="115">
        <f>J327</f>
        <v>0</v>
      </c>
      <c r="L101" s="112"/>
    </row>
    <row r="102" spans="2:47" s="9" customFormat="1" ht="19.899999999999999" customHeight="1">
      <c r="B102" s="112"/>
      <c r="D102" s="113" t="s">
        <v>329</v>
      </c>
      <c r="E102" s="114"/>
      <c r="F102" s="114"/>
      <c r="G102" s="114"/>
      <c r="H102" s="114"/>
      <c r="I102" s="114"/>
      <c r="J102" s="115">
        <f>J339</f>
        <v>0</v>
      </c>
      <c r="L102" s="112"/>
    </row>
    <row r="103" spans="2:47" s="9" customFormat="1" ht="19.899999999999999" customHeight="1">
      <c r="B103" s="112"/>
      <c r="D103" s="113" t="s">
        <v>330</v>
      </c>
      <c r="E103" s="114"/>
      <c r="F103" s="114"/>
      <c r="G103" s="114"/>
      <c r="H103" s="114"/>
      <c r="I103" s="114"/>
      <c r="J103" s="115">
        <f>J465</f>
        <v>0</v>
      </c>
      <c r="L103" s="112"/>
    </row>
    <row r="104" spans="2:47" s="9" customFormat="1" ht="19.899999999999999" customHeight="1">
      <c r="B104" s="112"/>
      <c r="D104" s="113" t="s">
        <v>331</v>
      </c>
      <c r="E104" s="114"/>
      <c r="F104" s="114"/>
      <c r="G104" s="114"/>
      <c r="H104" s="114"/>
      <c r="I104" s="114"/>
      <c r="J104" s="115">
        <f>J555</f>
        <v>0</v>
      </c>
      <c r="L104" s="112"/>
    </row>
    <row r="105" spans="2:47" s="8" customFormat="1" ht="24.95" customHeight="1">
      <c r="B105" s="108"/>
      <c r="D105" s="109" t="s">
        <v>122</v>
      </c>
      <c r="E105" s="110"/>
      <c r="F105" s="110"/>
      <c r="G105" s="110"/>
      <c r="H105" s="110"/>
      <c r="I105" s="110"/>
      <c r="J105" s="111">
        <f>J557</f>
        <v>0</v>
      </c>
      <c r="L105" s="108"/>
    </row>
    <row r="106" spans="2:47" s="9" customFormat="1" ht="19.899999999999999" customHeight="1">
      <c r="B106" s="112"/>
      <c r="D106" s="113" t="s">
        <v>334</v>
      </c>
      <c r="E106" s="114"/>
      <c r="F106" s="114"/>
      <c r="G106" s="114"/>
      <c r="H106" s="114"/>
      <c r="I106" s="114"/>
      <c r="J106" s="115">
        <f>J558</f>
        <v>0</v>
      </c>
      <c r="L106" s="112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124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39" t="str">
        <f>E7</f>
        <v>BRNO, KŘENOVÁ – VIADUKT – REKONSTRUKCE KANALIZACE</v>
      </c>
      <c r="F116" s="240"/>
      <c r="G116" s="240"/>
      <c r="H116" s="240"/>
      <c r="L116" s="32"/>
    </row>
    <row r="117" spans="2:63" ht="12" customHeight="1">
      <c r="B117" s="20"/>
      <c r="C117" s="27" t="s">
        <v>113</v>
      </c>
      <c r="L117" s="20"/>
    </row>
    <row r="118" spans="2:63" s="1" customFormat="1" ht="16.5" customHeight="1">
      <c r="B118" s="32"/>
      <c r="E118" s="239" t="s">
        <v>239</v>
      </c>
      <c r="F118" s="241"/>
      <c r="G118" s="241"/>
      <c r="H118" s="241"/>
      <c r="L118" s="32"/>
    </row>
    <row r="119" spans="2:63" s="1" customFormat="1" ht="12" customHeight="1">
      <c r="B119" s="32"/>
      <c r="C119" s="27" t="s">
        <v>115</v>
      </c>
      <c r="L119" s="32"/>
    </row>
    <row r="120" spans="2:63" s="1" customFormat="1" ht="16.5" customHeight="1">
      <c r="B120" s="32"/>
      <c r="E120" s="197" t="str">
        <f>E11</f>
        <v>SO 320 - VODOVOD</v>
      </c>
      <c r="F120" s="241"/>
      <c r="G120" s="241"/>
      <c r="H120" s="241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22</v>
      </c>
      <c r="F122" s="25" t="str">
        <f>F14</f>
        <v>BRNO</v>
      </c>
      <c r="I122" s="27" t="s">
        <v>24</v>
      </c>
      <c r="J122" s="52" t="str">
        <f>IF(J14="","",J14)</f>
        <v>7. 8. 2024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28</v>
      </c>
      <c r="F124" s="25" t="str">
        <f>E17</f>
        <v>Statutární město Brno</v>
      </c>
      <c r="I124" s="27" t="s">
        <v>34</v>
      </c>
      <c r="J124" s="30" t="str">
        <f>E23</f>
        <v>PROKAN smart s.r.o.  Brno</v>
      </c>
      <c r="L124" s="32"/>
    </row>
    <row r="125" spans="2:63" s="1" customFormat="1" ht="15.2" customHeight="1">
      <c r="B125" s="32"/>
      <c r="C125" s="27" t="s">
        <v>32</v>
      </c>
      <c r="F125" s="25" t="str">
        <f>IF(E20="","",E20)</f>
        <v>Vyplň údaj</v>
      </c>
      <c r="I125" s="27" t="s">
        <v>37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125</v>
      </c>
      <c r="D127" s="118" t="s">
        <v>66</v>
      </c>
      <c r="E127" s="118" t="s">
        <v>62</v>
      </c>
      <c r="F127" s="118" t="s">
        <v>63</v>
      </c>
      <c r="G127" s="118" t="s">
        <v>126</v>
      </c>
      <c r="H127" s="118" t="s">
        <v>127</v>
      </c>
      <c r="I127" s="118" t="s">
        <v>128</v>
      </c>
      <c r="J127" s="118" t="s">
        <v>119</v>
      </c>
      <c r="K127" s="119" t="s">
        <v>129</v>
      </c>
      <c r="L127" s="116"/>
      <c r="M127" s="59" t="s">
        <v>1</v>
      </c>
      <c r="N127" s="60" t="s">
        <v>45</v>
      </c>
      <c r="O127" s="60" t="s">
        <v>130</v>
      </c>
      <c r="P127" s="60" t="s">
        <v>131</v>
      </c>
      <c r="Q127" s="60" t="s">
        <v>132</v>
      </c>
      <c r="R127" s="60" t="s">
        <v>133</v>
      </c>
      <c r="S127" s="60" t="s">
        <v>134</v>
      </c>
      <c r="T127" s="61" t="s">
        <v>135</v>
      </c>
    </row>
    <row r="128" spans="2:63" s="1" customFormat="1" ht="22.9" customHeight="1">
      <c r="B128" s="32"/>
      <c r="C128" s="64" t="s">
        <v>136</v>
      </c>
      <c r="J128" s="120">
        <f>BK128</f>
        <v>0</v>
      </c>
      <c r="L128" s="32"/>
      <c r="M128" s="62"/>
      <c r="N128" s="53"/>
      <c r="O128" s="53"/>
      <c r="P128" s="121">
        <f>P129+P557</f>
        <v>0</v>
      </c>
      <c r="Q128" s="53"/>
      <c r="R128" s="121">
        <f>R129+R557</f>
        <v>22.087542939999999</v>
      </c>
      <c r="S128" s="53"/>
      <c r="T128" s="122">
        <f>T129+T557</f>
        <v>136.65543000000002</v>
      </c>
      <c r="AT128" s="17" t="s">
        <v>80</v>
      </c>
      <c r="AU128" s="17" t="s">
        <v>121</v>
      </c>
      <c r="BK128" s="123">
        <f>BK129+BK557</f>
        <v>0</v>
      </c>
    </row>
    <row r="129" spans="2:65" s="11" customFormat="1" ht="25.9" customHeight="1">
      <c r="B129" s="124"/>
      <c r="D129" s="125" t="s">
        <v>80</v>
      </c>
      <c r="E129" s="126" t="s">
        <v>335</v>
      </c>
      <c r="F129" s="126" t="s">
        <v>336</v>
      </c>
      <c r="I129" s="127"/>
      <c r="J129" s="128">
        <f>BK129</f>
        <v>0</v>
      </c>
      <c r="L129" s="124"/>
      <c r="M129" s="129"/>
      <c r="P129" s="130">
        <f>P130+P327+P339+P465+P555</f>
        <v>0</v>
      </c>
      <c r="R129" s="130">
        <f>R130+R327+R339+R465+R555</f>
        <v>20.728651939999999</v>
      </c>
      <c r="T129" s="131">
        <f>T130+T327+T339+T465+T555</f>
        <v>136.65543000000002</v>
      </c>
      <c r="AR129" s="125" t="s">
        <v>21</v>
      </c>
      <c r="AT129" s="132" t="s">
        <v>80</v>
      </c>
      <c r="AU129" s="132" t="s">
        <v>81</v>
      </c>
      <c r="AY129" s="125" t="s">
        <v>140</v>
      </c>
      <c r="BK129" s="133">
        <f>BK130+BK327+BK339+BK465+BK555</f>
        <v>0</v>
      </c>
    </row>
    <row r="130" spans="2:65" s="11" customFormat="1" ht="22.9" customHeight="1">
      <c r="B130" s="124"/>
      <c r="D130" s="125" t="s">
        <v>80</v>
      </c>
      <c r="E130" s="134" t="s">
        <v>21</v>
      </c>
      <c r="F130" s="134" t="s">
        <v>337</v>
      </c>
      <c r="I130" s="127"/>
      <c r="J130" s="135">
        <f>BK130</f>
        <v>0</v>
      </c>
      <c r="L130" s="124"/>
      <c r="M130" s="129"/>
      <c r="P130" s="130">
        <f>SUM(P131:P326)</f>
        <v>0</v>
      </c>
      <c r="R130" s="130">
        <f>SUM(R131:R326)</f>
        <v>4.3925507399999999</v>
      </c>
      <c r="T130" s="131">
        <f>SUM(T131:T326)</f>
        <v>76.783775000000006</v>
      </c>
      <c r="AR130" s="125" t="s">
        <v>21</v>
      </c>
      <c r="AT130" s="132" t="s">
        <v>80</v>
      </c>
      <c r="AU130" s="132" t="s">
        <v>21</v>
      </c>
      <c r="AY130" s="125" t="s">
        <v>140</v>
      </c>
      <c r="BK130" s="133">
        <f>SUM(BK131:BK326)</f>
        <v>0</v>
      </c>
    </row>
    <row r="131" spans="2:65" s="1" customFormat="1" ht="37.9" customHeight="1">
      <c r="B131" s="32"/>
      <c r="C131" s="136" t="s">
        <v>21</v>
      </c>
      <c r="D131" s="136" t="s">
        <v>143</v>
      </c>
      <c r="E131" s="137" t="s">
        <v>338</v>
      </c>
      <c r="F131" s="138" t="s">
        <v>339</v>
      </c>
      <c r="G131" s="139" t="s">
        <v>146</v>
      </c>
      <c r="H131" s="140">
        <v>2</v>
      </c>
      <c r="I131" s="141"/>
      <c r="J131" s="142">
        <f>ROUND(I131*H131,2)</f>
        <v>0</v>
      </c>
      <c r="K131" s="138" t="s">
        <v>147</v>
      </c>
      <c r="L131" s="32"/>
      <c r="M131" s="143" t="s">
        <v>1</v>
      </c>
      <c r="N131" s="144" t="s">
        <v>46</v>
      </c>
      <c r="P131" s="145">
        <f>O131*H131</f>
        <v>0</v>
      </c>
      <c r="Q131" s="145">
        <v>0</v>
      </c>
      <c r="R131" s="145">
        <f>Q131*H131</f>
        <v>0</v>
      </c>
      <c r="S131" s="145">
        <v>0.08</v>
      </c>
      <c r="T131" s="146">
        <f>S131*H131</f>
        <v>0.16</v>
      </c>
      <c r="AR131" s="147" t="s">
        <v>152</v>
      </c>
      <c r="AT131" s="147" t="s">
        <v>143</v>
      </c>
      <c r="AU131" s="147" t="s">
        <v>89</v>
      </c>
      <c r="AY131" s="17" t="s">
        <v>140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21</v>
      </c>
      <c r="BK131" s="148">
        <f>ROUND(I131*H131,2)</f>
        <v>0</v>
      </c>
      <c r="BL131" s="17" t="s">
        <v>152</v>
      </c>
      <c r="BM131" s="147" t="s">
        <v>340</v>
      </c>
    </row>
    <row r="132" spans="2:65" s="12" customFormat="1" ht="11.25">
      <c r="B132" s="156"/>
      <c r="D132" s="157" t="s">
        <v>341</v>
      </c>
      <c r="E132" s="158" t="s">
        <v>1</v>
      </c>
      <c r="F132" s="159" t="s">
        <v>1583</v>
      </c>
      <c r="H132" s="160">
        <v>2</v>
      </c>
      <c r="I132" s="161"/>
      <c r="L132" s="156"/>
      <c r="M132" s="162"/>
      <c r="T132" s="163"/>
      <c r="AT132" s="158" t="s">
        <v>341</v>
      </c>
      <c r="AU132" s="158" t="s">
        <v>89</v>
      </c>
      <c r="AV132" s="12" t="s">
        <v>89</v>
      </c>
      <c r="AW132" s="12" t="s">
        <v>36</v>
      </c>
      <c r="AX132" s="12" t="s">
        <v>81</v>
      </c>
      <c r="AY132" s="158" t="s">
        <v>140</v>
      </c>
    </row>
    <row r="133" spans="2:65" s="13" customFormat="1" ht="11.25">
      <c r="B133" s="164"/>
      <c r="D133" s="157" t="s">
        <v>341</v>
      </c>
      <c r="E133" s="165" t="s">
        <v>275</v>
      </c>
      <c r="F133" s="166" t="s">
        <v>343</v>
      </c>
      <c r="H133" s="167">
        <v>2</v>
      </c>
      <c r="I133" s="168"/>
      <c r="L133" s="164"/>
      <c r="M133" s="169"/>
      <c r="T133" s="170"/>
      <c r="AT133" s="165" t="s">
        <v>341</v>
      </c>
      <c r="AU133" s="165" t="s">
        <v>89</v>
      </c>
      <c r="AV133" s="13" t="s">
        <v>152</v>
      </c>
      <c r="AW133" s="13" t="s">
        <v>36</v>
      </c>
      <c r="AX133" s="13" t="s">
        <v>21</v>
      </c>
      <c r="AY133" s="165" t="s">
        <v>140</v>
      </c>
    </row>
    <row r="134" spans="2:65" s="1" customFormat="1" ht="21.75" customHeight="1">
      <c r="B134" s="32"/>
      <c r="C134" s="136" t="s">
        <v>89</v>
      </c>
      <c r="D134" s="136" t="s">
        <v>143</v>
      </c>
      <c r="E134" s="137" t="s">
        <v>344</v>
      </c>
      <c r="F134" s="138" t="s">
        <v>345</v>
      </c>
      <c r="G134" s="139" t="s">
        <v>146</v>
      </c>
      <c r="H134" s="140">
        <v>2</v>
      </c>
      <c r="I134" s="141"/>
      <c r="J134" s="142">
        <f>ROUND(I134*H134,2)</f>
        <v>0</v>
      </c>
      <c r="K134" s="138" t="s">
        <v>346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152</v>
      </c>
      <c r="AT134" s="147" t="s">
        <v>143</v>
      </c>
      <c r="AU134" s="147" t="s">
        <v>89</v>
      </c>
      <c r="AY134" s="17" t="s">
        <v>140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21</v>
      </c>
      <c r="BK134" s="148">
        <f>ROUND(I134*H134,2)</f>
        <v>0</v>
      </c>
      <c r="BL134" s="17" t="s">
        <v>152</v>
      </c>
      <c r="BM134" s="147" t="s">
        <v>347</v>
      </c>
    </row>
    <row r="135" spans="2:65" s="12" customFormat="1" ht="11.25">
      <c r="B135" s="156"/>
      <c r="D135" s="157" t="s">
        <v>341</v>
      </c>
      <c r="E135" s="158" t="s">
        <v>1</v>
      </c>
      <c r="F135" s="159" t="s">
        <v>275</v>
      </c>
      <c r="H135" s="160">
        <v>2</v>
      </c>
      <c r="I135" s="161"/>
      <c r="L135" s="156"/>
      <c r="M135" s="162"/>
      <c r="T135" s="163"/>
      <c r="AT135" s="158" t="s">
        <v>341</v>
      </c>
      <c r="AU135" s="158" t="s">
        <v>89</v>
      </c>
      <c r="AV135" s="12" t="s">
        <v>89</v>
      </c>
      <c r="AW135" s="12" t="s">
        <v>36</v>
      </c>
      <c r="AX135" s="12" t="s">
        <v>21</v>
      </c>
      <c r="AY135" s="158" t="s">
        <v>140</v>
      </c>
    </row>
    <row r="136" spans="2:65" s="1" customFormat="1" ht="37.9" customHeight="1">
      <c r="B136" s="32"/>
      <c r="C136" s="136" t="s">
        <v>139</v>
      </c>
      <c r="D136" s="136" t="s">
        <v>143</v>
      </c>
      <c r="E136" s="137" t="s">
        <v>1584</v>
      </c>
      <c r="F136" s="138" t="s">
        <v>1585</v>
      </c>
      <c r="G136" s="139" t="s">
        <v>146</v>
      </c>
      <c r="H136" s="140">
        <v>1.1000000000000001</v>
      </c>
      <c r="I136" s="141"/>
      <c r="J136" s="142">
        <f>ROUND(I136*H136,2)</f>
        <v>0</v>
      </c>
      <c r="K136" s="138" t="s">
        <v>147</v>
      </c>
      <c r="L136" s="32"/>
      <c r="M136" s="143" t="s">
        <v>1</v>
      </c>
      <c r="N136" s="144" t="s">
        <v>46</v>
      </c>
      <c r="P136" s="145">
        <f>O136*H136</f>
        <v>0</v>
      </c>
      <c r="Q136" s="145">
        <v>0</v>
      </c>
      <c r="R136" s="145">
        <f>Q136*H136</f>
        <v>0</v>
      </c>
      <c r="S136" s="145">
        <v>2.4E-2</v>
      </c>
      <c r="T136" s="146">
        <f>S136*H136</f>
        <v>2.6400000000000003E-2</v>
      </c>
      <c r="AR136" s="147" t="s">
        <v>152</v>
      </c>
      <c r="AT136" s="147" t="s">
        <v>143</v>
      </c>
      <c r="AU136" s="147" t="s">
        <v>89</v>
      </c>
      <c r="AY136" s="17" t="s">
        <v>140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21</v>
      </c>
      <c r="BK136" s="148">
        <f>ROUND(I136*H136,2)</f>
        <v>0</v>
      </c>
      <c r="BL136" s="17" t="s">
        <v>152</v>
      </c>
      <c r="BM136" s="147" t="s">
        <v>1586</v>
      </c>
    </row>
    <row r="137" spans="2:65" s="12" customFormat="1" ht="11.25">
      <c r="B137" s="156"/>
      <c r="D137" s="157" t="s">
        <v>341</v>
      </c>
      <c r="E137" s="158" t="s">
        <v>1</v>
      </c>
      <c r="F137" s="159" t="s">
        <v>1587</v>
      </c>
      <c r="H137" s="160">
        <v>1.1000000000000001</v>
      </c>
      <c r="I137" s="161"/>
      <c r="L137" s="156"/>
      <c r="M137" s="162"/>
      <c r="T137" s="163"/>
      <c r="AT137" s="158" t="s">
        <v>341</v>
      </c>
      <c r="AU137" s="158" t="s">
        <v>89</v>
      </c>
      <c r="AV137" s="12" t="s">
        <v>89</v>
      </c>
      <c r="AW137" s="12" t="s">
        <v>36</v>
      </c>
      <c r="AX137" s="12" t="s">
        <v>81</v>
      </c>
      <c r="AY137" s="158" t="s">
        <v>140</v>
      </c>
    </row>
    <row r="138" spans="2:65" s="13" customFormat="1" ht="11.25">
      <c r="B138" s="164"/>
      <c r="D138" s="157" t="s">
        <v>341</v>
      </c>
      <c r="E138" s="165" t="s">
        <v>1570</v>
      </c>
      <c r="F138" s="166" t="s">
        <v>343</v>
      </c>
      <c r="H138" s="167">
        <v>1.1000000000000001</v>
      </c>
      <c r="I138" s="168"/>
      <c r="L138" s="164"/>
      <c r="M138" s="169"/>
      <c r="T138" s="170"/>
      <c r="AT138" s="165" t="s">
        <v>341</v>
      </c>
      <c r="AU138" s="165" t="s">
        <v>89</v>
      </c>
      <c r="AV138" s="13" t="s">
        <v>152</v>
      </c>
      <c r="AW138" s="13" t="s">
        <v>36</v>
      </c>
      <c r="AX138" s="13" t="s">
        <v>21</v>
      </c>
      <c r="AY138" s="165" t="s">
        <v>140</v>
      </c>
    </row>
    <row r="139" spans="2:65" s="1" customFormat="1" ht="33" customHeight="1">
      <c r="B139" s="32"/>
      <c r="C139" s="136" t="s">
        <v>152</v>
      </c>
      <c r="D139" s="136" t="s">
        <v>143</v>
      </c>
      <c r="E139" s="137" t="s">
        <v>1588</v>
      </c>
      <c r="F139" s="138" t="s">
        <v>1589</v>
      </c>
      <c r="G139" s="139" t="s">
        <v>350</v>
      </c>
      <c r="H139" s="140">
        <v>0.11</v>
      </c>
      <c r="I139" s="141"/>
      <c r="J139" s="142">
        <f>ROUND(I139*H139,2)</f>
        <v>0</v>
      </c>
      <c r="K139" s="138" t="s">
        <v>346</v>
      </c>
      <c r="L139" s="32"/>
      <c r="M139" s="143" t="s">
        <v>1</v>
      </c>
      <c r="N139" s="144" t="s">
        <v>46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152</v>
      </c>
      <c r="AT139" s="147" t="s">
        <v>143</v>
      </c>
      <c r="AU139" s="147" t="s">
        <v>89</v>
      </c>
      <c r="AY139" s="17" t="s">
        <v>140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152</v>
      </c>
      <c r="BM139" s="147" t="s">
        <v>1590</v>
      </c>
    </row>
    <row r="140" spans="2:65" s="12" customFormat="1" ht="11.25">
      <c r="B140" s="156"/>
      <c r="D140" s="157" t="s">
        <v>341</v>
      </c>
      <c r="E140" s="158" t="s">
        <v>1</v>
      </c>
      <c r="F140" s="159" t="s">
        <v>1591</v>
      </c>
      <c r="H140" s="160">
        <v>0.11</v>
      </c>
      <c r="I140" s="161"/>
      <c r="L140" s="156"/>
      <c r="M140" s="162"/>
      <c r="T140" s="163"/>
      <c r="AT140" s="158" t="s">
        <v>341</v>
      </c>
      <c r="AU140" s="158" t="s">
        <v>89</v>
      </c>
      <c r="AV140" s="12" t="s">
        <v>89</v>
      </c>
      <c r="AW140" s="12" t="s">
        <v>36</v>
      </c>
      <c r="AX140" s="12" t="s">
        <v>21</v>
      </c>
      <c r="AY140" s="158" t="s">
        <v>140</v>
      </c>
    </row>
    <row r="141" spans="2:65" s="1" customFormat="1" ht="44.25" customHeight="1">
      <c r="B141" s="32"/>
      <c r="C141" s="136" t="s">
        <v>159</v>
      </c>
      <c r="D141" s="136" t="s">
        <v>143</v>
      </c>
      <c r="E141" s="137" t="s">
        <v>1592</v>
      </c>
      <c r="F141" s="138" t="s">
        <v>1593</v>
      </c>
      <c r="G141" s="139" t="s">
        <v>350</v>
      </c>
      <c r="H141" s="140">
        <v>57</v>
      </c>
      <c r="I141" s="141"/>
      <c r="J141" s="142">
        <f>ROUND(I141*H141,2)</f>
        <v>0</v>
      </c>
      <c r="K141" s="138" t="s">
        <v>147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0.127</v>
      </c>
      <c r="T141" s="146">
        <f>S141*H141</f>
        <v>7.2389999999999999</v>
      </c>
      <c r="AR141" s="147" t="s">
        <v>152</v>
      </c>
      <c r="AT141" s="147" t="s">
        <v>143</v>
      </c>
      <c r="AU141" s="147" t="s">
        <v>89</v>
      </c>
      <c r="AY141" s="17" t="s">
        <v>140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152</v>
      </c>
      <c r="BM141" s="147" t="s">
        <v>1594</v>
      </c>
    </row>
    <row r="142" spans="2:65" s="14" customFormat="1" ht="11.25">
      <c r="B142" s="171"/>
      <c r="D142" s="157" t="s">
        <v>341</v>
      </c>
      <c r="E142" s="172" t="s">
        <v>1</v>
      </c>
      <c r="F142" s="173" t="s">
        <v>1595</v>
      </c>
      <c r="H142" s="172" t="s">
        <v>1</v>
      </c>
      <c r="I142" s="174"/>
      <c r="L142" s="171"/>
      <c r="M142" s="175"/>
      <c r="T142" s="176"/>
      <c r="AT142" s="172" t="s">
        <v>341</v>
      </c>
      <c r="AU142" s="172" t="s">
        <v>89</v>
      </c>
      <c r="AV142" s="14" t="s">
        <v>21</v>
      </c>
      <c r="AW142" s="14" t="s">
        <v>36</v>
      </c>
      <c r="AX142" s="14" t="s">
        <v>81</v>
      </c>
      <c r="AY142" s="172" t="s">
        <v>140</v>
      </c>
    </row>
    <row r="143" spans="2:65" s="12" customFormat="1" ht="11.25">
      <c r="B143" s="156"/>
      <c r="D143" s="157" t="s">
        <v>341</v>
      </c>
      <c r="E143" s="158" t="s">
        <v>1</v>
      </c>
      <c r="F143" s="159" t="s">
        <v>1596</v>
      </c>
      <c r="H143" s="160">
        <v>5.0599999999999996</v>
      </c>
      <c r="I143" s="161"/>
      <c r="L143" s="156"/>
      <c r="M143" s="162"/>
      <c r="T143" s="163"/>
      <c r="AT143" s="158" t="s">
        <v>341</v>
      </c>
      <c r="AU143" s="158" t="s">
        <v>89</v>
      </c>
      <c r="AV143" s="12" t="s">
        <v>89</v>
      </c>
      <c r="AW143" s="12" t="s">
        <v>36</v>
      </c>
      <c r="AX143" s="12" t="s">
        <v>81</v>
      </c>
      <c r="AY143" s="158" t="s">
        <v>140</v>
      </c>
    </row>
    <row r="144" spans="2:65" s="13" customFormat="1" ht="11.25">
      <c r="B144" s="164"/>
      <c r="D144" s="157" t="s">
        <v>341</v>
      </c>
      <c r="E144" s="165" t="s">
        <v>1550</v>
      </c>
      <c r="F144" s="166" t="s">
        <v>343</v>
      </c>
      <c r="H144" s="167">
        <v>5.0599999999999996</v>
      </c>
      <c r="I144" s="168"/>
      <c r="L144" s="164"/>
      <c r="M144" s="169"/>
      <c r="T144" s="170"/>
      <c r="AT144" s="165" t="s">
        <v>341</v>
      </c>
      <c r="AU144" s="165" t="s">
        <v>89</v>
      </c>
      <c r="AV144" s="13" t="s">
        <v>152</v>
      </c>
      <c r="AW144" s="13" t="s">
        <v>36</v>
      </c>
      <c r="AX144" s="13" t="s">
        <v>81</v>
      </c>
      <c r="AY144" s="165" t="s">
        <v>140</v>
      </c>
    </row>
    <row r="145" spans="2:65" s="12" customFormat="1" ht="11.25">
      <c r="B145" s="156"/>
      <c r="D145" s="157" t="s">
        <v>341</v>
      </c>
      <c r="E145" s="158" t="s">
        <v>1</v>
      </c>
      <c r="F145" s="159" t="s">
        <v>1597</v>
      </c>
      <c r="H145" s="160">
        <v>57</v>
      </c>
      <c r="I145" s="161"/>
      <c r="L145" s="156"/>
      <c r="M145" s="162"/>
      <c r="T145" s="163"/>
      <c r="AT145" s="158" t="s">
        <v>341</v>
      </c>
      <c r="AU145" s="158" t="s">
        <v>89</v>
      </c>
      <c r="AV145" s="12" t="s">
        <v>89</v>
      </c>
      <c r="AW145" s="12" t="s">
        <v>36</v>
      </c>
      <c r="AX145" s="12" t="s">
        <v>81</v>
      </c>
      <c r="AY145" s="158" t="s">
        <v>140</v>
      </c>
    </row>
    <row r="146" spans="2:65" s="13" customFormat="1" ht="11.25">
      <c r="B146" s="164"/>
      <c r="D146" s="157" t="s">
        <v>341</v>
      </c>
      <c r="E146" s="165" t="s">
        <v>1549</v>
      </c>
      <c r="F146" s="166" t="s">
        <v>343</v>
      </c>
      <c r="H146" s="167">
        <v>57</v>
      </c>
      <c r="I146" s="168"/>
      <c r="L146" s="164"/>
      <c r="M146" s="169"/>
      <c r="T146" s="170"/>
      <c r="AT146" s="165" t="s">
        <v>341</v>
      </c>
      <c r="AU146" s="165" t="s">
        <v>89</v>
      </c>
      <c r="AV146" s="13" t="s">
        <v>152</v>
      </c>
      <c r="AW146" s="13" t="s">
        <v>36</v>
      </c>
      <c r="AX146" s="13" t="s">
        <v>21</v>
      </c>
      <c r="AY146" s="165" t="s">
        <v>140</v>
      </c>
    </row>
    <row r="147" spans="2:65" s="1" customFormat="1" ht="24.2" customHeight="1">
      <c r="B147" s="32"/>
      <c r="C147" s="136" t="s">
        <v>155</v>
      </c>
      <c r="D147" s="136" t="s">
        <v>143</v>
      </c>
      <c r="E147" s="137" t="s">
        <v>1598</v>
      </c>
      <c r="F147" s="138" t="s">
        <v>1599</v>
      </c>
      <c r="G147" s="139" t="s">
        <v>350</v>
      </c>
      <c r="H147" s="140">
        <v>57</v>
      </c>
      <c r="I147" s="141"/>
      <c r="J147" s="142">
        <f>ROUND(I147*H147,2)</f>
        <v>0</v>
      </c>
      <c r="K147" s="138" t="s">
        <v>346</v>
      </c>
      <c r="L147" s="32"/>
      <c r="M147" s="143" t="s">
        <v>1</v>
      </c>
      <c r="N147" s="144" t="s">
        <v>46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152</v>
      </c>
      <c r="AT147" s="147" t="s">
        <v>143</v>
      </c>
      <c r="AU147" s="147" t="s">
        <v>89</v>
      </c>
      <c r="AY147" s="17" t="s">
        <v>140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21</v>
      </c>
      <c r="BK147" s="148">
        <f>ROUND(I147*H147,2)</f>
        <v>0</v>
      </c>
      <c r="BL147" s="17" t="s">
        <v>152</v>
      </c>
      <c r="BM147" s="147" t="s">
        <v>1600</v>
      </c>
    </row>
    <row r="148" spans="2:65" s="12" customFormat="1" ht="11.25">
      <c r="B148" s="156"/>
      <c r="D148" s="157" t="s">
        <v>341</v>
      </c>
      <c r="E148" s="158" t="s">
        <v>1</v>
      </c>
      <c r="F148" s="159" t="s">
        <v>1549</v>
      </c>
      <c r="H148" s="160">
        <v>57</v>
      </c>
      <c r="I148" s="161"/>
      <c r="L148" s="156"/>
      <c r="M148" s="162"/>
      <c r="T148" s="163"/>
      <c r="AT148" s="158" t="s">
        <v>341</v>
      </c>
      <c r="AU148" s="158" t="s">
        <v>89</v>
      </c>
      <c r="AV148" s="12" t="s">
        <v>89</v>
      </c>
      <c r="AW148" s="12" t="s">
        <v>36</v>
      </c>
      <c r="AX148" s="12" t="s">
        <v>21</v>
      </c>
      <c r="AY148" s="158" t="s">
        <v>140</v>
      </c>
    </row>
    <row r="149" spans="2:65" s="1" customFormat="1" ht="33" customHeight="1">
      <c r="B149" s="32"/>
      <c r="C149" s="136" t="s">
        <v>164</v>
      </c>
      <c r="D149" s="136" t="s">
        <v>143</v>
      </c>
      <c r="E149" s="137" t="s">
        <v>348</v>
      </c>
      <c r="F149" s="138" t="s">
        <v>349</v>
      </c>
      <c r="G149" s="139" t="s">
        <v>350</v>
      </c>
      <c r="H149" s="140">
        <v>29.763000000000002</v>
      </c>
      <c r="I149" s="141"/>
      <c r="J149" s="142">
        <f>ROUND(I149*H149,2)</f>
        <v>0</v>
      </c>
      <c r="K149" s="138" t="s">
        <v>346</v>
      </c>
      <c r="L149" s="32"/>
      <c r="M149" s="143" t="s">
        <v>1</v>
      </c>
      <c r="N149" s="144" t="s">
        <v>46</v>
      </c>
      <c r="P149" s="145">
        <f>O149*H149</f>
        <v>0</v>
      </c>
      <c r="Q149" s="145">
        <v>0</v>
      </c>
      <c r="R149" s="145">
        <f>Q149*H149</f>
        <v>0</v>
      </c>
      <c r="S149" s="145">
        <v>0.625</v>
      </c>
      <c r="T149" s="146">
        <f>S149*H149</f>
        <v>18.601875</v>
      </c>
      <c r="AR149" s="147" t="s">
        <v>152</v>
      </c>
      <c r="AT149" s="147" t="s">
        <v>143</v>
      </c>
      <c r="AU149" s="147" t="s">
        <v>89</v>
      </c>
      <c r="AY149" s="17" t="s">
        <v>140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152</v>
      </c>
      <c r="BM149" s="147" t="s">
        <v>351</v>
      </c>
    </row>
    <row r="150" spans="2:65" s="12" customFormat="1" ht="22.5">
      <c r="B150" s="156"/>
      <c r="D150" s="157" t="s">
        <v>341</v>
      </c>
      <c r="E150" s="158" t="s">
        <v>1</v>
      </c>
      <c r="F150" s="159" t="s">
        <v>1601</v>
      </c>
      <c r="H150" s="160">
        <v>29.053000000000001</v>
      </c>
      <c r="I150" s="161"/>
      <c r="L150" s="156"/>
      <c r="M150" s="162"/>
      <c r="T150" s="163"/>
      <c r="AT150" s="158" t="s">
        <v>341</v>
      </c>
      <c r="AU150" s="158" t="s">
        <v>89</v>
      </c>
      <c r="AV150" s="12" t="s">
        <v>89</v>
      </c>
      <c r="AW150" s="12" t="s">
        <v>36</v>
      </c>
      <c r="AX150" s="12" t="s">
        <v>81</v>
      </c>
      <c r="AY150" s="158" t="s">
        <v>140</v>
      </c>
    </row>
    <row r="151" spans="2:65" s="12" customFormat="1" ht="11.25">
      <c r="B151" s="156"/>
      <c r="D151" s="157" t="s">
        <v>341</v>
      </c>
      <c r="E151" s="158" t="s">
        <v>1</v>
      </c>
      <c r="F151" s="159" t="s">
        <v>358</v>
      </c>
      <c r="H151" s="160">
        <v>0.6</v>
      </c>
      <c r="I151" s="161"/>
      <c r="L151" s="156"/>
      <c r="M151" s="162"/>
      <c r="T151" s="163"/>
      <c r="AT151" s="158" t="s">
        <v>341</v>
      </c>
      <c r="AU151" s="158" t="s">
        <v>89</v>
      </c>
      <c r="AV151" s="12" t="s">
        <v>89</v>
      </c>
      <c r="AW151" s="12" t="s">
        <v>36</v>
      </c>
      <c r="AX151" s="12" t="s">
        <v>81</v>
      </c>
      <c r="AY151" s="158" t="s">
        <v>140</v>
      </c>
    </row>
    <row r="152" spans="2:65" s="12" customFormat="1" ht="11.25">
      <c r="B152" s="156"/>
      <c r="D152" s="157" t="s">
        <v>341</v>
      </c>
      <c r="E152" s="158" t="s">
        <v>1</v>
      </c>
      <c r="F152" s="159" t="s">
        <v>1602</v>
      </c>
      <c r="H152" s="160">
        <v>0.11</v>
      </c>
      <c r="I152" s="161"/>
      <c r="L152" s="156"/>
      <c r="M152" s="162"/>
      <c r="T152" s="163"/>
      <c r="AT152" s="158" t="s">
        <v>341</v>
      </c>
      <c r="AU152" s="158" t="s">
        <v>89</v>
      </c>
      <c r="AV152" s="12" t="s">
        <v>89</v>
      </c>
      <c r="AW152" s="12" t="s">
        <v>36</v>
      </c>
      <c r="AX152" s="12" t="s">
        <v>81</v>
      </c>
      <c r="AY152" s="158" t="s">
        <v>140</v>
      </c>
    </row>
    <row r="153" spans="2:65" s="13" customFormat="1" ht="11.25">
      <c r="B153" s="164"/>
      <c r="D153" s="157" t="s">
        <v>341</v>
      </c>
      <c r="E153" s="165" t="s">
        <v>1</v>
      </c>
      <c r="F153" s="166" t="s">
        <v>343</v>
      </c>
      <c r="H153" s="167">
        <v>29.763000000000002</v>
      </c>
      <c r="I153" s="168"/>
      <c r="L153" s="164"/>
      <c r="M153" s="169"/>
      <c r="T153" s="170"/>
      <c r="AT153" s="165" t="s">
        <v>341</v>
      </c>
      <c r="AU153" s="165" t="s">
        <v>89</v>
      </c>
      <c r="AV153" s="13" t="s">
        <v>152</v>
      </c>
      <c r="AW153" s="13" t="s">
        <v>36</v>
      </c>
      <c r="AX153" s="13" t="s">
        <v>21</v>
      </c>
      <c r="AY153" s="165" t="s">
        <v>140</v>
      </c>
    </row>
    <row r="154" spans="2:65" s="1" customFormat="1" ht="33" customHeight="1">
      <c r="B154" s="32"/>
      <c r="C154" s="136" t="s">
        <v>158</v>
      </c>
      <c r="D154" s="136" t="s">
        <v>143</v>
      </c>
      <c r="E154" s="137" t="s">
        <v>353</v>
      </c>
      <c r="F154" s="138" t="s">
        <v>354</v>
      </c>
      <c r="G154" s="139" t="s">
        <v>350</v>
      </c>
      <c r="H154" s="140">
        <v>19.652000000000001</v>
      </c>
      <c r="I154" s="141"/>
      <c r="J154" s="142">
        <f>ROUND(I154*H154,2)</f>
        <v>0</v>
      </c>
      <c r="K154" s="138" t="s">
        <v>346</v>
      </c>
      <c r="L154" s="32"/>
      <c r="M154" s="143" t="s">
        <v>1</v>
      </c>
      <c r="N154" s="144" t="s">
        <v>46</v>
      </c>
      <c r="P154" s="145">
        <f>O154*H154</f>
        <v>0</v>
      </c>
      <c r="Q154" s="145">
        <v>0</v>
      </c>
      <c r="R154" s="145">
        <f>Q154*H154</f>
        <v>0</v>
      </c>
      <c r="S154" s="145">
        <v>0.625</v>
      </c>
      <c r="T154" s="146">
        <f>S154*H154</f>
        <v>12.282500000000001</v>
      </c>
      <c r="AR154" s="147" t="s">
        <v>152</v>
      </c>
      <c r="AT154" s="147" t="s">
        <v>143</v>
      </c>
      <c r="AU154" s="147" t="s">
        <v>89</v>
      </c>
      <c r="AY154" s="17" t="s">
        <v>140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21</v>
      </c>
      <c r="BK154" s="148">
        <f>ROUND(I154*H154,2)</f>
        <v>0</v>
      </c>
      <c r="BL154" s="17" t="s">
        <v>152</v>
      </c>
      <c r="BM154" s="147" t="s">
        <v>355</v>
      </c>
    </row>
    <row r="155" spans="2:65" s="14" customFormat="1" ht="11.25">
      <c r="B155" s="171"/>
      <c r="D155" s="157" t="s">
        <v>341</v>
      </c>
      <c r="E155" s="172" t="s">
        <v>1</v>
      </c>
      <c r="F155" s="173" t="s">
        <v>356</v>
      </c>
      <c r="H155" s="172" t="s">
        <v>1</v>
      </c>
      <c r="I155" s="174"/>
      <c r="L155" s="171"/>
      <c r="M155" s="175"/>
      <c r="T155" s="176"/>
      <c r="AT155" s="172" t="s">
        <v>341</v>
      </c>
      <c r="AU155" s="172" t="s">
        <v>89</v>
      </c>
      <c r="AV155" s="14" t="s">
        <v>21</v>
      </c>
      <c r="AW155" s="14" t="s">
        <v>36</v>
      </c>
      <c r="AX155" s="14" t="s">
        <v>81</v>
      </c>
      <c r="AY155" s="172" t="s">
        <v>140</v>
      </c>
    </row>
    <row r="156" spans="2:65" s="12" customFormat="1" ht="11.25">
      <c r="B156" s="156"/>
      <c r="D156" s="157" t="s">
        <v>341</v>
      </c>
      <c r="E156" s="158" t="s">
        <v>1</v>
      </c>
      <c r="F156" s="159" t="s">
        <v>1603</v>
      </c>
      <c r="H156" s="160">
        <v>19.652000000000001</v>
      </c>
      <c r="I156" s="161"/>
      <c r="L156" s="156"/>
      <c r="M156" s="162"/>
      <c r="T156" s="163"/>
      <c r="AT156" s="158" t="s">
        <v>341</v>
      </c>
      <c r="AU156" s="158" t="s">
        <v>89</v>
      </c>
      <c r="AV156" s="12" t="s">
        <v>89</v>
      </c>
      <c r="AW156" s="12" t="s">
        <v>36</v>
      </c>
      <c r="AX156" s="12" t="s">
        <v>21</v>
      </c>
      <c r="AY156" s="158" t="s">
        <v>140</v>
      </c>
    </row>
    <row r="157" spans="2:65" s="1" customFormat="1" ht="24.2" customHeight="1">
      <c r="B157" s="32"/>
      <c r="C157" s="136" t="s">
        <v>171</v>
      </c>
      <c r="D157" s="136" t="s">
        <v>143</v>
      </c>
      <c r="E157" s="137" t="s">
        <v>359</v>
      </c>
      <c r="F157" s="138" t="s">
        <v>360</v>
      </c>
      <c r="G157" s="139" t="s">
        <v>146</v>
      </c>
      <c r="H157" s="140">
        <v>74.27</v>
      </c>
      <c r="I157" s="141"/>
      <c r="J157" s="142">
        <f>ROUND(I157*H157,2)</f>
        <v>0</v>
      </c>
      <c r="K157" s="138" t="s">
        <v>346</v>
      </c>
      <c r="L157" s="32"/>
      <c r="M157" s="143" t="s">
        <v>1</v>
      </c>
      <c r="N157" s="144" t="s">
        <v>46</v>
      </c>
      <c r="P157" s="145">
        <f>O157*H157</f>
        <v>0</v>
      </c>
      <c r="Q157" s="145">
        <v>1.1E-4</v>
      </c>
      <c r="R157" s="145">
        <f>Q157*H157</f>
        <v>8.1697000000000002E-3</v>
      </c>
      <c r="S157" s="145">
        <v>0</v>
      </c>
      <c r="T157" s="146">
        <f>S157*H157</f>
        <v>0</v>
      </c>
      <c r="AR157" s="147" t="s">
        <v>152</v>
      </c>
      <c r="AT157" s="147" t="s">
        <v>143</v>
      </c>
      <c r="AU157" s="147" t="s">
        <v>89</v>
      </c>
      <c r="AY157" s="17" t="s">
        <v>140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152</v>
      </c>
      <c r="BM157" s="147" t="s">
        <v>361</v>
      </c>
    </row>
    <row r="158" spans="2:65" s="12" customFormat="1" ht="11.25">
      <c r="B158" s="156"/>
      <c r="D158" s="157" t="s">
        <v>341</v>
      </c>
      <c r="E158" s="158" t="s">
        <v>1</v>
      </c>
      <c r="F158" s="159" t="s">
        <v>292</v>
      </c>
      <c r="H158" s="160">
        <v>74.27</v>
      </c>
      <c r="I158" s="161"/>
      <c r="L158" s="156"/>
      <c r="M158" s="162"/>
      <c r="T158" s="163"/>
      <c r="AT158" s="158" t="s">
        <v>341</v>
      </c>
      <c r="AU158" s="158" t="s">
        <v>89</v>
      </c>
      <c r="AV158" s="12" t="s">
        <v>89</v>
      </c>
      <c r="AW158" s="12" t="s">
        <v>36</v>
      </c>
      <c r="AX158" s="12" t="s">
        <v>21</v>
      </c>
      <c r="AY158" s="158" t="s">
        <v>140</v>
      </c>
    </row>
    <row r="159" spans="2:65" s="1" customFormat="1" ht="21.75" customHeight="1">
      <c r="B159" s="32"/>
      <c r="C159" s="136" t="s">
        <v>26</v>
      </c>
      <c r="D159" s="136" t="s">
        <v>143</v>
      </c>
      <c r="E159" s="137" t="s">
        <v>362</v>
      </c>
      <c r="F159" s="138" t="s">
        <v>363</v>
      </c>
      <c r="G159" s="139" t="s">
        <v>364</v>
      </c>
      <c r="H159" s="140">
        <v>38.31</v>
      </c>
      <c r="I159" s="141"/>
      <c r="J159" s="142">
        <f>ROUND(I159*H159,2)</f>
        <v>0</v>
      </c>
      <c r="K159" s="138" t="s">
        <v>346</v>
      </c>
      <c r="L159" s="32"/>
      <c r="M159" s="143" t="s">
        <v>1</v>
      </c>
      <c r="N159" s="144" t="s">
        <v>46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152</v>
      </c>
      <c r="AT159" s="147" t="s">
        <v>143</v>
      </c>
      <c r="AU159" s="147" t="s">
        <v>89</v>
      </c>
      <c r="AY159" s="17" t="s">
        <v>140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21</v>
      </c>
      <c r="BK159" s="148">
        <f>ROUND(I159*H159,2)</f>
        <v>0</v>
      </c>
      <c r="BL159" s="17" t="s">
        <v>152</v>
      </c>
      <c r="BM159" s="147" t="s">
        <v>365</v>
      </c>
    </row>
    <row r="160" spans="2:65" s="1" customFormat="1" ht="24.2" customHeight="1">
      <c r="B160" s="32"/>
      <c r="C160" s="136" t="s">
        <v>178</v>
      </c>
      <c r="D160" s="136" t="s">
        <v>143</v>
      </c>
      <c r="E160" s="137" t="s">
        <v>366</v>
      </c>
      <c r="F160" s="138" t="s">
        <v>367</v>
      </c>
      <c r="G160" s="139" t="s">
        <v>364</v>
      </c>
      <c r="H160" s="140">
        <v>344.79</v>
      </c>
      <c r="I160" s="141"/>
      <c r="J160" s="142">
        <f>ROUND(I160*H160,2)</f>
        <v>0</v>
      </c>
      <c r="K160" s="138" t="s">
        <v>346</v>
      </c>
      <c r="L160" s="32"/>
      <c r="M160" s="143" t="s">
        <v>1</v>
      </c>
      <c r="N160" s="144" t="s">
        <v>46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152</v>
      </c>
      <c r="AT160" s="147" t="s">
        <v>143</v>
      </c>
      <c r="AU160" s="147" t="s">
        <v>89</v>
      </c>
      <c r="AY160" s="17" t="s">
        <v>140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21</v>
      </c>
      <c r="BK160" s="148">
        <f>ROUND(I160*H160,2)</f>
        <v>0</v>
      </c>
      <c r="BL160" s="17" t="s">
        <v>152</v>
      </c>
      <c r="BM160" s="147" t="s">
        <v>368</v>
      </c>
    </row>
    <row r="161" spans="2:65" s="12" customFormat="1" ht="11.25">
      <c r="B161" s="156"/>
      <c r="D161" s="157" t="s">
        <v>341</v>
      </c>
      <c r="F161" s="159" t="s">
        <v>1604</v>
      </c>
      <c r="H161" s="160">
        <v>344.79</v>
      </c>
      <c r="I161" s="161"/>
      <c r="L161" s="156"/>
      <c r="M161" s="162"/>
      <c r="T161" s="163"/>
      <c r="AT161" s="158" t="s">
        <v>341</v>
      </c>
      <c r="AU161" s="158" t="s">
        <v>89</v>
      </c>
      <c r="AV161" s="12" t="s">
        <v>89</v>
      </c>
      <c r="AW161" s="12" t="s">
        <v>4</v>
      </c>
      <c r="AX161" s="12" t="s">
        <v>21</v>
      </c>
      <c r="AY161" s="158" t="s">
        <v>140</v>
      </c>
    </row>
    <row r="162" spans="2:65" s="1" customFormat="1" ht="37.9" customHeight="1">
      <c r="B162" s="32"/>
      <c r="C162" s="136" t="s">
        <v>8</v>
      </c>
      <c r="D162" s="136" t="s">
        <v>143</v>
      </c>
      <c r="E162" s="137" t="s">
        <v>370</v>
      </c>
      <c r="F162" s="138" t="s">
        <v>371</v>
      </c>
      <c r="G162" s="139" t="s">
        <v>364</v>
      </c>
      <c r="H162" s="140">
        <v>38.31</v>
      </c>
      <c r="I162" s="141"/>
      <c r="J162" s="142">
        <f>ROUND(I162*H162,2)</f>
        <v>0</v>
      </c>
      <c r="K162" s="138" t="s">
        <v>147</v>
      </c>
      <c r="L162" s="32"/>
      <c r="M162" s="143" t="s">
        <v>1</v>
      </c>
      <c r="N162" s="144" t="s">
        <v>46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152</v>
      </c>
      <c r="AT162" s="147" t="s">
        <v>143</v>
      </c>
      <c r="AU162" s="147" t="s">
        <v>89</v>
      </c>
      <c r="AY162" s="17" t="s">
        <v>140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21</v>
      </c>
      <c r="BK162" s="148">
        <f>ROUND(I162*H162,2)</f>
        <v>0</v>
      </c>
      <c r="BL162" s="17" t="s">
        <v>152</v>
      </c>
      <c r="BM162" s="147" t="s">
        <v>372</v>
      </c>
    </row>
    <row r="163" spans="2:65" s="1" customFormat="1" ht="33" customHeight="1">
      <c r="B163" s="32"/>
      <c r="C163" s="136" t="s">
        <v>185</v>
      </c>
      <c r="D163" s="136" t="s">
        <v>143</v>
      </c>
      <c r="E163" s="137" t="s">
        <v>373</v>
      </c>
      <c r="F163" s="138" t="s">
        <v>374</v>
      </c>
      <c r="G163" s="139" t="s">
        <v>350</v>
      </c>
      <c r="H163" s="140">
        <v>29.763000000000002</v>
      </c>
      <c r="I163" s="141"/>
      <c r="J163" s="142">
        <f>ROUND(I163*H163,2)</f>
        <v>0</v>
      </c>
      <c r="K163" s="138" t="s">
        <v>346</v>
      </c>
      <c r="L163" s="32"/>
      <c r="M163" s="143" t="s">
        <v>1</v>
      </c>
      <c r="N163" s="144" t="s">
        <v>46</v>
      </c>
      <c r="P163" s="145">
        <f>O163*H163</f>
        <v>0</v>
      </c>
      <c r="Q163" s="145">
        <v>0</v>
      </c>
      <c r="R163" s="145">
        <f>Q163*H163</f>
        <v>0</v>
      </c>
      <c r="S163" s="145">
        <v>0.28999999999999998</v>
      </c>
      <c r="T163" s="146">
        <f>S163*H163</f>
        <v>8.6312700000000007</v>
      </c>
      <c r="AR163" s="147" t="s">
        <v>152</v>
      </c>
      <c r="AT163" s="147" t="s">
        <v>143</v>
      </c>
      <c r="AU163" s="147" t="s">
        <v>89</v>
      </c>
      <c r="AY163" s="17" t="s">
        <v>140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21</v>
      </c>
      <c r="BK163" s="148">
        <f>ROUND(I163*H163,2)</f>
        <v>0</v>
      </c>
      <c r="BL163" s="17" t="s">
        <v>152</v>
      </c>
      <c r="BM163" s="147" t="s">
        <v>375</v>
      </c>
    </row>
    <row r="164" spans="2:65" s="12" customFormat="1" ht="22.5">
      <c r="B164" s="156"/>
      <c r="D164" s="157" t="s">
        <v>341</v>
      </c>
      <c r="E164" s="158" t="s">
        <v>1</v>
      </c>
      <c r="F164" s="159" t="s">
        <v>376</v>
      </c>
      <c r="H164" s="160">
        <v>29.053000000000001</v>
      </c>
      <c r="I164" s="161"/>
      <c r="L164" s="156"/>
      <c r="M164" s="162"/>
      <c r="T164" s="163"/>
      <c r="AT164" s="158" t="s">
        <v>341</v>
      </c>
      <c r="AU164" s="158" t="s">
        <v>89</v>
      </c>
      <c r="AV164" s="12" t="s">
        <v>89</v>
      </c>
      <c r="AW164" s="12" t="s">
        <v>36</v>
      </c>
      <c r="AX164" s="12" t="s">
        <v>81</v>
      </c>
      <c r="AY164" s="158" t="s">
        <v>140</v>
      </c>
    </row>
    <row r="165" spans="2:65" s="12" customFormat="1" ht="11.25">
      <c r="B165" s="156"/>
      <c r="D165" s="157" t="s">
        <v>341</v>
      </c>
      <c r="E165" s="158" t="s">
        <v>1</v>
      </c>
      <c r="F165" s="159" t="s">
        <v>358</v>
      </c>
      <c r="H165" s="160">
        <v>0.6</v>
      </c>
      <c r="I165" s="161"/>
      <c r="L165" s="156"/>
      <c r="M165" s="162"/>
      <c r="T165" s="163"/>
      <c r="AT165" s="158" t="s">
        <v>341</v>
      </c>
      <c r="AU165" s="158" t="s">
        <v>89</v>
      </c>
      <c r="AV165" s="12" t="s">
        <v>89</v>
      </c>
      <c r="AW165" s="12" t="s">
        <v>36</v>
      </c>
      <c r="AX165" s="12" t="s">
        <v>81</v>
      </c>
      <c r="AY165" s="158" t="s">
        <v>140</v>
      </c>
    </row>
    <row r="166" spans="2:65" s="12" customFormat="1" ht="11.25">
      <c r="B166" s="156"/>
      <c r="D166" s="157" t="s">
        <v>341</v>
      </c>
      <c r="E166" s="158" t="s">
        <v>1</v>
      </c>
      <c r="F166" s="159" t="s">
        <v>1602</v>
      </c>
      <c r="H166" s="160">
        <v>0.11</v>
      </c>
      <c r="I166" s="161"/>
      <c r="L166" s="156"/>
      <c r="M166" s="162"/>
      <c r="T166" s="163"/>
      <c r="AT166" s="158" t="s">
        <v>341</v>
      </c>
      <c r="AU166" s="158" t="s">
        <v>89</v>
      </c>
      <c r="AV166" s="12" t="s">
        <v>89</v>
      </c>
      <c r="AW166" s="12" t="s">
        <v>36</v>
      </c>
      <c r="AX166" s="12" t="s">
        <v>81</v>
      </c>
      <c r="AY166" s="158" t="s">
        <v>140</v>
      </c>
    </row>
    <row r="167" spans="2:65" s="13" customFormat="1" ht="11.25">
      <c r="B167" s="164"/>
      <c r="D167" s="157" t="s">
        <v>341</v>
      </c>
      <c r="E167" s="165" t="s">
        <v>1</v>
      </c>
      <c r="F167" s="166" t="s">
        <v>343</v>
      </c>
      <c r="H167" s="167">
        <v>29.763000000000002</v>
      </c>
      <c r="I167" s="168"/>
      <c r="L167" s="164"/>
      <c r="M167" s="169"/>
      <c r="T167" s="170"/>
      <c r="AT167" s="165" t="s">
        <v>341</v>
      </c>
      <c r="AU167" s="165" t="s">
        <v>89</v>
      </c>
      <c r="AV167" s="13" t="s">
        <v>152</v>
      </c>
      <c r="AW167" s="13" t="s">
        <v>36</v>
      </c>
      <c r="AX167" s="13" t="s">
        <v>21</v>
      </c>
      <c r="AY167" s="165" t="s">
        <v>140</v>
      </c>
    </row>
    <row r="168" spans="2:65" s="1" customFormat="1" ht="33" customHeight="1">
      <c r="B168" s="32"/>
      <c r="C168" s="136" t="s">
        <v>167</v>
      </c>
      <c r="D168" s="136" t="s">
        <v>143</v>
      </c>
      <c r="E168" s="137" t="s">
        <v>378</v>
      </c>
      <c r="F168" s="138" t="s">
        <v>379</v>
      </c>
      <c r="G168" s="139" t="s">
        <v>350</v>
      </c>
      <c r="H168" s="140">
        <v>19.652000000000001</v>
      </c>
      <c r="I168" s="141"/>
      <c r="J168" s="142">
        <f>ROUND(I168*H168,2)</f>
        <v>0</v>
      </c>
      <c r="K168" s="138" t="s">
        <v>346</v>
      </c>
      <c r="L168" s="32"/>
      <c r="M168" s="143" t="s">
        <v>1</v>
      </c>
      <c r="N168" s="144" t="s">
        <v>46</v>
      </c>
      <c r="P168" s="145">
        <f>O168*H168</f>
        <v>0</v>
      </c>
      <c r="Q168" s="145">
        <v>0</v>
      </c>
      <c r="R168" s="145">
        <f>Q168*H168</f>
        <v>0</v>
      </c>
      <c r="S168" s="145">
        <v>0.28999999999999998</v>
      </c>
      <c r="T168" s="146">
        <f>S168*H168</f>
        <v>5.6990799999999995</v>
      </c>
      <c r="AR168" s="147" t="s">
        <v>152</v>
      </c>
      <c r="AT168" s="147" t="s">
        <v>143</v>
      </c>
      <c r="AU168" s="147" t="s">
        <v>89</v>
      </c>
      <c r="AY168" s="17" t="s">
        <v>140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21</v>
      </c>
      <c r="BK168" s="148">
        <f>ROUND(I168*H168,2)</f>
        <v>0</v>
      </c>
      <c r="BL168" s="17" t="s">
        <v>152</v>
      </c>
      <c r="BM168" s="147" t="s">
        <v>380</v>
      </c>
    </row>
    <row r="169" spans="2:65" s="14" customFormat="1" ht="11.25">
      <c r="B169" s="171"/>
      <c r="D169" s="157" t="s">
        <v>341</v>
      </c>
      <c r="E169" s="172" t="s">
        <v>1</v>
      </c>
      <c r="F169" s="173" t="s">
        <v>381</v>
      </c>
      <c r="H169" s="172" t="s">
        <v>1</v>
      </c>
      <c r="I169" s="174"/>
      <c r="L169" s="171"/>
      <c r="M169" s="175"/>
      <c r="T169" s="176"/>
      <c r="AT169" s="172" t="s">
        <v>341</v>
      </c>
      <c r="AU169" s="172" t="s">
        <v>89</v>
      </c>
      <c r="AV169" s="14" t="s">
        <v>21</v>
      </c>
      <c r="AW169" s="14" t="s">
        <v>36</v>
      </c>
      <c r="AX169" s="14" t="s">
        <v>81</v>
      </c>
      <c r="AY169" s="172" t="s">
        <v>140</v>
      </c>
    </row>
    <row r="170" spans="2:65" s="12" customFormat="1" ht="11.25">
      <c r="B170" s="156"/>
      <c r="D170" s="157" t="s">
        <v>341</v>
      </c>
      <c r="E170" s="158" t="s">
        <v>1</v>
      </c>
      <c r="F170" s="159" t="s">
        <v>1603</v>
      </c>
      <c r="H170" s="160">
        <v>19.652000000000001</v>
      </c>
      <c r="I170" s="161"/>
      <c r="L170" s="156"/>
      <c r="M170" s="162"/>
      <c r="T170" s="163"/>
      <c r="AT170" s="158" t="s">
        <v>341</v>
      </c>
      <c r="AU170" s="158" t="s">
        <v>89</v>
      </c>
      <c r="AV170" s="12" t="s">
        <v>89</v>
      </c>
      <c r="AW170" s="12" t="s">
        <v>36</v>
      </c>
      <c r="AX170" s="12" t="s">
        <v>21</v>
      </c>
      <c r="AY170" s="158" t="s">
        <v>140</v>
      </c>
    </row>
    <row r="171" spans="2:65" s="1" customFormat="1" ht="33" customHeight="1">
      <c r="B171" s="32"/>
      <c r="C171" s="136" t="s">
        <v>192</v>
      </c>
      <c r="D171" s="136" t="s">
        <v>143</v>
      </c>
      <c r="E171" s="137" t="s">
        <v>1605</v>
      </c>
      <c r="F171" s="138" t="s">
        <v>1606</v>
      </c>
      <c r="G171" s="139" t="s">
        <v>350</v>
      </c>
      <c r="H171" s="140">
        <v>5.0599999999999996</v>
      </c>
      <c r="I171" s="141"/>
      <c r="J171" s="142">
        <f>ROUND(I171*H171,2)</f>
        <v>0</v>
      </c>
      <c r="K171" s="138" t="s">
        <v>346</v>
      </c>
      <c r="L171" s="32"/>
      <c r="M171" s="143" t="s">
        <v>1</v>
      </c>
      <c r="N171" s="144" t="s">
        <v>46</v>
      </c>
      <c r="P171" s="145">
        <f>O171*H171</f>
        <v>0</v>
      </c>
      <c r="Q171" s="145">
        <v>0</v>
      </c>
      <c r="R171" s="145">
        <f>Q171*H171</f>
        <v>0</v>
      </c>
      <c r="S171" s="145">
        <v>0.44</v>
      </c>
      <c r="T171" s="146">
        <f>S171*H171</f>
        <v>2.2263999999999999</v>
      </c>
      <c r="AR171" s="147" t="s">
        <v>152</v>
      </c>
      <c r="AT171" s="147" t="s">
        <v>143</v>
      </c>
      <c r="AU171" s="147" t="s">
        <v>89</v>
      </c>
      <c r="AY171" s="17" t="s">
        <v>140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21</v>
      </c>
      <c r="BK171" s="148">
        <f>ROUND(I171*H171,2)</f>
        <v>0</v>
      </c>
      <c r="BL171" s="17" t="s">
        <v>152</v>
      </c>
      <c r="BM171" s="147" t="s">
        <v>1607</v>
      </c>
    </row>
    <row r="172" spans="2:65" s="12" customFormat="1" ht="11.25">
      <c r="B172" s="156"/>
      <c r="D172" s="157" t="s">
        <v>341</v>
      </c>
      <c r="E172" s="158" t="s">
        <v>1</v>
      </c>
      <c r="F172" s="159" t="s">
        <v>1608</v>
      </c>
      <c r="H172" s="160">
        <v>5.0599999999999996</v>
      </c>
      <c r="I172" s="161"/>
      <c r="L172" s="156"/>
      <c r="M172" s="162"/>
      <c r="T172" s="163"/>
      <c r="AT172" s="158" t="s">
        <v>341</v>
      </c>
      <c r="AU172" s="158" t="s">
        <v>89</v>
      </c>
      <c r="AV172" s="12" t="s">
        <v>89</v>
      </c>
      <c r="AW172" s="12" t="s">
        <v>36</v>
      </c>
      <c r="AX172" s="12" t="s">
        <v>21</v>
      </c>
      <c r="AY172" s="158" t="s">
        <v>140</v>
      </c>
    </row>
    <row r="173" spans="2:65" s="1" customFormat="1" ht="21.75" customHeight="1">
      <c r="B173" s="32"/>
      <c r="C173" s="136" t="s">
        <v>170</v>
      </c>
      <c r="D173" s="136" t="s">
        <v>143</v>
      </c>
      <c r="E173" s="137" t="s">
        <v>382</v>
      </c>
      <c r="F173" s="138" t="s">
        <v>383</v>
      </c>
      <c r="G173" s="139" t="s">
        <v>364</v>
      </c>
      <c r="H173" s="140">
        <v>16.556999999999999</v>
      </c>
      <c r="I173" s="141"/>
      <c r="J173" s="142">
        <f>ROUND(I173*H173,2)</f>
        <v>0</v>
      </c>
      <c r="K173" s="138" t="s">
        <v>346</v>
      </c>
      <c r="L173" s="32"/>
      <c r="M173" s="143" t="s">
        <v>1</v>
      </c>
      <c r="N173" s="144" t="s">
        <v>46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152</v>
      </c>
      <c r="AT173" s="147" t="s">
        <v>143</v>
      </c>
      <c r="AU173" s="147" t="s">
        <v>89</v>
      </c>
      <c r="AY173" s="17" t="s">
        <v>140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152</v>
      </c>
      <c r="BM173" s="147" t="s">
        <v>384</v>
      </c>
    </row>
    <row r="174" spans="2:65" s="1" customFormat="1" ht="24.2" customHeight="1">
      <c r="B174" s="32"/>
      <c r="C174" s="136" t="s">
        <v>199</v>
      </c>
      <c r="D174" s="136" t="s">
        <v>143</v>
      </c>
      <c r="E174" s="137" t="s">
        <v>385</v>
      </c>
      <c r="F174" s="138" t="s">
        <v>386</v>
      </c>
      <c r="G174" s="139" t="s">
        <v>364</v>
      </c>
      <c r="H174" s="140">
        <v>149.01300000000001</v>
      </c>
      <c r="I174" s="141"/>
      <c r="J174" s="142">
        <f>ROUND(I174*H174,2)</f>
        <v>0</v>
      </c>
      <c r="K174" s="138" t="s">
        <v>346</v>
      </c>
      <c r="L174" s="32"/>
      <c r="M174" s="143" t="s">
        <v>1</v>
      </c>
      <c r="N174" s="144" t="s">
        <v>46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152</v>
      </c>
      <c r="AT174" s="147" t="s">
        <v>143</v>
      </c>
      <c r="AU174" s="147" t="s">
        <v>89</v>
      </c>
      <c r="AY174" s="17" t="s">
        <v>140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21</v>
      </c>
      <c r="BK174" s="148">
        <f>ROUND(I174*H174,2)</f>
        <v>0</v>
      </c>
      <c r="BL174" s="17" t="s">
        <v>152</v>
      </c>
      <c r="BM174" s="147" t="s">
        <v>387</v>
      </c>
    </row>
    <row r="175" spans="2:65" s="12" customFormat="1" ht="11.25">
      <c r="B175" s="156"/>
      <c r="D175" s="157" t="s">
        <v>341</v>
      </c>
      <c r="F175" s="159" t="s">
        <v>1609</v>
      </c>
      <c r="H175" s="160">
        <v>149.01300000000001</v>
      </c>
      <c r="I175" s="161"/>
      <c r="L175" s="156"/>
      <c r="M175" s="162"/>
      <c r="T175" s="163"/>
      <c r="AT175" s="158" t="s">
        <v>341</v>
      </c>
      <c r="AU175" s="158" t="s">
        <v>89</v>
      </c>
      <c r="AV175" s="12" t="s">
        <v>89</v>
      </c>
      <c r="AW175" s="12" t="s">
        <v>4</v>
      </c>
      <c r="AX175" s="12" t="s">
        <v>21</v>
      </c>
      <c r="AY175" s="158" t="s">
        <v>140</v>
      </c>
    </row>
    <row r="176" spans="2:65" s="1" customFormat="1" ht="24.2" customHeight="1">
      <c r="B176" s="32"/>
      <c r="C176" s="136" t="s">
        <v>174</v>
      </c>
      <c r="D176" s="136" t="s">
        <v>143</v>
      </c>
      <c r="E176" s="137" t="s">
        <v>389</v>
      </c>
      <c r="F176" s="138" t="s">
        <v>390</v>
      </c>
      <c r="G176" s="139" t="s">
        <v>364</v>
      </c>
      <c r="H176" s="140">
        <v>16.556999999999999</v>
      </c>
      <c r="I176" s="141"/>
      <c r="J176" s="142">
        <f>ROUND(I176*H176,2)</f>
        <v>0</v>
      </c>
      <c r="K176" s="138" t="s">
        <v>147</v>
      </c>
      <c r="L176" s="32"/>
      <c r="M176" s="143" t="s">
        <v>1</v>
      </c>
      <c r="N176" s="144" t="s">
        <v>46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152</v>
      </c>
      <c r="AT176" s="147" t="s">
        <v>143</v>
      </c>
      <c r="AU176" s="147" t="s">
        <v>89</v>
      </c>
      <c r="AY176" s="17" t="s">
        <v>140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21</v>
      </c>
      <c r="BK176" s="148">
        <f>ROUND(I176*H176,2)</f>
        <v>0</v>
      </c>
      <c r="BL176" s="17" t="s">
        <v>152</v>
      </c>
      <c r="BM176" s="147" t="s">
        <v>391</v>
      </c>
    </row>
    <row r="177" spans="2:65" s="1" customFormat="1" ht="24.2" customHeight="1">
      <c r="B177" s="32"/>
      <c r="C177" s="136" t="s">
        <v>206</v>
      </c>
      <c r="D177" s="136" t="s">
        <v>143</v>
      </c>
      <c r="E177" s="137" t="s">
        <v>392</v>
      </c>
      <c r="F177" s="138" t="s">
        <v>393</v>
      </c>
      <c r="G177" s="139" t="s">
        <v>350</v>
      </c>
      <c r="H177" s="140">
        <v>29.053000000000001</v>
      </c>
      <c r="I177" s="141"/>
      <c r="J177" s="142">
        <f>ROUND(I177*H177,2)</f>
        <v>0</v>
      </c>
      <c r="K177" s="138" t="s">
        <v>346</v>
      </c>
      <c r="L177" s="32"/>
      <c r="M177" s="143" t="s">
        <v>1</v>
      </c>
      <c r="N177" s="144" t="s">
        <v>46</v>
      </c>
      <c r="P177" s="145">
        <f>O177*H177</f>
        <v>0</v>
      </c>
      <c r="Q177" s="145">
        <v>0</v>
      </c>
      <c r="R177" s="145">
        <f>Q177*H177</f>
        <v>0</v>
      </c>
      <c r="S177" s="145">
        <v>0.45</v>
      </c>
      <c r="T177" s="146">
        <f>S177*H177</f>
        <v>13.07385</v>
      </c>
      <c r="AR177" s="147" t="s">
        <v>152</v>
      </c>
      <c r="AT177" s="147" t="s">
        <v>143</v>
      </c>
      <c r="AU177" s="147" t="s">
        <v>89</v>
      </c>
      <c r="AY177" s="17" t="s">
        <v>140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21</v>
      </c>
      <c r="BK177" s="148">
        <f>ROUND(I177*H177,2)</f>
        <v>0</v>
      </c>
      <c r="BL177" s="17" t="s">
        <v>152</v>
      </c>
      <c r="BM177" s="147" t="s">
        <v>394</v>
      </c>
    </row>
    <row r="178" spans="2:65" s="14" customFormat="1" ht="11.25">
      <c r="B178" s="171"/>
      <c r="D178" s="157" t="s">
        <v>341</v>
      </c>
      <c r="E178" s="172" t="s">
        <v>1</v>
      </c>
      <c r="F178" s="173" t="s">
        <v>395</v>
      </c>
      <c r="H178" s="172" t="s">
        <v>1</v>
      </c>
      <c r="I178" s="174"/>
      <c r="L178" s="171"/>
      <c r="M178" s="175"/>
      <c r="T178" s="176"/>
      <c r="AT178" s="172" t="s">
        <v>341</v>
      </c>
      <c r="AU178" s="172" t="s">
        <v>89</v>
      </c>
      <c r="AV178" s="14" t="s">
        <v>21</v>
      </c>
      <c r="AW178" s="14" t="s">
        <v>36</v>
      </c>
      <c r="AX178" s="14" t="s">
        <v>81</v>
      </c>
      <c r="AY178" s="172" t="s">
        <v>140</v>
      </c>
    </row>
    <row r="179" spans="2:65" s="14" customFormat="1" ht="11.25">
      <c r="B179" s="171"/>
      <c r="D179" s="157" t="s">
        <v>341</v>
      </c>
      <c r="E179" s="172" t="s">
        <v>1</v>
      </c>
      <c r="F179" s="173" t="s">
        <v>1610</v>
      </c>
      <c r="H179" s="172" t="s">
        <v>1</v>
      </c>
      <c r="I179" s="174"/>
      <c r="L179" s="171"/>
      <c r="M179" s="175"/>
      <c r="T179" s="176"/>
      <c r="AT179" s="172" t="s">
        <v>341</v>
      </c>
      <c r="AU179" s="172" t="s">
        <v>89</v>
      </c>
      <c r="AV179" s="14" t="s">
        <v>21</v>
      </c>
      <c r="AW179" s="14" t="s">
        <v>36</v>
      </c>
      <c r="AX179" s="14" t="s">
        <v>81</v>
      </c>
      <c r="AY179" s="172" t="s">
        <v>140</v>
      </c>
    </row>
    <row r="180" spans="2:65" s="12" customFormat="1" ht="11.25">
      <c r="B180" s="156"/>
      <c r="D180" s="157" t="s">
        <v>341</v>
      </c>
      <c r="E180" s="158" t="s">
        <v>1</v>
      </c>
      <c r="F180" s="159" t="s">
        <v>1611</v>
      </c>
      <c r="H180" s="160">
        <v>1.87</v>
      </c>
      <c r="I180" s="161"/>
      <c r="L180" s="156"/>
      <c r="M180" s="162"/>
      <c r="T180" s="163"/>
      <c r="AT180" s="158" t="s">
        <v>341</v>
      </c>
      <c r="AU180" s="158" t="s">
        <v>89</v>
      </c>
      <c r="AV180" s="12" t="s">
        <v>89</v>
      </c>
      <c r="AW180" s="12" t="s">
        <v>36</v>
      </c>
      <c r="AX180" s="12" t="s">
        <v>81</v>
      </c>
      <c r="AY180" s="158" t="s">
        <v>140</v>
      </c>
    </row>
    <row r="181" spans="2:65" s="12" customFormat="1" ht="11.25">
      <c r="B181" s="156"/>
      <c r="D181" s="157" t="s">
        <v>341</v>
      </c>
      <c r="E181" s="158" t="s">
        <v>1</v>
      </c>
      <c r="F181" s="159" t="s">
        <v>1612</v>
      </c>
      <c r="H181" s="160">
        <v>2.25</v>
      </c>
      <c r="I181" s="161"/>
      <c r="L181" s="156"/>
      <c r="M181" s="162"/>
      <c r="T181" s="163"/>
      <c r="AT181" s="158" t="s">
        <v>341</v>
      </c>
      <c r="AU181" s="158" t="s">
        <v>89</v>
      </c>
      <c r="AV181" s="12" t="s">
        <v>89</v>
      </c>
      <c r="AW181" s="12" t="s">
        <v>36</v>
      </c>
      <c r="AX181" s="12" t="s">
        <v>81</v>
      </c>
      <c r="AY181" s="158" t="s">
        <v>140</v>
      </c>
    </row>
    <row r="182" spans="2:65" s="12" customFormat="1" ht="22.5">
      <c r="B182" s="156"/>
      <c r="D182" s="157" t="s">
        <v>341</v>
      </c>
      <c r="E182" s="158" t="s">
        <v>1</v>
      </c>
      <c r="F182" s="159" t="s">
        <v>1613</v>
      </c>
      <c r="H182" s="160">
        <v>8.9049999999999994</v>
      </c>
      <c r="I182" s="161"/>
      <c r="L182" s="156"/>
      <c r="M182" s="162"/>
      <c r="T182" s="163"/>
      <c r="AT182" s="158" t="s">
        <v>341</v>
      </c>
      <c r="AU182" s="158" t="s">
        <v>89</v>
      </c>
      <c r="AV182" s="12" t="s">
        <v>89</v>
      </c>
      <c r="AW182" s="12" t="s">
        <v>36</v>
      </c>
      <c r="AX182" s="12" t="s">
        <v>81</v>
      </c>
      <c r="AY182" s="158" t="s">
        <v>140</v>
      </c>
    </row>
    <row r="183" spans="2:65" s="12" customFormat="1" ht="11.25">
      <c r="B183" s="156"/>
      <c r="D183" s="157" t="s">
        <v>341</v>
      </c>
      <c r="E183" s="158" t="s">
        <v>1</v>
      </c>
      <c r="F183" s="159" t="s">
        <v>1614</v>
      </c>
      <c r="H183" s="160">
        <v>11.528</v>
      </c>
      <c r="I183" s="161"/>
      <c r="L183" s="156"/>
      <c r="M183" s="162"/>
      <c r="T183" s="163"/>
      <c r="AT183" s="158" t="s">
        <v>341</v>
      </c>
      <c r="AU183" s="158" t="s">
        <v>89</v>
      </c>
      <c r="AV183" s="12" t="s">
        <v>89</v>
      </c>
      <c r="AW183" s="12" t="s">
        <v>36</v>
      </c>
      <c r="AX183" s="12" t="s">
        <v>81</v>
      </c>
      <c r="AY183" s="158" t="s">
        <v>140</v>
      </c>
    </row>
    <row r="184" spans="2:65" s="12" customFormat="1" ht="11.25">
      <c r="B184" s="156"/>
      <c r="D184" s="157" t="s">
        <v>341</v>
      </c>
      <c r="E184" s="158" t="s">
        <v>1</v>
      </c>
      <c r="F184" s="159" t="s">
        <v>1615</v>
      </c>
      <c r="H184" s="160">
        <v>4.5</v>
      </c>
      <c r="I184" s="161"/>
      <c r="L184" s="156"/>
      <c r="M184" s="162"/>
      <c r="T184" s="163"/>
      <c r="AT184" s="158" t="s">
        <v>341</v>
      </c>
      <c r="AU184" s="158" t="s">
        <v>89</v>
      </c>
      <c r="AV184" s="12" t="s">
        <v>89</v>
      </c>
      <c r="AW184" s="12" t="s">
        <v>36</v>
      </c>
      <c r="AX184" s="12" t="s">
        <v>81</v>
      </c>
      <c r="AY184" s="158" t="s">
        <v>140</v>
      </c>
    </row>
    <row r="185" spans="2:65" s="13" customFormat="1" ht="11.25">
      <c r="B185" s="164"/>
      <c r="D185" s="157" t="s">
        <v>341</v>
      </c>
      <c r="E185" s="165" t="s">
        <v>233</v>
      </c>
      <c r="F185" s="166" t="s">
        <v>343</v>
      </c>
      <c r="H185" s="167">
        <v>29.053000000000001</v>
      </c>
      <c r="I185" s="168"/>
      <c r="L185" s="164"/>
      <c r="M185" s="169"/>
      <c r="T185" s="170"/>
      <c r="AT185" s="165" t="s">
        <v>341</v>
      </c>
      <c r="AU185" s="165" t="s">
        <v>89</v>
      </c>
      <c r="AV185" s="13" t="s">
        <v>152</v>
      </c>
      <c r="AW185" s="13" t="s">
        <v>36</v>
      </c>
      <c r="AX185" s="13" t="s">
        <v>21</v>
      </c>
      <c r="AY185" s="165" t="s">
        <v>140</v>
      </c>
    </row>
    <row r="186" spans="2:65" s="1" customFormat="1" ht="24.2" customHeight="1">
      <c r="B186" s="32"/>
      <c r="C186" s="136" t="s">
        <v>177</v>
      </c>
      <c r="D186" s="136" t="s">
        <v>143</v>
      </c>
      <c r="E186" s="137" t="s">
        <v>397</v>
      </c>
      <c r="F186" s="138" t="s">
        <v>398</v>
      </c>
      <c r="G186" s="139" t="s">
        <v>350</v>
      </c>
      <c r="H186" s="140">
        <v>19.652000000000001</v>
      </c>
      <c r="I186" s="141"/>
      <c r="J186" s="142">
        <f>ROUND(I186*H186,2)</f>
        <v>0</v>
      </c>
      <c r="K186" s="138" t="s">
        <v>346</v>
      </c>
      <c r="L186" s="32"/>
      <c r="M186" s="143" t="s">
        <v>1</v>
      </c>
      <c r="N186" s="144" t="s">
        <v>46</v>
      </c>
      <c r="P186" s="145">
        <f>O186*H186</f>
        <v>0</v>
      </c>
      <c r="Q186" s="145">
        <v>0</v>
      </c>
      <c r="R186" s="145">
        <f>Q186*H186</f>
        <v>0</v>
      </c>
      <c r="S186" s="145">
        <v>0.45</v>
      </c>
      <c r="T186" s="146">
        <f>S186*H186</f>
        <v>8.8434000000000008</v>
      </c>
      <c r="AR186" s="147" t="s">
        <v>152</v>
      </c>
      <c r="AT186" s="147" t="s">
        <v>143</v>
      </c>
      <c r="AU186" s="147" t="s">
        <v>89</v>
      </c>
      <c r="AY186" s="17" t="s">
        <v>140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21</v>
      </c>
      <c r="BK186" s="148">
        <f>ROUND(I186*H186,2)</f>
        <v>0</v>
      </c>
      <c r="BL186" s="17" t="s">
        <v>152</v>
      </c>
      <c r="BM186" s="147" t="s">
        <v>399</v>
      </c>
    </row>
    <row r="187" spans="2:65" s="14" customFormat="1" ht="11.25">
      <c r="B187" s="171"/>
      <c r="D187" s="157" t="s">
        <v>341</v>
      </c>
      <c r="E187" s="172" t="s">
        <v>1</v>
      </c>
      <c r="F187" s="173" t="s">
        <v>395</v>
      </c>
      <c r="H187" s="172" t="s">
        <v>1</v>
      </c>
      <c r="I187" s="174"/>
      <c r="L187" s="171"/>
      <c r="M187" s="175"/>
      <c r="T187" s="176"/>
      <c r="AT187" s="172" t="s">
        <v>341</v>
      </c>
      <c r="AU187" s="172" t="s">
        <v>89</v>
      </c>
      <c r="AV187" s="14" t="s">
        <v>21</v>
      </c>
      <c r="AW187" s="14" t="s">
        <v>36</v>
      </c>
      <c r="AX187" s="14" t="s">
        <v>81</v>
      </c>
      <c r="AY187" s="172" t="s">
        <v>140</v>
      </c>
    </row>
    <row r="188" spans="2:65" s="12" customFormat="1" ht="11.25">
      <c r="B188" s="156"/>
      <c r="D188" s="157" t="s">
        <v>341</v>
      </c>
      <c r="E188" s="158" t="s">
        <v>1</v>
      </c>
      <c r="F188" s="159" t="s">
        <v>1616</v>
      </c>
      <c r="H188" s="160">
        <v>19.652000000000001</v>
      </c>
      <c r="I188" s="161"/>
      <c r="L188" s="156"/>
      <c r="M188" s="162"/>
      <c r="T188" s="163"/>
      <c r="AT188" s="158" t="s">
        <v>341</v>
      </c>
      <c r="AU188" s="158" t="s">
        <v>89</v>
      </c>
      <c r="AV188" s="12" t="s">
        <v>89</v>
      </c>
      <c r="AW188" s="12" t="s">
        <v>36</v>
      </c>
      <c r="AX188" s="12" t="s">
        <v>81</v>
      </c>
      <c r="AY188" s="158" t="s">
        <v>140</v>
      </c>
    </row>
    <row r="189" spans="2:65" s="13" customFormat="1" ht="11.25">
      <c r="B189" s="164"/>
      <c r="D189" s="157" t="s">
        <v>341</v>
      </c>
      <c r="E189" s="165" t="s">
        <v>235</v>
      </c>
      <c r="F189" s="166" t="s">
        <v>343</v>
      </c>
      <c r="H189" s="167">
        <v>19.652000000000001</v>
      </c>
      <c r="I189" s="168"/>
      <c r="L189" s="164"/>
      <c r="M189" s="169"/>
      <c r="T189" s="170"/>
      <c r="AT189" s="165" t="s">
        <v>341</v>
      </c>
      <c r="AU189" s="165" t="s">
        <v>89</v>
      </c>
      <c r="AV189" s="13" t="s">
        <v>152</v>
      </c>
      <c r="AW189" s="13" t="s">
        <v>36</v>
      </c>
      <c r="AX189" s="13" t="s">
        <v>21</v>
      </c>
      <c r="AY189" s="165" t="s">
        <v>140</v>
      </c>
    </row>
    <row r="190" spans="2:65" s="1" customFormat="1" ht="24.2" customHeight="1">
      <c r="B190" s="32"/>
      <c r="C190" s="136" t="s">
        <v>7</v>
      </c>
      <c r="D190" s="136" t="s">
        <v>143</v>
      </c>
      <c r="E190" s="137" t="s">
        <v>402</v>
      </c>
      <c r="F190" s="138" t="s">
        <v>403</v>
      </c>
      <c r="G190" s="139" t="s">
        <v>146</v>
      </c>
      <c r="H190" s="140">
        <v>74.27</v>
      </c>
      <c r="I190" s="141"/>
      <c r="J190" s="142">
        <f>ROUND(I190*H190,2)</f>
        <v>0</v>
      </c>
      <c r="K190" s="138" t="s">
        <v>346</v>
      </c>
      <c r="L190" s="32"/>
      <c r="M190" s="143" t="s">
        <v>1</v>
      </c>
      <c r="N190" s="144" t="s">
        <v>46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152</v>
      </c>
      <c r="AT190" s="147" t="s">
        <v>143</v>
      </c>
      <c r="AU190" s="147" t="s">
        <v>89</v>
      </c>
      <c r="AY190" s="17" t="s">
        <v>140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21</v>
      </c>
      <c r="BK190" s="148">
        <f>ROUND(I190*H190,2)</f>
        <v>0</v>
      </c>
      <c r="BL190" s="17" t="s">
        <v>152</v>
      </c>
      <c r="BM190" s="147" t="s">
        <v>404</v>
      </c>
    </row>
    <row r="191" spans="2:65" s="14" customFormat="1" ht="11.25">
      <c r="B191" s="171"/>
      <c r="D191" s="157" t="s">
        <v>341</v>
      </c>
      <c r="E191" s="172" t="s">
        <v>1</v>
      </c>
      <c r="F191" s="173" t="s">
        <v>1617</v>
      </c>
      <c r="H191" s="172" t="s">
        <v>1</v>
      </c>
      <c r="I191" s="174"/>
      <c r="L191" s="171"/>
      <c r="M191" s="175"/>
      <c r="T191" s="176"/>
      <c r="AT191" s="172" t="s">
        <v>341</v>
      </c>
      <c r="AU191" s="172" t="s">
        <v>89</v>
      </c>
      <c r="AV191" s="14" t="s">
        <v>21</v>
      </c>
      <c r="AW191" s="14" t="s">
        <v>36</v>
      </c>
      <c r="AX191" s="14" t="s">
        <v>81</v>
      </c>
      <c r="AY191" s="172" t="s">
        <v>140</v>
      </c>
    </row>
    <row r="192" spans="2:65" s="12" customFormat="1" ht="11.25">
      <c r="B192" s="156"/>
      <c r="D192" s="157" t="s">
        <v>341</v>
      </c>
      <c r="E192" s="158" t="s">
        <v>1</v>
      </c>
      <c r="F192" s="159" t="s">
        <v>1618</v>
      </c>
      <c r="H192" s="160">
        <v>3.4</v>
      </c>
      <c r="I192" s="161"/>
      <c r="L192" s="156"/>
      <c r="M192" s="162"/>
      <c r="T192" s="163"/>
      <c r="AT192" s="158" t="s">
        <v>341</v>
      </c>
      <c r="AU192" s="158" t="s">
        <v>89</v>
      </c>
      <c r="AV192" s="12" t="s">
        <v>89</v>
      </c>
      <c r="AW192" s="12" t="s">
        <v>36</v>
      </c>
      <c r="AX192" s="12" t="s">
        <v>81</v>
      </c>
      <c r="AY192" s="158" t="s">
        <v>140</v>
      </c>
    </row>
    <row r="193" spans="2:65" s="12" customFormat="1" ht="11.25">
      <c r="B193" s="156"/>
      <c r="D193" s="157" t="s">
        <v>341</v>
      </c>
      <c r="E193" s="158" t="s">
        <v>1</v>
      </c>
      <c r="F193" s="159" t="s">
        <v>1619</v>
      </c>
      <c r="H193" s="160">
        <v>4.9000000000000004</v>
      </c>
      <c r="I193" s="161"/>
      <c r="L193" s="156"/>
      <c r="M193" s="162"/>
      <c r="T193" s="163"/>
      <c r="AT193" s="158" t="s">
        <v>341</v>
      </c>
      <c r="AU193" s="158" t="s">
        <v>89</v>
      </c>
      <c r="AV193" s="12" t="s">
        <v>89</v>
      </c>
      <c r="AW193" s="12" t="s">
        <v>36</v>
      </c>
      <c r="AX193" s="12" t="s">
        <v>81</v>
      </c>
      <c r="AY193" s="158" t="s">
        <v>140</v>
      </c>
    </row>
    <row r="194" spans="2:65" s="12" customFormat="1" ht="22.5">
      <c r="B194" s="156"/>
      <c r="D194" s="157" t="s">
        <v>341</v>
      </c>
      <c r="E194" s="158" t="s">
        <v>1</v>
      </c>
      <c r="F194" s="159" t="s">
        <v>1620</v>
      </c>
      <c r="H194" s="160">
        <v>16.190000000000001</v>
      </c>
      <c r="I194" s="161"/>
      <c r="L194" s="156"/>
      <c r="M194" s="162"/>
      <c r="T194" s="163"/>
      <c r="AT194" s="158" t="s">
        <v>341</v>
      </c>
      <c r="AU194" s="158" t="s">
        <v>89</v>
      </c>
      <c r="AV194" s="12" t="s">
        <v>89</v>
      </c>
      <c r="AW194" s="12" t="s">
        <v>36</v>
      </c>
      <c r="AX194" s="12" t="s">
        <v>81</v>
      </c>
      <c r="AY194" s="158" t="s">
        <v>140</v>
      </c>
    </row>
    <row r="195" spans="2:65" s="12" customFormat="1" ht="11.25">
      <c r="B195" s="156"/>
      <c r="D195" s="157" t="s">
        <v>341</v>
      </c>
      <c r="E195" s="158" t="s">
        <v>1</v>
      </c>
      <c r="F195" s="159" t="s">
        <v>1621</v>
      </c>
      <c r="H195" s="160">
        <v>20.96</v>
      </c>
      <c r="I195" s="161"/>
      <c r="L195" s="156"/>
      <c r="M195" s="162"/>
      <c r="T195" s="163"/>
      <c r="AT195" s="158" t="s">
        <v>341</v>
      </c>
      <c r="AU195" s="158" t="s">
        <v>89</v>
      </c>
      <c r="AV195" s="12" t="s">
        <v>89</v>
      </c>
      <c r="AW195" s="12" t="s">
        <v>36</v>
      </c>
      <c r="AX195" s="12" t="s">
        <v>81</v>
      </c>
      <c r="AY195" s="158" t="s">
        <v>140</v>
      </c>
    </row>
    <row r="196" spans="2:65" s="12" customFormat="1" ht="11.25">
      <c r="B196" s="156"/>
      <c r="D196" s="157" t="s">
        <v>341</v>
      </c>
      <c r="E196" s="158" t="s">
        <v>1</v>
      </c>
      <c r="F196" s="159" t="s">
        <v>1622</v>
      </c>
      <c r="H196" s="160">
        <v>12</v>
      </c>
      <c r="I196" s="161"/>
      <c r="L196" s="156"/>
      <c r="M196" s="162"/>
      <c r="T196" s="163"/>
      <c r="AT196" s="158" t="s">
        <v>341</v>
      </c>
      <c r="AU196" s="158" t="s">
        <v>89</v>
      </c>
      <c r="AV196" s="12" t="s">
        <v>89</v>
      </c>
      <c r="AW196" s="12" t="s">
        <v>36</v>
      </c>
      <c r="AX196" s="12" t="s">
        <v>81</v>
      </c>
      <c r="AY196" s="158" t="s">
        <v>140</v>
      </c>
    </row>
    <row r="197" spans="2:65" s="12" customFormat="1" ht="11.25">
      <c r="B197" s="156"/>
      <c r="D197" s="157" t="s">
        <v>341</v>
      </c>
      <c r="E197" s="158" t="s">
        <v>1</v>
      </c>
      <c r="F197" s="159" t="s">
        <v>1623</v>
      </c>
      <c r="H197" s="160">
        <v>16.82</v>
      </c>
      <c r="I197" s="161"/>
      <c r="L197" s="156"/>
      <c r="M197" s="162"/>
      <c r="T197" s="163"/>
      <c r="AT197" s="158" t="s">
        <v>341</v>
      </c>
      <c r="AU197" s="158" t="s">
        <v>89</v>
      </c>
      <c r="AV197" s="12" t="s">
        <v>89</v>
      </c>
      <c r="AW197" s="12" t="s">
        <v>36</v>
      </c>
      <c r="AX197" s="12" t="s">
        <v>81</v>
      </c>
      <c r="AY197" s="158" t="s">
        <v>140</v>
      </c>
    </row>
    <row r="198" spans="2:65" s="13" customFormat="1" ht="11.25">
      <c r="B198" s="164"/>
      <c r="D198" s="157" t="s">
        <v>341</v>
      </c>
      <c r="E198" s="165" t="s">
        <v>292</v>
      </c>
      <c r="F198" s="166" t="s">
        <v>343</v>
      </c>
      <c r="H198" s="167">
        <v>74.27</v>
      </c>
      <c r="I198" s="168"/>
      <c r="L198" s="164"/>
      <c r="M198" s="169"/>
      <c r="T198" s="170"/>
      <c r="AT198" s="165" t="s">
        <v>341</v>
      </c>
      <c r="AU198" s="165" t="s">
        <v>89</v>
      </c>
      <c r="AV198" s="13" t="s">
        <v>152</v>
      </c>
      <c r="AW198" s="13" t="s">
        <v>36</v>
      </c>
      <c r="AX198" s="13" t="s">
        <v>21</v>
      </c>
      <c r="AY198" s="165" t="s">
        <v>140</v>
      </c>
    </row>
    <row r="199" spans="2:65" s="1" customFormat="1" ht="21.75" customHeight="1">
      <c r="B199" s="32"/>
      <c r="C199" s="136" t="s">
        <v>181</v>
      </c>
      <c r="D199" s="136" t="s">
        <v>143</v>
      </c>
      <c r="E199" s="137" t="s">
        <v>382</v>
      </c>
      <c r="F199" s="138" t="s">
        <v>383</v>
      </c>
      <c r="G199" s="139" t="s">
        <v>364</v>
      </c>
      <c r="H199" s="140">
        <v>21.917000000000002</v>
      </c>
      <c r="I199" s="141"/>
      <c r="J199" s="142">
        <f>ROUND(I199*H199,2)</f>
        <v>0</v>
      </c>
      <c r="K199" s="138" t="s">
        <v>346</v>
      </c>
      <c r="L199" s="32"/>
      <c r="M199" s="143" t="s">
        <v>1</v>
      </c>
      <c r="N199" s="144" t="s">
        <v>46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152</v>
      </c>
      <c r="AT199" s="147" t="s">
        <v>143</v>
      </c>
      <c r="AU199" s="147" t="s">
        <v>89</v>
      </c>
      <c r="AY199" s="17" t="s">
        <v>140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21</v>
      </c>
      <c r="BK199" s="148">
        <f>ROUND(I199*H199,2)</f>
        <v>0</v>
      </c>
      <c r="BL199" s="17" t="s">
        <v>152</v>
      </c>
      <c r="BM199" s="147" t="s">
        <v>413</v>
      </c>
    </row>
    <row r="200" spans="2:65" s="1" customFormat="1" ht="24.2" customHeight="1">
      <c r="B200" s="32"/>
      <c r="C200" s="136" t="s">
        <v>221</v>
      </c>
      <c r="D200" s="136" t="s">
        <v>143</v>
      </c>
      <c r="E200" s="137" t="s">
        <v>385</v>
      </c>
      <c r="F200" s="138" t="s">
        <v>386</v>
      </c>
      <c r="G200" s="139" t="s">
        <v>364</v>
      </c>
      <c r="H200" s="140">
        <v>197.25299999999999</v>
      </c>
      <c r="I200" s="141"/>
      <c r="J200" s="142">
        <f>ROUND(I200*H200,2)</f>
        <v>0</v>
      </c>
      <c r="K200" s="138" t="s">
        <v>346</v>
      </c>
      <c r="L200" s="32"/>
      <c r="M200" s="143" t="s">
        <v>1</v>
      </c>
      <c r="N200" s="144" t="s">
        <v>46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152</v>
      </c>
      <c r="AT200" s="147" t="s">
        <v>143</v>
      </c>
      <c r="AU200" s="147" t="s">
        <v>89</v>
      </c>
      <c r="AY200" s="17" t="s">
        <v>140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21</v>
      </c>
      <c r="BK200" s="148">
        <f>ROUND(I200*H200,2)</f>
        <v>0</v>
      </c>
      <c r="BL200" s="17" t="s">
        <v>152</v>
      </c>
      <c r="BM200" s="147" t="s">
        <v>414</v>
      </c>
    </row>
    <row r="201" spans="2:65" s="12" customFormat="1" ht="11.25">
      <c r="B201" s="156"/>
      <c r="D201" s="157" t="s">
        <v>341</v>
      </c>
      <c r="F201" s="159" t="s">
        <v>1624</v>
      </c>
      <c r="H201" s="160">
        <v>197.25299999999999</v>
      </c>
      <c r="I201" s="161"/>
      <c r="L201" s="156"/>
      <c r="M201" s="162"/>
      <c r="T201" s="163"/>
      <c r="AT201" s="158" t="s">
        <v>341</v>
      </c>
      <c r="AU201" s="158" t="s">
        <v>89</v>
      </c>
      <c r="AV201" s="12" t="s">
        <v>89</v>
      </c>
      <c r="AW201" s="12" t="s">
        <v>4</v>
      </c>
      <c r="AX201" s="12" t="s">
        <v>21</v>
      </c>
      <c r="AY201" s="158" t="s">
        <v>140</v>
      </c>
    </row>
    <row r="202" spans="2:65" s="1" customFormat="1" ht="21.75" customHeight="1">
      <c r="B202" s="32"/>
      <c r="C202" s="136" t="s">
        <v>184</v>
      </c>
      <c r="D202" s="136" t="s">
        <v>143</v>
      </c>
      <c r="E202" s="137" t="s">
        <v>416</v>
      </c>
      <c r="F202" s="138" t="s">
        <v>417</v>
      </c>
      <c r="G202" s="139" t="s">
        <v>364</v>
      </c>
      <c r="H202" s="140">
        <v>21.917000000000002</v>
      </c>
      <c r="I202" s="141"/>
      <c r="J202" s="142">
        <f>ROUND(I202*H202,2)</f>
        <v>0</v>
      </c>
      <c r="K202" s="138" t="s">
        <v>147</v>
      </c>
      <c r="L202" s="32"/>
      <c r="M202" s="143" t="s">
        <v>1</v>
      </c>
      <c r="N202" s="144" t="s">
        <v>46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152</v>
      </c>
      <c r="AT202" s="147" t="s">
        <v>143</v>
      </c>
      <c r="AU202" s="147" t="s">
        <v>89</v>
      </c>
      <c r="AY202" s="17" t="s">
        <v>140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152</v>
      </c>
      <c r="BM202" s="147" t="s">
        <v>418</v>
      </c>
    </row>
    <row r="203" spans="2:65" s="1" customFormat="1" ht="24.2" customHeight="1">
      <c r="B203" s="32"/>
      <c r="C203" s="136" t="s">
        <v>434</v>
      </c>
      <c r="D203" s="136" t="s">
        <v>143</v>
      </c>
      <c r="E203" s="137" t="s">
        <v>1625</v>
      </c>
      <c r="F203" s="138" t="s">
        <v>1626</v>
      </c>
      <c r="G203" s="139" t="s">
        <v>146</v>
      </c>
      <c r="H203" s="140">
        <v>1.1000000000000001</v>
      </c>
      <c r="I203" s="141"/>
      <c r="J203" s="142">
        <f>ROUND(I203*H203,2)</f>
        <v>0</v>
      </c>
      <c r="K203" s="138" t="s">
        <v>346</v>
      </c>
      <c r="L203" s="32"/>
      <c r="M203" s="143" t="s">
        <v>1</v>
      </c>
      <c r="N203" s="144" t="s">
        <v>46</v>
      </c>
      <c r="P203" s="145">
        <f>O203*H203</f>
        <v>0</v>
      </c>
      <c r="Q203" s="145">
        <v>8.6800000000000002E-3</v>
      </c>
      <c r="R203" s="145">
        <f>Q203*H203</f>
        <v>9.5480000000000009E-3</v>
      </c>
      <c r="S203" s="145">
        <v>0</v>
      </c>
      <c r="T203" s="146">
        <f>S203*H203</f>
        <v>0</v>
      </c>
      <c r="AR203" s="147" t="s">
        <v>152</v>
      </c>
      <c r="AT203" s="147" t="s">
        <v>143</v>
      </c>
      <c r="AU203" s="147" t="s">
        <v>89</v>
      </c>
      <c r="AY203" s="17" t="s">
        <v>140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21</v>
      </c>
      <c r="BK203" s="148">
        <f>ROUND(I203*H203,2)</f>
        <v>0</v>
      </c>
      <c r="BL203" s="17" t="s">
        <v>152</v>
      </c>
      <c r="BM203" s="147" t="s">
        <v>1627</v>
      </c>
    </row>
    <row r="204" spans="2:65" s="12" customFormat="1" ht="11.25">
      <c r="B204" s="156"/>
      <c r="D204" s="157" t="s">
        <v>341</v>
      </c>
      <c r="E204" s="158" t="s">
        <v>1</v>
      </c>
      <c r="F204" s="159" t="s">
        <v>1628</v>
      </c>
      <c r="H204" s="160">
        <v>1.1000000000000001</v>
      </c>
      <c r="I204" s="161"/>
      <c r="L204" s="156"/>
      <c r="M204" s="162"/>
      <c r="T204" s="163"/>
      <c r="AT204" s="158" t="s">
        <v>341</v>
      </c>
      <c r="AU204" s="158" t="s">
        <v>89</v>
      </c>
      <c r="AV204" s="12" t="s">
        <v>89</v>
      </c>
      <c r="AW204" s="12" t="s">
        <v>36</v>
      </c>
      <c r="AX204" s="12" t="s">
        <v>81</v>
      </c>
      <c r="AY204" s="158" t="s">
        <v>140</v>
      </c>
    </row>
    <row r="205" spans="2:65" s="13" customFormat="1" ht="11.25">
      <c r="B205" s="164"/>
      <c r="D205" s="157" t="s">
        <v>341</v>
      </c>
      <c r="E205" s="165" t="s">
        <v>1566</v>
      </c>
      <c r="F205" s="166" t="s">
        <v>343</v>
      </c>
      <c r="H205" s="167">
        <v>1.1000000000000001</v>
      </c>
      <c r="I205" s="168"/>
      <c r="L205" s="164"/>
      <c r="M205" s="169"/>
      <c r="T205" s="170"/>
      <c r="AT205" s="165" t="s">
        <v>341</v>
      </c>
      <c r="AU205" s="165" t="s">
        <v>89</v>
      </c>
      <c r="AV205" s="13" t="s">
        <v>152</v>
      </c>
      <c r="AW205" s="13" t="s">
        <v>36</v>
      </c>
      <c r="AX205" s="13" t="s">
        <v>21</v>
      </c>
      <c r="AY205" s="165" t="s">
        <v>140</v>
      </c>
    </row>
    <row r="206" spans="2:65" s="1" customFormat="1" ht="24.2" customHeight="1">
      <c r="B206" s="32"/>
      <c r="C206" s="136" t="s">
        <v>188</v>
      </c>
      <c r="D206" s="136" t="s">
        <v>143</v>
      </c>
      <c r="E206" s="137" t="s">
        <v>452</v>
      </c>
      <c r="F206" s="138" t="s">
        <v>453</v>
      </c>
      <c r="G206" s="139" t="s">
        <v>146</v>
      </c>
      <c r="H206" s="140">
        <v>7.7</v>
      </c>
      <c r="I206" s="141"/>
      <c r="J206" s="142">
        <f>ROUND(I206*H206,2)</f>
        <v>0</v>
      </c>
      <c r="K206" s="138" t="s">
        <v>346</v>
      </c>
      <c r="L206" s="32"/>
      <c r="M206" s="143" t="s">
        <v>1</v>
      </c>
      <c r="N206" s="144" t="s">
        <v>46</v>
      </c>
      <c r="P206" s="145">
        <f>O206*H206</f>
        <v>0</v>
      </c>
      <c r="Q206" s="145">
        <v>3.6900000000000002E-2</v>
      </c>
      <c r="R206" s="145">
        <f>Q206*H206</f>
        <v>0.28413000000000005</v>
      </c>
      <c r="S206" s="145">
        <v>0</v>
      </c>
      <c r="T206" s="146">
        <f>S206*H206</f>
        <v>0</v>
      </c>
      <c r="AR206" s="147" t="s">
        <v>152</v>
      </c>
      <c r="AT206" s="147" t="s">
        <v>143</v>
      </c>
      <c r="AU206" s="147" t="s">
        <v>89</v>
      </c>
      <c r="AY206" s="17" t="s">
        <v>140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152</v>
      </c>
      <c r="BM206" s="147" t="s">
        <v>454</v>
      </c>
    </row>
    <row r="207" spans="2:65" s="12" customFormat="1" ht="11.25">
      <c r="B207" s="156"/>
      <c r="D207" s="157" t="s">
        <v>341</v>
      </c>
      <c r="E207" s="158" t="s">
        <v>1</v>
      </c>
      <c r="F207" s="159" t="s">
        <v>1629</v>
      </c>
      <c r="H207" s="160">
        <v>7</v>
      </c>
      <c r="I207" s="161"/>
      <c r="L207" s="156"/>
      <c r="M207" s="162"/>
      <c r="T207" s="163"/>
      <c r="AT207" s="158" t="s">
        <v>341</v>
      </c>
      <c r="AU207" s="158" t="s">
        <v>89</v>
      </c>
      <c r="AV207" s="12" t="s">
        <v>89</v>
      </c>
      <c r="AW207" s="12" t="s">
        <v>36</v>
      </c>
      <c r="AX207" s="12" t="s">
        <v>81</v>
      </c>
      <c r="AY207" s="158" t="s">
        <v>140</v>
      </c>
    </row>
    <row r="208" spans="2:65" s="13" customFormat="1" ht="11.25">
      <c r="B208" s="164"/>
      <c r="D208" s="157" t="s">
        <v>341</v>
      </c>
      <c r="E208" s="165" t="s">
        <v>1555</v>
      </c>
      <c r="F208" s="166" t="s">
        <v>343</v>
      </c>
      <c r="H208" s="167">
        <v>7</v>
      </c>
      <c r="I208" s="168"/>
      <c r="L208" s="164"/>
      <c r="M208" s="169"/>
      <c r="T208" s="170"/>
      <c r="AT208" s="165" t="s">
        <v>341</v>
      </c>
      <c r="AU208" s="165" t="s">
        <v>89</v>
      </c>
      <c r="AV208" s="13" t="s">
        <v>152</v>
      </c>
      <c r="AW208" s="13" t="s">
        <v>36</v>
      </c>
      <c r="AX208" s="13" t="s">
        <v>81</v>
      </c>
      <c r="AY208" s="165" t="s">
        <v>140</v>
      </c>
    </row>
    <row r="209" spans="2:65" s="12" customFormat="1" ht="11.25">
      <c r="B209" s="156"/>
      <c r="D209" s="157" t="s">
        <v>341</v>
      </c>
      <c r="E209" s="158" t="s">
        <v>1</v>
      </c>
      <c r="F209" s="159" t="s">
        <v>1630</v>
      </c>
      <c r="H209" s="160">
        <v>7.7</v>
      </c>
      <c r="I209" s="161"/>
      <c r="L209" s="156"/>
      <c r="M209" s="162"/>
      <c r="T209" s="163"/>
      <c r="AT209" s="158" t="s">
        <v>341</v>
      </c>
      <c r="AU209" s="158" t="s">
        <v>89</v>
      </c>
      <c r="AV209" s="12" t="s">
        <v>89</v>
      </c>
      <c r="AW209" s="12" t="s">
        <v>36</v>
      </c>
      <c r="AX209" s="12" t="s">
        <v>81</v>
      </c>
      <c r="AY209" s="158" t="s">
        <v>140</v>
      </c>
    </row>
    <row r="210" spans="2:65" s="13" customFormat="1" ht="11.25">
      <c r="B210" s="164"/>
      <c r="D210" s="157" t="s">
        <v>341</v>
      </c>
      <c r="E210" s="165" t="s">
        <v>1557</v>
      </c>
      <c r="F210" s="166" t="s">
        <v>343</v>
      </c>
      <c r="H210" s="167">
        <v>7.7</v>
      </c>
      <c r="I210" s="168"/>
      <c r="L210" s="164"/>
      <c r="M210" s="169"/>
      <c r="T210" s="170"/>
      <c r="AT210" s="165" t="s">
        <v>341</v>
      </c>
      <c r="AU210" s="165" t="s">
        <v>89</v>
      </c>
      <c r="AV210" s="13" t="s">
        <v>152</v>
      </c>
      <c r="AW210" s="13" t="s">
        <v>36</v>
      </c>
      <c r="AX210" s="13" t="s">
        <v>21</v>
      </c>
      <c r="AY210" s="165" t="s">
        <v>140</v>
      </c>
    </row>
    <row r="211" spans="2:65" s="1" customFormat="1" ht="24.2" customHeight="1">
      <c r="B211" s="32"/>
      <c r="C211" s="136" t="s">
        <v>445</v>
      </c>
      <c r="D211" s="136" t="s">
        <v>143</v>
      </c>
      <c r="E211" s="137" t="s">
        <v>458</v>
      </c>
      <c r="F211" s="138" t="s">
        <v>459</v>
      </c>
      <c r="G211" s="139" t="s">
        <v>460</v>
      </c>
      <c r="H211" s="140">
        <v>13.823</v>
      </c>
      <c r="I211" s="141"/>
      <c r="J211" s="142">
        <f>ROUND(I211*H211,2)</f>
        <v>0</v>
      </c>
      <c r="K211" s="138" t="s">
        <v>346</v>
      </c>
      <c r="L211" s="32"/>
      <c r="M211" s="143" t="s">
        <v>1</v>
      </c>
      <c r="N211" s="144" t="s">
        <v>46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152</v>
      </c>
      <c r="AT211" s="147" t="s">
        <v>143</v>
      </c>
      <c r="AU211" s="147" t="s">
        <v>89</v>
      </c>
      <c r="AY211" s="17" t="s">
        <v>140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21</v>
      </c>
      <c r="BK211" s="148">
        <f>ROUND(I211*H211,2)</f>
        <v>0</v>
      </c>
      <c r="BL211" s="17" t="s">
        <v>152</v>
      </c>
      <c r="BM211" s="147" t="s">
        <v>461</v>
      </c>
    </row>
    <row r="212" spans="2:65" s="12" customFormat="1" ht="11.25">
      <c r="B212" s="156"/>
      <c r="D212" s="157" t="s">
        <v>341</v>
      </c>
      <c r="E212" s="158" t="s">
        <v>1</v>
      </c>
      <c r="F212" s="159" t="s">
        <v>1631</v>
      </c>
      <c r="H212" s="160">
        <v>1.65</v>
      </c>
      <c r="I212" s="161"/>
      <c r="L212" s="156"/>
      <c r="M212" s="162"/>
      <c r="T212" s="163"/>
      <c r="AT212" s="158" t="s">
        <v>341</v>
      </c>
      <c r="AU212" s="158" t="s">
        <v>89</v>
      </c>
      <c r="AV212" s="12" t="s">
        <v>89</v>
      </c>
      <c r="AW212" s="12" t="s">
        <v>36</v>
      </c>
      <c r="AX212" s="12" t="s">
        <v>81</v>
      </c>
      <c r="AY212" s="158" t="s">
        <v>140</v>
      </c>
    </row>
    <row r="213" spans="2:65" s="12" customFormat="1" ht="11.25">
      <c r="B213" s="156"/>
      <c r="D213" s="157" t="s">
        <v>341</v>
      </c>
      <c r="E213" s="158" t="s">
        <v>1</v>
      </c>
      <c r="F213" s="159" t="s">
        <v>1632</v>
      </c>
      <c r="H213" s="160">
        <v>7.673</v>
      </c>
      <c r="I213" s="161"/>
      <c r="L213" s="156"/>
      <c r="M213" s="162"/>
      <c r="T213" s="163"/>
      <c r="AT213" s="158" t="s">
        <v>341</v>
      </c>
      <c r="AU213" s="158" t="s">
        <v>89</v>
      </c>
      <c r="AV213" s="12" t="s">
        <v>89</v>
      </c>
      <c r="AW213" s="12" t="s">
        <v>36</v>
      </c>
      <c r="AX213" s="12" t="s">
        <v>81</v>
      </c>
      <c r="AY213" s="158" t="s">
        <v>140</v>
      </c>
    </row>
    <row r="214" spans="2:65" s="12" customFormat="1" ht="11.25">
      <c r="B214" s="156"/>
      <c r="D214" s="157" t="s">
        <v>341</v>
      </c>
      <c r="E214" s="158" t="s">
        <v>1</v>
      </c>
      <c r="F214" s="159" t="s">
        <v>1633</v>
      </c>
      <c r="H214" s="160">
        <v>4.5</v>
      </c>
      <c r="I214" s="161"/>
      <c r="L214" s="156"/>
      <c r="M214" s="162"/>
      <c r="T214" s="163"/>
      <c r="AT214" s="158" t="s">
        <v>341</v>
      </c>
      <c r="AU214" s="158" t="s">
        <v>89</v>
      </c>
      <c r="AV214" s="12" t="s">
        <v>89</v>
      </c>
      <c r="AW214" s="12" t="s">
        <v>36</v>
      </c>
      <c r="AX214" s="12" t="s">
        <v>81</v>
      </c>
      <c r="AY214" s="158" t="s">
        <v>140</v>
      </c>
    </row>
    <row r="215" spans="2:65" s="13" customFormat="1" ht="11.25">
      <c r="B215" s="164"/>
      <c r="D215" s="157" t="s">
        <v>341</v>
      </c>
      <c r="E215" s="165" t="s">
        <v>1577</v>
      </c>
      <c r="F215" s="166" t="s">
        <v>343</v>
      </c>
      <c r="H215" s="167">
        <v>13.823</v>
      </c>
      <c r="I215" s="168"/>
      <c r="L215" s="164"/>
      <c r="M215" s="169"/>
      <c r="T215" s="170"/>
      <c r="AT215" s="165" t="s">
        <v>341</v>
      </c>
      <c r="AU215" s="165" t="s">
        <v>89</v>
      </c>
      <c r="AV215" s="13" t="s">
        <v>152</v>
      </c>
      <c r="AW215" s="13" t="s">
        <v>36</v>
      </c>
      <c r="AX215" s="13" t="s">
        <v>21</v>
      </c>
      <c r="AY215" s="165" t="s">
        <v>140</v>
      </c>
    </row>
    <row r="216" spans="2:65" s="1" customFormat="1" ht="37.9" customHeight="1">
      <c r="B216" s="32"/>
      <c r="C216" s="136" t="s">
        <v>191</v>
      </c>
      <c r="D216" s="136" t="s">
        <v>143</v>
      </c>
      <c r="E216" s="137" t="s">
        <v>463</v>
      </c>
      <c r="F216" s="138" t="s">
        <v>464</v>
      </c>
      <c r="G216" s="139" t="s">
        <v>460</v>
      </c>
      <c r="H216" s="140">
        <v>6.9119999999999999</v>
      </c>
      <c r="I216" s="141"/>
      <c r="J216" s="142">
        <f>ROUND(I216*H216,2)</f>
        <v>0</v>
      </c>
      <c r="K216" s="138" t="s">
        <v>346</v>
      </c>
      <c r="L216" s="32"/>
      <c r="M216" s="143" t="s">
        <v>1</v>
      </c>
      <c r="N216" s="144" t="s">
        <v>46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152</v>
      </c>
      <c r="AT216" s="147" t="s">
        <v>143</v>
      </c>
      <c r="AU216" s="147" t="s">
        <v>89</v>
      </c>
      <c r="AY216" s="17" t="s">
        <v>140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152</v>
      </c>
      <c r="BM216" s="147" t="s">
        <v>465</v>
      </c>
    </row>
    <row r="217" spans="2:65" s="12" customFormat="1" ht="11.25">
      <c r="B217" s="156"/>
      <c r="D217" s="157" t="s">
        <v>341</v>
      </c>
      <c r="E217" s="158" t="s">
        <v>1</v>
      </c>
      <c r="F217" s="159" t="s">
        <v>1634</v>
      </c>
      <c r="H217" s="160">
        <v>6.9119999999999999</v>
      </c>
      <c r="I217" s="161"/>
      <c r="L217" s="156"/>
      <c r="M217" s="162"/>
      <c r="T217" s="163"/>
      <c r="AT217" s="158" t="s">
        <v>341</v>
      </c>
      <c r="AU217" s="158" t="s">
        <v>89</v>
      </c>
      <c r="AV217" s="12" t="s">
        <v>89</v>
      </c>
      <c r="AW217" s="12" t="s">
        <v>36</v>
      </c>
      <c r="AX217" s="12" t="s">
        <v>21</v>
      </c>
      <c r="AY217" s="158" t="s">
        <v>140</v>
      </c>
    </row>
    <row r="218" spans="2:65" s="1" customFormat="1" ht="37.9" customHeight="1">
      <c r="B218" s="32"/>
      <c r="C218" s="136" t="s">
        <v>457</v>
      </c>
      <c r="D218" s="136" t="s">
        <v>143</v>
      </c>
      <c r="E218" s="137" t="s">
        <v>468</v>
      </c>
      <c r="F218" s="138" t="s">
        <v>469</v>
      </c>
      <c r="G218" s="139" t="s">
        <v>460</v>
      </c>
      <c r="H218" s="140">
        <v>6.9119999999999999</v>
      </c>
      <c r="I218" s="141"/>
      <c r="J218" s="142">
        <f>ROUND(I218*H218,2)</f>
        <v>0</v>
      </c>
      <c r="K218" s="138" t="s">
        <v>346</v>
      </c>
      <c r="L218" s="32"/>
      <c r="M218" s="143" t="s">
        <v>1</v>
      </c>
      <c r="N218" s="144" t="s">
        <v>46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152</v>
      </c>
      <c r="AT218" s="147" t="s">
        <v>143</v>
      </c>
      <c r="AU218" s="147" t="s">
        <v>89</v>
      </c>
      <c r="AY218" s="17" t="s">
        <v>140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21</v>
      </c>
      <c r="BK218" s="148">
        <f>ROUND(I218*H218,2)</f>
        <v>0</v>
      </c>
      <c r="BL218" s="17" t="s">
        <v>152</v>
      </c>
      <c r="BM218" s="147" t="s">
        <v>470</v>
      </c>
    </row>
    <row r="219" spans="2:65" s="14" customFormat="1" ht="11.25">
      <c r="B219" s="171"/>
      <c r="D219" s="157" t="s">
        <v>341</v>
      </c>
      <c r="E219" s="172" t="s">
        <v>1</v>
      </c>
      <c r="F219" s="173" t="s">
        <v>471</v>
      </c>
      <c r="H219" s="172" t="s">
        <v>1</v>
      </c>
      <c r="I219" s="174"/>
      <c r="L219" s="171"/>
      <c r="M219" s="175"/>
      <c r="T219" s="176"/>
      <c r="AT219" s="172" t="s">
        <v>341</v>
      </c>
      <c r="AU219" s="172" t="s">
        <v>89</v>
      </c>
      <c r="AV219" s="14" t="s">
        <v>21</v>
      </c>
      <c r="AW219" s="14" t="s">
        <v>36</v>
      </c>
      <c r="AX219" s="14" t="s">
        <v>81</v>
      </c>
      <c r="AY219" s="172" t="s">
        <v>140</v>
      </c>
    </row>
    <row r="220" spans="2:65" s="12" customFormat="1" ht="11.25">
      <c r="B220" s="156"/>
      <c r="D220" s="157" t="s">
        <v>341</v>
      </c>
      <c r="E220" s="158" t="s">
        <v>1</v>
      </c>
      <c r="F220" s="159" t="s">
        <v>1635</v>
      </c>
      <c r="H220" s="160">
        <v>6.9119999999999999</v>
      </c>
      <c r="I220" s="161"/>
      <c r="L220" s="156"/>
      <c r="M220" s="162"/>
      <c r="T220" s="163"/>
      <c r="AT220" s="158" t="s">
        <v>341</v>
      </c>
      <c r="AU220" s="158" t="s">
        <v>89</v>
      </c>
      <c r="AV220" s="12" t="s">
        <v>89</v>
      </c>
      <c r="AW220" s="12" t="s">
        <v>36</v>
      </c>
      <c r="AX220" s="12" t="s">
        <v>21</v>
      </c>
      <c r="AY220" s="158" t="s">
        <v>140</v>
      </c>
    </row>
    <row r="221" spans="2:65" s="1" customFormat="1" ht="33" customHeight="1">
      <c r="B221" s="32"/>
      <c r="C221" s="136" t="s">
        <v>195</v>
      </c>
      <c r="D221" s="136" t="s">
        <v>143</v>
      </c>
      <c r="E221" s="137" t="s">
        <v>1636</v>
      </c>
      <c r="F221" s="138" t="s">
        <v>1637</v>
      </c>
      <c r="G221" s="139" t="s">
        <v>460</v>
      </c>
      <c r="H221" s="140">
        <v>32.502000000000002</v>
      </c>
      <c r="I221" s="141"/>
      <c r="J221" s="142">
        <f>ROUND(I221*H221,2)</f>
        <v>0</v>
      </c>
      <c r="K221" s="138" t="s">
        <v>346</v>
      </c>
      <c r="L221" s="32"/>
      <c r="M221" s="143" t="s">
        <v>1</v>
      </c>
      <c r="N221" s="144" t="s">
        <v>46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152</v>
      </c>
      <c r="AT221" s="147" t="s">
        <v>143</v>
      </c>
      <c r="AU221" s="147" t="s">
        <v>89</v>
      </c>
      <c r="AY221" s="17" t="s">
        <v>140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21</v>
      </c>
      <c r="BK221" s="148">
        <f>ROUND(I221*H221,2)</f>
        <v>0</v>
      </c>
      <c r="BL221" s="17" t="s">
        <v>152</v>
      </c>
      <c r="BM221" s="147" t="s">
        <v>475</v>
      </c>
    </row>
    <row r="222" spans="2:65" s="14" customFormat="1" ht="11.25">
      <c r="B222" s="171"/>
      <c r="D222" s="157" t="s">
        <v>341</v>
      </c>
      <c r="E222" s="172" t="s">
        <v>1</v>
      </c>
      <c r="F222" s="173" t="s">
        <v>1638</v>
      </c>
      <c r="H222" s="172" t="s">
        <v>1</v>
      </c>
      <c r="I222" s="174"/>
      <c r="L222" s="171"/>
      <c r="M222" s="175"/>
      <c r="T222" s="176"/>
      <c r="AT222" s="172" t="s">
        <v>341</v>
      </c>
      <c r="AU222" s="172" t="s">
        <v>89</v>
      </c>
      <c r="AV222" s="14" t="s">
        <v>21</v>
      </c>
      <c r="AW222" s="14" t="s">
        <v>36</v>
      </c>
      <c r="AX222" s="14" t="s">
        <v>81</v>
      </c>
      <c r="AY222" s="172" t="s">
        <v>140</v>
      </c>
    </row>
    <row r="223" spans="2:65" s="12" customFormat="1" ht="11.25">
      <c r="B223" s="156"/>
      <c r="D223" s="157" t="s">
        <v>341</v>
      </c>
      <c r="E223" s="158" t="s">
        <v>1</v>
      </c>
      <c r="F223" s="159" t="s">
        <v>1639</v>
      </c>
      <c r="H223" s="160">
        <v>13.523999999999999</v>
      </c>
      <c r="I223" s="161"/>
      <c r="L223" s="156"/>
      <c r="M223" s="162"/>
      <c r="T223" s="163"/>
      <c r="AT223" s="158" t="s">
        <v>341</v>
      </c>
      <c r="AU223" s="158" t="s">
        <v>89</v>
      </c>
      <c r="AV223" s="12" t="s">
        <v>89</v>
      </c>
      <c r="AW223" s="12" t="s">
        <v>36</v>
      </c>
      <c r="AX223" s="12" t="s">
        <v>81</v>
      </c>
      <c r="AY223" s="158" t="s">
        <v>140</v>
      </c>
    </row>
    <row r="224" spans="2:65" s="12" customFormat="1" ht="11.25">
      <c r="B224" s="156"/>
      <c r="D224" s="157" t="s">
        <v>341</v>
      </c>
      <c r="E224" s="158" t="s">
        <v>1</v>
      </c>
      <c r="F224" s="159" t="s">
        <v>1640</v>
      </c>
      <c r="H224" s="160">
        <v>52.11</v>
      </c>
      <c r="I224" s="161"/>
      <c r="L224" s="156"/>
      <c r="M224" s="162"/>
      <c r="T224" s="163"/>
      <c r="AT224" s="158" t="s">
        <v>341</v>
      </c>
      <c r="AU224" s="158" t="s">
        <v>89</v>
      </c>
      <c r="AV224" s="12" t="s">
        <v>89</v>
      </c>
      <c r="AW224" s="12" t="s">
        <v>36</v>
      </c>
      <c r="AX224" s="12" t="s">
        <v>81</v>
      </c>
      <c r="AY224" s="158" t="s">
        <v>140</v>
      </c>
    </row>
    <row r="225" spans="2:65" s="14" customFormat="1" ht="22.5">
      <c r="B225" s="171"/>
      <c r="D225" s="157" t="s">
        <v>341</v>
      </c>
      <c r="E225" s="172" t="s">
        <v>1</v>
      </c>
      <c r="F225" s="173" t="s">
        <v>1641</v>
      </c>
      <c r="H225" s="172" t="s">
        <v>1</v>
      </c>
      <c r="I225" s="174"/>
      <c r="L225" s="171"/>
      <c r="M225" s="175"/>
      <c r="T225" s="176"/>
      <c r="AT225" s="172" t="s">
        <v>341</v>
      </c>
      <c r="AU225" s="172" t="s">
        <v>89</v>
      </c>
      <c r="AV225" s="14" t="s">
        <v>21</v>
      </c>
      <c r="AW225" s="14" t="s">
        <v>36</v>
      </c>
      <c r="AX225" s="14" t="s">
        <v>81</v>
      </c>
      <c r="AY225" s="172" t="s">
        <v>140</v>
      </c>
    </row>
    <row r="226" spans="2:65" s="12" customFormat="1" ht="11.25">
      <c r="B226" s="156"/>
      <c r="D226" s="157" t="s">
        <v>341</v>
      </c>
      <c r="E226" s="158" t="s">
        <v>1</v>
      </c>
      <c r="F226" s="159" t="s">
        <v>1642</v>
      </c>
      <c r="H226" s="160">
        <v>3.6230000000000002</v>
      </c>
      <c r="I226" s="161"/>
      <c r="L226" s="156"/>
      <c r="M226" s="162"/>
      <c r="T226" s="163"/>
      <c r="AT226" s="158" t="s">
        <v>341</v>
      </c>
      <c r="AU226" s="158" t="s">
        <v>89</v>
      </c>
      <c r="AV226" s="12" t="s">
        <v>89</v>
      </c>
      <c r="AW226" s="12" t="s">
        <v>36</v>
      </c>
      <c r="AX226" s="12" t="s">
        <v>81</v>
      </c>
      <c r="AY226" s="158" t="s">
        <v>140</v>
      </c>
    </row>
    <row r="227" spans="2:65" s="12" customFormat="1" ht="11.25">
      <c r="B227" s="156"/>
      <c r="D227" s="157" t="s">
        <v>341</v>
      </c>
      <c r="E227" s="158" t="s">
        <v>1</v>
      </c>
      <c r="F227" s="159" t="s">
        <v>1643</v>
      </c>
      <c r="H227" s="160">
        <v>10.670999999999999</v>
      </c>
      <c r="I227" s="161"/>
      <c r="L227" s="156"/>
      <c r="M227" s="162"/>
      <c r="T227" s="163"/>
      <c r="AT227" s="158" t="s">
        <v>341</v>
      </c>
      <c r="AU227" s="158" t="s">
        <v>89</v>
      </c>
      <c r="AV227" s="12" t="s">
        <v>89</v>
      </c>
      <c r="AW227" s="12" t="s">
        <v>36</v>
      </c>
      <c r="AX227" s="12" t="s">
        <v>81</v>
      </c>
      <c r="AY227" s="158" t="s">
        <v>140</v>
      </c>
    </row>
    <row r="228" spans="2:65" s="12" customFormat="1" ht="11.25">
      <c r="B228" s="156"/>
      <c r="D228" s="157" t="s">
        <v>341</v>
      </c>
      <c r="E228" s="158" t="s">
        <v>1</v>
      </c>
      <c r="F228" s="159" t="s">
        <v>1644</v>
      </c>
      <c r="H228" s="160">
        <v>2.851</v>
      </c>
      <c r="I228" s="161"/>
      <c r="L228" s="156"/>
      <c r="M228" s="162"/>
      <c r="T228" s="163"/>
      <c r="AT228" s="158" t="s">
        <v>341</v>
      </c>
      <c r="AU228" s="158" t="s">
        <v>89</v>
      </c>
      <c r="AV228" s="12" t="s">
        <v>89</v>
      </c>
      <c r="AW228" s="12" t="s">
        <v>36</v>
      </c>
      <c r="AX228" s="12" t="s">
        <v>81</v>
      </c>
      <c r="AY228" s="158" t="s">
        <v>140</v>
      </c>
    </row>
    <row r="229" spans="2:65" s="14" customFormat="1" ht="11.25">
      <c r="B229" s="171"/>
      <c r="D229" s="157" t="s">
        <v>341</v>
      </c>
      <c r="E229" s="172" t="s">
        <v>1</v>
      </c>
      <c r="F229" s="173" t="s">
        <v>1645</v>
      </c>
      <c r="H229" s="172" t="s">
        <v>1</v>
      </c>
      <c r="I229" s="174"/>
      <c r="L229" s="171"/>
      <c r="M229" s="175"/>
      <c r="T229" s="176"/>
      <c r="AT229" s="172" t="s">
        <v>341</v>
      </c>
      <c r="AU229" s="172" t="s">
        <v>89</v>
      </c>
      <c r="AV229" s="14" t="s">
        <v>21</v>
      </c>
      <c r="AW229" s="14" t="s">
        <v>36</v>
      </c>
      <c r="AX229" s="14" t="s">
        <v>81</v>
      </c>
      <c r="AY229" s="172" t="s">
        <v>140</v>
      </c>
    </row>
    <row r="230" spans="2:65" s="12" customFormat="1" ht="11.25">
      <c r="B230" s="156"/>
      <c r="D230" s="157" t="s">
        <v>341</v>
      </c>
      <c r="E230" s="158" t="s">
        <v>1</v>
      </c>
      <c r="F230" s="159" t="s">
        <v>1646</v>
      </c>
      <c r="H230" s="160">
        <v>18.041</v>
      </c>
      <c r="I230" s="161"/>
      <c r="L230" s="156"/>
      <c r="M230" s="162"/>
      <c r="T230" s="163"/>
      <c r="AT230" s="158" t="s">
        <v>341</v>
      </c>
      <c r="AU230" s="158" t="s">
        <v>89</v>
      </c>
      <c r="AV230" s="12" t="s">
        <v>89</v>
      </c>
      <c r="AW230" s="12" t="s">
        <v>36</v>
      </c>
      <c r="AX230" s="12" t="s">
        <v>81</v>
      </c>
      <c r="AY230" s="158" t="s">
        <v>140</v>
      </c>
    </row>
    <row r="231" spans="2:65" s="12" customFormat="1" ht="11.25">
      <c r="B231" s="156"/>
      <c r="D231" s="157" t="s">
        <v>341</v>
      </c>
      <c r="E231" s="158" t="s">
        <v>1</v>
      </c>
      <c r="F231" s="159" t="s">
        <v>1647</v>
      </c>
      <c r="H231" s="160">
        <v>9</v>
      </c>
      <c r="I231" s="161"/>
      <c r="L231" s="156"/>
      <c r="M231" s="162"/>
      <c r="T231" s="163"/>
      <c r="AT231" s="158" t="s">
        <v>341</v>
      </c>
      <c r="AU231" s="158" t="s">
        <v>89</v>
      </c>
      <c r="AV231" s="12" t="s">
        <v>89</v>
      </c>
      <c r="AW231" s="12" t="s">
        <v>36</v>
      </c>
      <c r="AX231" s="12" t="s">
        <v>81</v>
      </c>
      <c r="AY231" s="158" t="s">
        <v>140</v>
      </c>
    </row>
    <row r="232" spans="2:65" s="15" customFormat="1" ht="11.25">
      <c r="B232" s="177"/>
      <c r="D232" s="157" t="s">
        <v>341</v>
      </c>
      <c r="E232" s="178" t="s">
        <v>303</v>
      </c>
      <c r="F232" s="179" t="s">
        <v>484</v>
      </c>
      <c r="H232" s="180">
        <v>109.82</v>
      </c>
      <c r="I232" s="181"/>
      <c r="L232" s="177"/>
      <c r="M232" s="182"/>
      <c r="T232" s="183"/>
      <c r="AT232" s="178" t="s">
        <v>341</v>
      </c>
      <c r="AU232" s="178" t="s">
        <v>89</v>
      </c>
      <c r="AV232" s="15" t="s">
        <v>139</v>
      </c>
      <c r="AW232" s="15" t="s">
        <v>36</v>
      </c>
      <c r="AX232" s="15" t="s">
        <v>81</v>
      </c>
      <c r="AY232" s="178" t="s">
        <v>140</v>
      </c>
    </row>
    <row r="233" spans="2:65" s="14" customFormat="1" ht="11.25">
      <c r="B233" s="171"/>
      <c r="D233" s="157" t="s">
        <v>341</v>
      </c>
      <c r="E233" s="172" t="s">
        <v>1</v>
      </c>
      <c r="F233" s="173" t="s">
        <v>488</v>
      </c>
      <c r="H233" s="172" t="s">
        <v>1</v>
      </c>
      <c r="I233" s="174"/>
      <c r="L233" s="171"/>
      <c r="M233" s="175"/>
      <c r="T233" s="176"/>
      <c r="AT233" s="172" t="s">
        <v>341</v>
      </c>
      <c r="AU233" s="172" t="s">
        <v>89</v>
      </c>
      <c r="AV233" s="14" t="s">
        <v>21</v>
      </c>
      <c r="AW233" s="14" t="s">
        <v>36</v>
      </c>
      <c r="AX233" s="14" t="s">
        <v>81</v>
      </c>
      <c r="AY233" s="172" t="s">
        <v>140</v>
      </c>
    </row>
    <row r="234" spans="2:65" s="12" customFormat="1" ht="11.25">
      <c r="B234" s="156"/>
      <c r="D234" s="157" t="s">
        <v>341</v>
      </c>
      <c r="E234" s="158" t="s">
        <v>1</v>
      </c>
      <c r="F234" s="159" t="s">
        <v>489</v>
      </c>
      <c r="H234" s="160">
        <v>-29.222999999999999</v>
      </c>
      <c r="I234" s="161"/>
      <c r="L234" s="156"/>
      <c r="M234" s="162"/>
      <c r="T234" s="163"/>
      <c r="AT234" s="158" t="s">
        <v>341</v>
      </c>
      <c r="AU234" s="158" t="s">
        <v>89</v>
      </c>
      <c r="AV234" s="12" t="s">
        <v>89</v>
      </c>
      <c r="AW234" s="12" t="s">
        <v>36</v>
      </c>
      <c r="AX234" s="12" t="s">
        <v>81</v>
      </c>
      <c r="AY234" s="158" t="s">
        <v>140</v>
      </c>
    </row>
    <row r="235" spans="2:65" s="12" customFormat="1" ht="11.25">
      <c r="B235" s="156"/>
      <c r="D235" s="157" t="s">
        <v>341</v>
      </c>
      <c r="E235" s="158" t="s">
        <v>1</v>
      </c>
      <c r="F235" s="159" t="s">
        <v>1648</v>
      </c>
      <c r="H235" s="160">
        <v>-1.7709999999999999</v>
      </c>
      <c r="I235" s="161"/>
      <c r="L235" s="156"/>
      <c r="M235" s="162"/>
      <c r="T235" s="163"/>
      <c r="AT235" s="158" t="s">
        <v>341</v>
      </c>
      <c r="AU235" s="158" t="s">
        <v>89</v>
      </c>
      <c r="AV235" s="12" t="s">
        <v>89</v>
      </c>
      <c r="AW235" s="12" t="s">
        <v>36</v>
      </c>
      <c r="AX235" s="12" t="s">
        <v>81</v>
      </c>
      <c r="AY235" s="158" t="s">
        <v>140</v>
      </c>
    </row>
    <row r="236" spans="2:65" s="12" customFormat="1" ht="11.25">
      <c r="B236" s="156"/>
      <c r="D236" s="157" t="s">
        <v>341</v>
      </c>
      <c r="E236" s="158" t="s">
        <v>1</v>
      </c>
      <c r="F236" s="159" t="s">
        <v>1649</v>
      </c>
      <c r="H236" s="160">
        <v>-13.823</v>
      </c>
      <c r="I236" s="161"/>
      <c r="L236" s="156"/>
      <c r="M236" s="162"/>
      <c r="T236" s="163"/>
      <c r="AT236" s="158" t="s">
        <v>341</v>
      </c>
      <c r="AU236" s="158" t="s">
        <v>89</v>
      </c>
      <c r="AV236" s="12" t="s">
        <v>89</v>
      </c>
      <c r="AW236" s="12" t="s">
        <v>36</v>
      </c>
      <c r="AX236" s="12" t="s">
        <v>81</v>
      </c>
      <c r="AY236" s="158" t="s">
        <v>140</v>
      </c>
    </row>
    <row r="237" spans="2:65" s="13" customFormat="1" ht="11.25">
      <c r="B237" s="164"/>
      <c r="D237" s="157" t="s">
        <v>341</v>
      </c>
      <c r="E237" s="165" t="s">
        <v>301</v>
      </c>
      <c r="F237" s="166" t="s">
        <v>343</v>
      </c>
      <c r="H237" s="167">
        <v>65.002999999999986</v>
      </c>
      <c r="I237" s="168"/>
      <c r="L237" s="164"/>
      <c r="M237" s="169"/>
      <c r="T237" s="170"/>
      <c r="AT237" s="165" t="s">
        <v>341</v>
      </c>
      <c r="AU237" s="165" t="s">
        <v>89</v>
      </c>
      <c r="AV237" s="13" t="s">
        <v>152</v>
      </c>
      <c r="AW237" s="13" t="s">
        <v>36</v>
      </c>
      <c r="AX237" s="13" t="s">
        <v>81</v>
      </c>
      <c r="AY237" s="165" t="s">
        <v>140</v>
      </c>
    </row>
    <row r="238" spans="2:65" s="12" customFormat="1" ht="11.25">
      <c r="B238" s="156"/>
      <c r="D238" s="157" t="s">
        <v>341</v>
      </c>
      <c r="E238" s="158" t="s">
        <v>1</v>
      </c>
      <c r="F238" s="159" t="s">
        <v>492</v>
      </c>
      <c r="H238" s="160">
        <v>32.502000000000002</v>
      </c>
      <c r="I238" s="161"/>
      <c r="L238" s="156"/>
      <c r="M238" s="162"/>
      <c r="T238" s="163"/>
      <c r="AT238" s="158" t="s">
        <v>341</v>
      </c>
      <c r="AU238" s="158" t="s">
        <v>89</v>
      </c>
      <c r="AV238" s="12" t="s">
        <v>89</v>
      </c>
      <c r="AW238" s="12" t="s">
        <v>36</v>
      </c>
      <c r="AX238" s="12" t="s">
        <v>81</v>
      </c>
      <c r="AY238" s="158" t="s">
        <v>140</v>
      </c>
    </row>
    <row r="239" spans="2:65" s="13" customFormat="1" ht="11.25">
      <c r="B239" s="164"/>
      <c r="D239" s="157" t="s">
        <v>341</v>
      </c>
      <c r="E239" s="165" t="s">
        <v>1</v>
      </c>
      <c r="F239" s="166" t="s">
        <v>343</v>
      </c>
      <c r="H239" s="167">
        <v>32.502000000000002</v>
      </c>
      <c r="I239" s="168"/>
      <c r="L239" s="164"/>
      <c r="M239" s="169"/>
      <c r="T239" s="170"/>
      <c r="AT239" s="165" t="s">
        <v>341</v>
      </c>
      <c r="AU239" s="165" t="s">
        <v>89</v>
      </c>
      <c r="AV239" s="13" t="s">
        <v>152</v>
      </c>
      <c r="AW239" s="13" t="s">
        <v>36</v>
      </c>
      <c r="AX239" s="13" t="s">
        <v>21</v>
      </c>
      <c r="AY239" s="165" t="s">
        <v>140</v>
      </c>
    </row>
    <row r="240" spans="2:65" s="1" customFormat="1" ht="33" customHeight="1">
      <c r="B240" s="32"/>
      <c r="C240" s="136" t="s">
        <v>467</v>
      </c>
      <c r="D240" s="136" t="s">
        <v>143</v>
      </c>
      <c r="E240" s="137" t="s">
        <v>1650</v>
      </c>
      <c r="F240" s="138" t="s">
        <v>1651</v>
      </c>
      <c r="G240" s="139" t="s">
        <v>460</v>
      </c>
      <c r="H240" s="140">
        <v>32.502000000000002</v>
      </c>
      <c r="I240" s="141"/>
      <c r="J240" s="142">
        <f>ROUND(I240*H240,2)</f>
        <v>0</v>
      </c>
      <c r="K240" s="138" t="s">
        <v>346</v>
      </c>
      <c r="L240" s="32"/>
      <c r="M240" s="143" t="s">
        <v>1</v>
      </c>
      <c r="N240" s="144" t="s">
        <v>46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152</v>
      </c>
      <c r="AT240" s="147" t="s">
        <v>143</v>
      </c>
      <c r="AU240" s="147" t="s">
        <v>89</v>
      </c>
      <c r="AY240" s="17" t="s">
        <v>140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21</v>
      </c>
      <c r="BK240" s="148">
        <f>ROUND(I240*H240,2)</f>
        <v>0</v>
      </c>
      <c r="BL240" s="17" t="s">
        <v>152</v>
      </c>
      <c r="BM240" s="147" t="s">
        <v>496</v>
      </c>
    </row>
    <row r="241" spans="2:65" s="12" customFormat="1" ht="11.25">
      <c r="B241" s="156"/>
      <c r="D241" s="157" t="s">
        <v>341</v>
      </c>
      <c r="E241" s="158" t="s">
        <v>1</v>
      </c>
      <c r="F241" s="159" t="s">
        <v>497</v>
      </c>
      <c r="H241" s="160">
        <v>32.502000000000002</v>
      </c>
      <c r="I241" s="161"/>
      <c r="L241" s="156"/>
      <c r="M241" s="162"/>
      <c r="T241" s="163"/>
      <c r="AT241" s="158" t="s">
        <v>341</v>
      </c>
      <c r="AU241" s="158" t="s">
        <v>89</v>
      </c>
      <c r="AV241" s="12" t="s">
        <v>89</v>
      </c>
      <c r="AW241" s="12" t="s">
        <v>36</v>
      </c>
      <c r="AX241" s="12" t="s">
        <v>21</v>
      </c>
      <c r="AY241" s="158" t="s">
        <v>140</v>
      </c>
    </row>
    <row r="242" spans="2:65" s="1" customFormat="1" ht="21.75" customHeight="1">
      <c r="B242" s="32"/>
      <c r="C242" s="136" t="s">
        <v>198</v>
      </c>
      <c r="D242" s="136" t="s">
        <v>143</v>
      </c>
      <c r="E242" s="137" t="s">
        <v>1652</v>
      </c>
      <c r="F242" s="138" t="s">
        <v>1653</v>
      </c>
      <c r="G242" s="139" t="s">
        <v>350</v>
      </c>
      <c r="H242" s="140">
        <v>115.636</v>
      </c>
      <c r="I242" s="141"/>
      <c r="J242" s="142">
        <f>ROUND(I242*H242,2)</f>
        <v>0</v>
      </c>
      <c r="K242" s="138" t="s">
        <v>346</v>
      </c>
      <c r="L242" s="32"/>
      <c r="M242" s="143" t="s">
        <v>1</v>
      </c>
      <c r="N242" s="144" t="s">
        <v>46</v>
      </c>
      <c r="P242" s="145">
        <f>O242*H242</f>
        <v>0</v>
      </c>
      <c r="Q242" s="145">
        <v>8.4000000000000003E-4</v>
      </c>
      <c r="R242" s="145">
        <f>Q242*H242</f>
        <v>9.7134239999999997E-2</v>
      </c>
      <c r="S242" s="145">
        <v>0</v>
      </c>
      <c r="T242" s="146">
        <f>S242*H242</f>
        <v>0</v>
      </c>
      <c r="AR242" s="147" t="s">
        <v>152</v>
      </c>
      <c r="AT242" s="147" t="s">
        <v>143</v>
      </c>
      <c r="AU242" s="147" t="s">
        <v>89</v>
      </c>
      <c r="AY242" s="17" t="s">
        <v>140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21</v>
      </c>
      <c r="BK242" s="148">
        <f>ROUND(I242*H242,2)</f>
        <v>0</v>
      </c>
      <c r="BL242" s="17" t="s">
        <v>152</v>
      </c>
      <c r="BM242" s="147" t="s">
        <v>510</v>
      </c>
    </row>
    <row r="243" spans="2:65" s="14" customFormat="1" ht="11.25">
      <c r="B243" s="171"/>
      <c r="D243" s="157" t="s">
        <v>341</v>
      </c>
      <c r="E243" s="172" t="s">
        <v>1</v>
      </c>
      <c r="F243" s="173" t="s">
        <v>1638</v>
      </c>
      <c r="H243" s="172" t="s">
        <v>1</v>
      </c>
      <c r="I243" s="174"/>
      <c r="L243" s="171"/>
      <c r="M243" s="175"/>
      <c r="T243" s="176"/>
      <c r="AT243" s="172" t="s">
        <v>341</v>
      </c>
      <c r="AU243" s="172" t="s">
        <v>89</v>
      </c>
      <c r="AV243" s="14" t="s">
        <v>21</v>
      </c>
      <c r="AW243" s="14" t="s">
        <v>36</v>
      </c>
      <c r="AX243" s="14" t="s">
        <v>81</v>
      </c>
      <c r="AY243" s="172" t="s">
        <v>140</v>
      </c>
    </row>
    <row r="244" spans="2:65" s="12" customFormat="1" ht="11.25">
      <c r="B244" s="156"/>
      <c r="D244" s="157" t="s">
        <v>341</v>
      </c>
      <c r="E244" s="158" t="s">
        <v>1</v>
      </c>
      <c r="F244" s="159" t="s">
        <v>1654</v>
      </c>
      <c r="H244" s="160">
        <v>24.588999999999999</v>
      </c>
      <c r="I244" s="161"/>
      <c r="L244" s="156"/>
      <c r="M244" s="162"/>
      <c r="T244" s="163"/>
      <c r="AT244" s="158" t="s">
        <v>341</v>
      </c>
      <c r="AU244" s="158" t="s">
        <v>89</v>
      </c>
      <c r="AV244" s="12" t="s">
        <v>89</v>
      </c>
      <c r="AW244" s="12" t="s">
        <v>36</v>
      </c>
      <c r="AX244" s="12" t="s">
        <v>81</v>
      </c>
      <c r="AY244" s="158" t="s">
        <v>140</v>
      </c>
    </row>
    <row r="245" spans="2:65" s="14" customFormat="1" ht="22.5">
      <c r="B245" s="171"/>
      <c r="D245" s="157" t="s">
        <v>341</v>
      </c>
      <c r="E245" s="172" t="s">
        <v>1</v>
      </c>
      <c r="F245" s="173" t="s">
        <v>1641</v>
      </c>
      <c r="H245" s="172" t="s">
        <v>1</v>
      </c>
      <c r="I245" s="174"/>
      <c r="L245" s="171"/>
      <c r="M245" s="175"/>
      <c r="T245" s="176"/>
      <c r="AT245" s="172" t="s">
        <v>341</v>
      </c>
      <c r="AU245" s="172" t="s">
        <v>89</v>
      </c>
      <c r="AV245" s="14" t="s">
        <v>21</v>
      </c>
      <c r="AW245" s="14" t="s">
        <v>36</v>
      </c>
      <c r="AX245" s="14" t="s">
        <v>81</v>
      </c>
      <c r="AY245" s="172" t="s">
        <v>140</v>
      </c>
    </row>
    <row r="246" spans="2:65" s="12" customFormat="1" ht="11.25">
      <c r="B246" s="156"/>
      <c r="D246" s="157" t="s">
        <v>341</v>
      </c>
      <c r="E246" s="158" t="s">
        <v>1</v>
      </c>
      <c r="F246" s="159" t="s">
        <v>1655</v>
      </c>
      <c r="H246" s="160">
        <v>9.66</v>
      </c>
      <c r="I246" s="161"/>
      <c r="L246" s="156"/>
      <c r="M246" s="162"/>
      <c r="T246" s="163"/>
      <c r="AT246" s="158" t="s">
        <v>341</v>
      </c>
      <c r="AU246" s="158" t="s">
        <v>89</v>
      </c>
      <c r="AV246" s="12" t="s">
        <v>89</v>
      </c>
      <c r="AW246" s="12" t="s">
        <v>36</v>
      </c>
      <c r="AX246" s="12" t="s">
        <v>81</v>
      </c>
      <c r="AY246" s="158" t="s">
        <v>140</v>
      </c>
    </row>
    <row r="247" spans="2:65" s="12" customFormat="1" ht="11.25">
      <c r="B247" s="156"/>
      <c r="D247" s="157" t="s">
        <v>341</v>
      </c>
      <c r="E247" s="158" t="s">
        <v>1</v>
      </c>
      <c r="F247" s="159" t="s">
        <v>1656</v>
      </c>
      <c r="H247" s="160">
        <v>19.402000000000001</v>
      </c>
      <c r="I247" s="161"/>
      <c r="L247" s="156"/>
      <c r="M247" s="162"/>
      <c r="T247" s="163"/>
      <c r="AT247" s="158" t="s">
        <v>341</v>
      </c>
      <c r="AU247" s="158" t="s">
        <v>89</v>
      </c>
      <c r="AV247" s="12" t="s">
        <v>89</v>
      </c>
      <c r="AW247" s="12" t="s">
        <v>36</v>
      </c>
      <c r="AX247" s="12" t="s">
        <v>81</v>
      </c>
      <c r="AY247" s="158" t="s">
        <v>140</v>
      </c>
    </row>
    <row r="248" spans="2:65" s="12" customFormat="1" ht="11.25">
      <c r="B248" s="156"/>
      <c r="D248" s="157" t="s">
        <v>341</v>
      </c>
      <c r="E248" s="158" t="s">
        <v>1</v>
      </c>
      <c r="F248" s="159" t="s">
        <v>1657</v>
      </c>
      <c r="H248" s="160">
        <v>5.1829999999999998</v>
      </c>
      <c r="I248" s="161"/>
      <c r="L248" s="156"/>
      <c r="M248" s="162"/>
      <c r="T248" s="163"/>
      <c r="AT248" s="158" t="s">
        <v>341</v>
      </c>
      <c r="AU248" s="158" t="s">
        <v>89</v>
      </c>
      <c r="AV248" s="12" t="s">
        <v>89</v>
      </c>
      <c r="AW248" s="12" t="s">
        <v>36</v>
      </c>
      <c r="AX248" s="12" t="s">
        <v>81</v>
      </c>
      <c r="AY248" s="158" t="s">
        <v>140</v>
      </c>
    </row>
    <row r="249" spans="2:65" s="14" customFormat="1" ht="11.25">
      <c r="B249" s="171"/>
      <c r="D249" s="157" t="s">
        <v>341</v>
      </c>
      <c r="E249" s="172" t="s">
        <v>1</v>
      </c>
      <c r="F249" s="173" t="s">
        <v>1645</v>
      </c>
      <c r="H249" s="172" t="s">
        <v>1</v>
      </c>
      <c r="I249" s="174"/>
      <c r="L249" s="171"/>
      <c r="M249" s="175"/>
      <c r="T249" s="176"/>
      <c r="AT249" s="172" t="s">
        <v>341</v>
      </c>
      <c r="AU249" s="172" t="s">
        <v>89</v>
      </c>
      <c r="AV249" s="14" t="s">
        <v>21</v>
      </c>
      <c r="AW249" s="14" t="s">
        <v>36</v>
      </c>
      <c r="AX249" s="14" t="s">
        <v>81</v>
      </c>
      <c r="AY249" s="172" t="s">
        <v>140</v>
      </c>
    </row>
    <row r="250" spans="2:65" s="12" customFormat="1" ht="11.25">
      <c r="B250" s="156"/>
      <c r="D250" s="157" t="s">
        <v>341</v>
      </c>
      <c r="E250" s="158" t="s">
        <v>1</v>
      </c>
      <c r="F250" s="159" t="s">
        <v>1658</v>
      </c>
      <c r="H250" s="160">
        <v>32.802</v>
      </c>
      <c r="I250" s="161"/>
      <c r="L250" s="156"/>
      <c r="M250" s="162"/>
      <c r="T250" s="163"/>
      <c r="AT250" s="158" t="s">
        <v>341</v>
      </c>
      <c r="AU250" s="158" t="s">
        <v>89</v>
      </c>
      <c r="AV250" s="12" t="s">
        <v>89</v>
      </c>
      <c r="AW250" s="12" t="s">
        <v>36</v>
      </c>
      <c r="AX250" s="12" t="s">
        <v>81</v>
      </c>
      <c r="AY250" s="158" t="s">
        <v>140</v>
      </c>
    </row>
    <row r="251" spans="2:65" s="12" customFormat="1" ht="11.25">
      <c r="B251" s="156"/>
      <c r="D251" s="157" t="s">
        <v>341</v>
      </c>
      <c r="E251" s="158" t="s">
        <v>1</v>
      </c>
      <c r="F251" s="159" t="s">
        <v>1659</v>
      </c>
      <c r="H251" s="160">
        <v>24</v>
      </c>
      <c r="I251" s="161"/>
      <c r="L251" s="156"/>
      <c r="M251" s="162"/>
      <c r="T251" s="163"/>
      <c r="AT251" s="158" t="s">
        <v>341</v>
      </c>
      <c r="AU251" s="158" t="s">
        <v>89</v>
      </c>
      <c r="AV251" s="12" t="s">
        <v>89</v>
      </c>
      <c r="AW251" s="12" t="s">
        <v>36</v>
      </c>
      <c r="AX251" s="12" t="s">
        <v>81</v>
      </c>
      <c r="AY251" s="158" t="s">
        <v>140</v>
      </c>
    </row>
    <row r="252" spans="2:65" s="13" customFormat="1" ht="11.25">
      <c r="B252" s="164"/>
      <c r="D252" s="157" t="s">
        <v>341</v>
      </c>
      <c r="E252" s="165" t="s">
        <v>1</v>
      </c>
      <c r="F252" s="166" t="s">
        <v>343</v>
      </c>
      <c r="H252" s="167">
        <v>115.636</v>
      </c>
      <c r="I252" s="168"/>
      <c r="L252" s="164"/>
      <c r="M252" s="169"/>
      <c r="T252" s="170"/>
      <c r="AT252" s="165" t="s">
        <v>341</v>
      </c>
      <c r="AU252" s="165" t="s">
        <v>89</v>
      </c>
      <c r="AV252" s="13" t="s">
        <v>152</v>
      </c>
      <c r="AW252" s="13" t="s">
        <v>36</v>
      </c>
      <c r="AX252" s="13" t="s">
        <v>21</v>
      </c>
      <c r="AY252" s="165" t="s">
        <v>140</v>
      </c>
    </row>
    <row r="253" spans="2:65" s="1" customFormat="1" ht="24.2" customHeight="1">
      <c r="B253" s="32"/>
      <c r="C253" s="136" t="s">
        <v>493</v>
      </c>
      <c r="D253" s="136" t="s">
        <v>143</v>
      </c>
      <c r="E253" s="137" t="s">
        <v>1660</v>
      </c>
      <c r="F253" s="138" t="s">
        <v>1661</v>
      </c>
      <c r="G253" s="139" t="s">
        <v>350</v>
      </c>
      <c r="H253" s="140">
        <v>115.636</v>
      </c>
      <c r="I253" s="141"/>
      <c r="J253" s="142">
        <f>ROUND(I253*H253,2)</f>
        <v>0</v>
      </c>
      <c r="K253" s="138" t="s">
        <v>346</v>
      </c>
      <c r="L253" s="32"/>
      <c r="M253" s="143" t="s">
        <v>1</v>
      </c>
      <c r="N253" s="144" t="s">
        <v>46</v>
      </c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AR253" s="147" t="s">
        <v>152</v>
      </c>
      <c r="AT253" s="147" t="s">
        <v>143</v>
      </c>
      <c r="AU253" s="147" t="s">
        <v>89</v>
      </c>
      <c r="AY253" s="17" t="s">
        <v>140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21</v>
      </c>
      <c r="BK253" s="148">
        <f>ROUND(I253*H253,2)</f>
        <v>0</v>
      </c>
      <c r="BL253" s="17" t="s">
        <v>152</v>
      </c>
      <c r="BM253" s="147" t="s">
        <v>517</v>
      </c>
    </row>
    <row r="254" spans="2:65" s="1" customFormat="1" ht="24.2" customHeight="1">
      <c r="B254" s="32"/>
      <c r="C254" s="136" t="s">
        <v>202</v>
      </c>
      <c r="D254" s="136" t="s">
        <v>143</v>
      </c>
      <c r="E254" s="137" t="s">
        <v>498</v>
      </c>
      <c r="F254" s="138" t="s">
        <v>499</v>
      </c>
      <c r="G254" s="139" t="s">
        <v>350</v>
      </c>
      <c r="H254" s="140">
        <v>50.543999999999997</v>
      </c>
      <c r="I254" s="141"/>
      <c r="J254" s="142">
        <f>ROUND(I254*H254,2)</f>
        <v>0</v>
      </c>
      <c r="K254" s="138" t="s">
        <v>346</v>
      </c>
      <c r="L254" s="32"/>
      <c r="M254" s="143" t="s">
        <v>1</v>
      </c>
      <c r="N254" s="144" t="s">
        <v>46</v>
      </c>
      <c r="P254" s="145">
        <f>O254*H254</f>
        <v>0</v>
      </c>
      <c r="Q254" s="145">
        <v>8.4999999999999995E-4</v>
      </c>
      <c r="R254" s="145">
        <f>Q254*H254</f>
        <v>4.2962399999999998E-2</v>
      </c>
      <c r="S254" s="145">
        <v>0</v>
      </c>
      <c r="T254" s="146">
        <f>S254*H254</f>
        <v>0</v>
      </c>
      <c r="AR254" s="147" t="s">
        <v>152</v>
      </c>
      <c r="AT254" s="147" t="s">
        <v>143</v>
      </c>
      <c r="AU254" s="147" t="s">
        <v>89</v>
      </c>
      <c r="AY254" s="17" t="s">
        <v>140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21</v>
      </c>
      <c r="BK254" s="148">
        <f>ROUND(I254*H254,2)</f>
        <v>0</v>
      </c>
      <c r="BL254" s="17" t="s">
        <v>152</v>
      </c>
      <c r="BM254" s="147" t="s">
        <v>500</v>
      </c>
    </row>
    <row r="255" spans="2:65" s="14" customFormat="1" ht="11.25">
      <c r="B255" s="171"/>
      <c r="D255" s="157" t="s">
        <v>341</v>
      </c>
      <c r="E255" s="172" t="s">
        <v>1</v>
      </c>
      <c r="F255" s="173" t="s">
        <v>1662</v>
      </c>
      <c r="H255" s="172" t="s">
        <v>1</v>
      </c>
      <c r="I255" s="174"/>
      <c r="L255" s="171"/>
      <c r="M255" s="175"/>
      <c r="T255" s="176"/>
      <c r="AT255" s="172" t="s">
        <v>341</v>
      </c>
      <c r="AU255" s="172" t="s">
        <v>89</v>
      </c>
      <c r="AV255" s="14" t="s">
        <v>21</v>
      </c>
      <c r="AW255" s="14" t="s">
        <v>36</v>
      </c>
      <c r="AX255" s="14" t="s">
        <v>81</v>
      </c>
      <c r="AY255" s="172" t="s">
        <v>140</v>
      </c>
    </row>
    <row r="256" spans="2:65" s="12" customFormat="1" ht="11.25">
      <c r="B256" s="156"/>
      <c r="D256" s="157" t="s">
        <v>341</v>
      </c>
      <c r="E256" s="158" t="s">
        <v>1</v>
      </c>
      <c r="F256" s="159" t="s">
        <v>1663</v>
      </c>
      <c r="H256" s="160">
        <v>50.543999999999997</v>
      </c>
      <c r="I256" s="161"/>
      <c r="L256" s="156"/>
      <c r="M256" s="162"/>
      <c r="T256" s="163"/>
      <c r="AT256" s="158" t="s">
        <v>341</v>
      </c>
      <c r="AU256" s="158" t="s">
        <v>89</v>
      </c>
      <c r="AV256" s="12" t="s">
        <v>89</v>
      </c>
      <c r="AW256" s="12" t="s">
        <v>36</v>
      </c>
      <c r="AX256" s="12" t="s">
        <v>21</v>
      </c>
      <c r="AY256" s="158" t="s">
        <v>140</v>
      </c>
    </row>
    <row r="257" spans="2:65" s="1" customFormat="1" ht="24.2" customHeight="1">
      <c r="B257" s="32"/>
      <c r="C257" s="136" t="s">
        <v>504</v>
      </c>
      <c r="D257" s="136" t="s">
        <v>143</v>
      </c>
      <c r="E257" s="137" t="s">
        <v>505</v>
      </c>
      <c r="F257" s="138" t="s">
        <v>506</v>
      </c>
      <c r="G257" s="139" t="s">
        <v>350</v>
      </c>
      <c r="H257" s="140">
        <v>50.543999999999997</v>
      </c>
      <c r="I257" s="141"/>
      <c r="J257" s="142">
        <f>ROUND(I257*H257,2)</f>
        <v>0</v>
      </c>
      <c r="K257" s="138" t="s">
        <v>346</v>
      </c>
      <c r="L257" s="32"/>
      <c r="M257" s="143" t="s">
        <v>1</v>
      </c>
      <c r="N257" s="144" t="s">
        <v>46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152</v>
      </c>
      <c r="AT257" s="147" t="s">
        <v>143</v>
      </c>
      <c r="AU257" s="147" t="s">
        <v>89</v>
      </c>
      <c r="AY257" s="17" t="s">
        <v>140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152</v>
      </c>
      <c r="BM257" s="147" t="s">
        <v>507</v>
      </c>
    </row>
    <row r="258" spans="2:65" s="1" customFormat="1" ht="24.2" customHeight="1">
      <c r="B258" s="32"/>
      <c r="C258" s="136" t="s">
        <v>205</v>
      </c>
      <c r="D258" s="136" t="s">
        <v>143</v>
      </c>
      <c r="E258" s="137" t="s">
        <v>518</v>
      </c>
      <c r="F258" s="138" t="s">
        <v>519</v>
      </c>
      <c r="G258" s="139" t="s">
        <v>520</v>
      </c>
      <c r="H258" s="140">
        <v>2768.3</v>
      </c>
      <c r="I258" s="141"/>
      <c r="J258" s="142">
        <f>ROUND(I258*H258,2)</f>
        <v>0</v>
      </c>
      <c r="K258" s="138" t="s">
        <v>147</v>
      </c>
      <c r="L258" s="32"/>
      <c r="M258" s="143" t="s">
        <v>1</v>
      </c>
      <c r="N258" s="144" t="s">
        <v>46</v>
      </c>
      <c r="P258" s="145">
        <f>O258*H258</f>
        <v>0</v>
      </c>
      <c r="Q258" s="145">
        <v>2.5999999999999998E-4</v>
      </c>
      <c r="R258" s="145">
        <f>Q258*H258</f>
        <v>0.71975800000000001</v>
      </c>
      <c r="S258" s="145">
        <v>0</v>
      </c>
      <c r="T258" s="146">
        <f>S258*H258</f>
        <v>0</v>
      </c>
      <c r="AR258" s="147" t="s">
        <v>152</v>
      </c>
      <c r="AT258" s="147" t="s">
        <v>143</v>
      </c>
      <c r="AU258" s="147" t="s">
        <v>89</v>
      </c>
      <c r="AY258" s="17" t="s">
        <v>140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21</v>
      </c>
      <c r="BK258" s="148">
        <f>ROUND(I258*H258,2)</f>
        <v>0</v>
      </c>
      <c r="BL258" s="17" t="s">
        <v>152</v>
      </c>
      <c r="BM258" s="147" t="s">
        <v>521</v>
      </c>
    </row>
    <row r="259" spans="2:65" s="12" customFormat="1" ht="11.25">
      <c r="B259" s="156"/>
      <c r="D259" s="157" t="s">
        <v>341</v>
      </c>
      <c r="E259" s="158" t="s">
        <v>1</v>
      </c>
      <c r="F259" s="159" t="s">
        <v>1664</v>
      </c>
      <c r="H259" s="160">
        <v>2611.5</v>
      </c>
      <c r="I259" s="161"/>
      <c r="L259" s="156"/>
      <c r="M259" s="162"/>
      <c r="T259" s="163"/>
      <c r="AT259" s="158" t="s">
        <v>341</v>
      </c>
      <c r="AU259" s="158" t="s">
        <v>89</v>
      </c>
      <c r="AV259" s="12" t="s">
        <v>89</v>
      </c>
      <c r="AW259" s="12" t="s">
        <v>36</v>
      </c>
      <c r="AX259" s="12" t="s">
        <v>81</v>
      </c>
      <c r="AY259" s="158" t="s">
        <v>140</v>
      </c>
    </row>
    <row r="260" spans="2:65" s="15" customFormat="1" ht="11.25">
      <c r="B260" s="177"/>
      <c r="D260" s="157" t="s">
        <v>341</v>
      </c>
      <c r="E260" s="178" t="s">
        <v>1553</v>
      </c>
      <c r="F260" s="179" t="s">
        <v>484</v>
      </c>
      <c r="H260" s="180">
        <v>2611.5</v>
      </c>
      <c r="I260" s="181"/>
      <c r="L260" s="177"/>
      <c r="M260" s="182"/>
      <c r="T260" s="183"/>
      <c r="AT260" s="178" t="s">
        <v>341</v>
      </c>
      <c r="AU260" s="178" t="s">
        <v>89</v>
      </c>
      <c r="AV260" s="15" t="s">
        <v>139</v>
      </c>
      <c r="AW260" s="15" t="s">
        <v>36</v>
      </c>
      <c r="AX260" s="15" t="s">
        <v>81</v>
      </c>
      <c r="AY260" s="178" t="s">
        <v>140</v>
      </c>
    </row>
    <row r="261" spans="2:65" s="12" customFormat="1" ht="11.25">
      <c r="B261" s="156"/>
      <c r="D261" s="157" t="s">
        <v>341</v>
      </c>
      <c r="E261" s="158" t="s">
        <v>1</v>
      </c>
      <c r="F261" s="159" t="s">
        <v>1665</v>
      </c>
      <c r="H261" s="160">
        <v>156.80000000000001</v>
      </c>
      <c r="I261" s="161"/>
      <c r="L261" s="156"/>
      <c r="M261" s="162"/>
      <c r="T261" s="163"/>
      <c r="AT261" s="158" t="s">
        <v>341</v>
      </c>
      <c r="AU261" s="158" t="s">
        <v>89</v>
      </c>
      <c r="AV261" s="12" t="s">
        <v>89</v>
      </c>
      <c r="AW261" s="12" t="s">
        <v>36</v>
      </c>
      <c r="AX261" s="12" t="s">
        <v>81</v>
      </c>
      <c r="AY261" s="158" t="s">
        <v>140</v>
      </c>
    </row>
    <row r="262" spans="2:65" s="15" customFormat="1" ht="11.25">
      <c r="B262" s="177"/>
      <c r="D262" s="157" t="s">
        <v>341</v>
      </c>
      <c r="E262" s="178" t="s">
        <v>321</v>
      </c>
      <c r="F262" s="179" t="s">
        <v>484</v>
      </c>
      <c r="H262" s="180">
        <v>156.80000000000001</v>
      </c>
      <c r="I262" s="181"/>
      <c r="L262" s="177"/>
      <c r="M262" s="182"/>
      <c r="T262" s="183"/>
      <c r="AT262" s="178" t="s">
        <v>341</v>
      </c>
      <c r="AU262" s="178" t="s">
        <v>89</v>
      </c>
      <c r="AV262" s="15" t="s">
        <v>139</v>
      </c>
      <c r="AW262" s="15" t="s">
        <v>36</v>
      </c>
      <c r="AX262" s="15" t="s">
        <v>81</v>
      </c>
      <c r="AY262" s="178" t="s">
        <v>140</v>
      </c>
    </row>
    <row r="263" spans="2:65" s="13" customFormat="1" ht="11.25">
      <c r="B263" s="164"/>
      <c r="D263" s="157" t="s">
        <v>341</v>
      </c>
      <c r="E263" s="165" t="s">
        <v>1</v>
      </c>
      <c r="F263" s="166" t="s">
        <v>343</v>
      </c>
      <c r="H263" s="167">
        <v>2768.3</v>
      </c>
      <c r="I263" s="168"/>
      <c r="L263" s="164"/>
      <c r="M263" s="169"/>
      <c r="T263" s="170"/>
      <c r="AT263" s="165" t="s">
        <v>341</v>
      </c>
      <c r="AU263" s="165" t="s">
        <v>89</v>
      </c>
      <c r="AV263" s="13" t="s">
        <v>152</v>
      </c>
      <c r="AW263" s="13" t="s">
        <v>36</v>
      </c>
      <c r="AX263" s="13" t="s">
        <v>21</v>
      </c>
      <c r="AY263" s="165" t="s">
        <v>140</v>
      </c>
    </row>
    <row r="264" spans="2:65" s="1" customFormat="1" ht="24.2" customHeight="1">
      <c r="B264" s="32"/>
      <c r="C264" s="184" t="s">
        <v>514</v>
      </c>
      <c r="D264" s="184" t="s">
        <v>137</v>
      </c>
      <c r="E264" s="185" t="s">
        <v>1666</v>
      </c>
      <c r="F264" s="186" t="s">
        <v>1667</v>
      </c>
      <c r="G264" s="187" t="s">
        <v>364</v>
      </c>
      <c r="H264" s="188">
        <v>2.69</v>
      </c>
      <c r="I264" s="189"/>
      <c r="J264" s="190">
        <f>ROUND(I264*H264,2)</f>
        <v>0</v>
      </c>
      <c r="K264" s="186" t="s">
        <v>147</v>
      </c>
      <c r="L264" s="191"/>
      <c r="M264" s="192" t="s">
        <v>1</v>
      </c>
      <c r="N264" s="193" t="s">
        <v>46</v>
      </c>
      <c r="P264" s="145">
        <f>O264*H264</f>
        <v>0</v>
      </c>
      <c r="Q264" s="145">
        <v>1</v>
      </c>
      <c r="R264" s="145">
        <f>Q264*H264</f>
        <v>2.69</v>
      </c>
      <c r="S264" s="145">
        <v>0</v>
      </c>
      <c r="T264" s="146">
        <f>S264*H264</f>
        <v>0</v>
      </c>
      <c r="AR264" s="147" t="s">
        <v>158</v>
      </c>
      <c r="AT264" s="147" t="s">
        <v>137</v>
      </c>
      <c r="AU264" s="147" t="s">
        <v>89</v>
      </c>
      <c r="AY264" s="17" t="s">
        <v>140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21</v>
      </c>
      <c r="BK264" s="148">
        <f>ROUND(I264*H264,2)</f>
        <v>0</v>
      </c>
      <c r="BL264" s="17" t="s">
        <v>152</v>
      </c>
      <c r="BM264" s="147" t="s">
        <v>528</v>
      </c>
    </row>
    <row r="265" spans="2:65" s="12" customFormat="1" ht="11.25">
      <c r="B265" s="156"/>
      <c r="D265" s="157" t="s">
        <v>341</v>
      </c>
      <c r="E265" s="158" t="s">
        <v>1</v>
      </c>
      <c r="F265" s="159" t="s">
        <v>1668</v>
      </c>
      <c r="H265" s="160">
        <v>2.69</v>
      </c>
      <c r="I265" s="161"/>
      <c r="L265" s="156"/>
      <c r="M265" s="162"/>
      <c r="T265" s="163"/>
      <c r="AT265" s="158" t="s">
        <v>341</v>
      </c>
      <c r="AU265" s="158" t="s">
        <v>89</v>
      </c>
      <c r="AV265" s="12" t="s">
        <v>89</v>
      </c>
      <c r="AW265" s="12" t="s">
        <v>36</v>
      </c>
      <c r="AX265" s="12" t="s">
        <v>21</v>
      </c>
      <c r="AY265" s="158" t="s">
        <v>140</v>
      </c>
    </row>
    <row r="266" spans="2:65" s="1" customFormat="1" ht="24.2" customHeight="1">
      <c r="B266" s="32"/>
      <c r="C266" s="184" t="s">
        <v>209</v>
      </c>
      <c r="D266" s="184" t="s">
        <v>137</v>
      </c>
      <c r="E266" s="185" t="s">
        <v>530</v>
      </c>
      <c r="F266" s="186" t="s">
        <v>531</v>
      </c>
      <c r="G266" s="187" t="s">
        <v>364</v>
      </c>
      <c r="H266" s="188">
        <v>0.16200000000000001</v>
      </c>
      <c r="I266" s="189"/>
      <c r="J266" s="190">
        <f>ROUND(I266*H266,2)</f>
        <v>0</v>
      </c>
      <c r="K266" s="186" t="s">
        <v>147</v>
      </c>
      <c r="L266" s="191"/>
      <c r="M266" s="192" t="s">
        <v>1</v>
      </c>
      <c r="N266" s="193" t="s">
        <v>46</v>
      </c>
      <c r="P266" s="145">
        <f>O266*H266</f>
        <v>0</v>
      </c>
      <c r="Q266" s="145">
        <v>1</v>
      </c>
      <c r="R266" s="145">
        <f>Q266*H266</f>
        <v>0.16200000000000001</v>
      </c>
      <c r="S266" s="145">
        <v>0</v>
      </c>
      <c r="T266" s="146">
        <f>S266*H266</f>
        <v>0</v>
      </c>
      <c r="AR266" s="147" t="s">
        <v>158</v>
      </c>
      <c r="AT266" s="147" t="s">
        <v>137</v>
      </c>
      <c r="AU266" s="147" t="s">
        <v>89</v>
      </c>
      <c r="AY266" s="17" t="s">
        <v>140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21</v>
      </c>
      <c r="BK266" s="148">
        <f>ROUND(I266*H266,2)</f>
        <v>0</v>
      </c>
      <c r="BL266" s="17" t="s">
        <v>152</v>
      </c>
      <c r="BM266" s="147" t="s">
        <v>532</v>
      </c>
    </row>
    <row r="267" spans="2:65" s="12" customFormat="1" ht="11.25">
      <c r="B267" s="156"/>
      <c r="D267" s="157" t="s">
        <v>341</v>
      </c>
      <c r="E267" s="158" t="s">
        <v>1</v>
      </c>
      <c r="F267" s="159" t="s">
        <v>533</v>
      </c>
      <c r="H267" s="160">
        <v>0.16200000000000001</v>
      </c>
      <c r="I267" s="161"/>
      <c r="L267" s="156"/>
      <c r="M267" s="162"/>
      <c r="T267" s="163"/>
      <c r="AT267" s="158" t="s">
        <v>341</v>
      </c>
      <c r="AU267" s="158" t="s">
        <v>89</v>
      </c>
      <c r="AV267" s="12" t="s">
        <v>89</v>
      </c>
      <c r="AW267" s="12" t="s">
        <v>36</v>
      </c>
      <c r="AX267" s="12" t="s">
        <v>21</v>
      </c>
      <c r="AY267" s="158" t="s">
        <v>140</v>
      </c>
    </row>
    <row r="268" spans="2:65" s="1" customFormat="1" ht="33" customHeight="1">
      <c r="B268" s="32"/>
      <c r="C268" s="136" t="s">
        <v>525</v>
      </c>
      <c r="D268" s="136" t="s">
        <v>143</v>
      </c>
      <c r="E268" s="137" t="s">
        <v>535</v>
      </c>
      <c r="F268" s="138" t="s">
        <v>536</v>
      </c>
      <c r="G268" s="139" t="s">
        <v>520</v>
      </c>
      <c r="H268" s="140">
        <v>2768.3</v>
      </c>
      <c r="I268" s="141"/>
      <c r="J268" s="142">
        <f>ROUND(I268*H268,2)</f>
        <v>0</v>
      </c>
      <c r="K268" s="138" t="s">
        <v>147</v>
      </c>
      <c r="L268" s="32"/>
      <c r="M268" s="143" t="s">
        <v>1</v>
      </c>
      <c r="N268" s="144" t="s">
        <v>46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152</v>
      </c>
      <c r="AT268" s="147" t="s">
        <v>143</v>
      </c>
      <c r="AU268" s="147" t="s">
        <v>89</v>
      </c>
      <c r="AY268" s="17" t="s">
        <v>140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21</v>
      </c>
      <c r="BK268" s="148">
        <f>ROUND(I268*H268,2)</f>
        <v>0</v>
      </c>
      <c r="BL268" s="17" t="s">
        <v>152</v>
      </c>
      <c r="BM268" s="147" t="s">
        <v>537</v>
      </c>
    </row>
    <row r="269" spans="2:65" s="1" customFormat="1" ht="24.2" customHeight="1">
      <c r="B269" s="32"/>
      <c r="C269" s="136" t="s">
        <v>212</v>
      </c>
      <c r="D269" s="136" t="s">
        <v>143</v>
      </c>
      <c r="E269" s="137" t="s">
        <v>1669</v>
      </c>
      <c r="F269" s="138" t="s">
        <v>1670</v>
      </c>
      <c r="G269" s="139" t="s">
        <v>460</v>
      </c>
      <c r="H269" s="140">
        <v>4</v>
      </c>
      <c r="I269" s="141"/>
      <c r="J269" s="142">
        <f>ROUND(I269*H269,2)</f>
        <v>0</v>
      </c>
      <c r="K269" s="138" t="s">
        <v>147</v>
      </c>
      <c r="L269" s="32"/>
      <c r="M269" s="143" t="s">
        <v>1</v>
      </c>
      <c r="N269" s="144" t="s">
        <v>46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152</v>
      </c>
      <c r="AT269" s="147" t="s">
        <v>143</v>
      </c>
      <c r="AU269" s="147" t="s">
        <v>89</v>
      </c>
      <c r="AY269" s="17" t="s">
        <v>140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21</v>
      </c>
      <c r="BK269" s="148">
        <f>ROUND(I269*H269,2)</f>
        <v>0</v>
      </c>
      <c r="BL269" s="17" t="s">
        <v>152</v>
      </c>
      <c r="BM269" s="147" t="s">
        <v>1671</v>
      </c>
    </row>
    <row r="270" spans="2:65" s="12" customFormat="1" ht="11.25">
      <c r="B270" s="156"/>
      <c r="D270" s="157" t="s">
        <v>341</v>
      </c>
      <c r="E270" s="158" t="s">
        <v>1</v>
      </c>
      <c r="F270" s="159" t="s">
        <v>1672</v>
      </c>
      <c r="H270" s="160">
        <v>4</v>
      </c>
      <c r="I270" s="161"/>
      <c r="L270" s="156"/>
      <c r="M270" s="162"/>
      <c r="T270" s="163"/>
      <c r="AT270" s="158" t="s">
        <v>341</v>
      </c>
      <c r="AU270" s="158" t="s">
        <v>89</v>
      </c>
      <c r="AV270" s="12" t="s">
        <v>89</v>
      </c>
      <c r="AW270" s="12" t="s">
        <v>36</v>
      </c>
      <c r="AX270" s="12" t="s">
        <v>21</v>
      </c>
      <c r="AY270" s="158" t="s">
        <v>140</v>
      </c>
    </row>
    <row r="271" spans="2:65" s="1" customFormat="1" ht="24.2" customHeight="1">
      <c r="B271" s="32"/>
      <c r="C271" s="136" t="s">
        <v>534</v>
      </c>
      <c r="D271" s="136" t="s">
        <v>143</v>
      </c>
      <c r="E271" s="137" t="s">
        <v>1673</v>
      </c>
      <c r="F271" s="138" t="s">
        <v>1674</v>
      </c>
      <c r="G271" s="139" t="s">
        <v>460</v>
      </c>
      <c r="H271" s="140">
        <v>4</v>
      </c>
      <c r="I271" s="141"/>
      <c r="J271" s="142">
        <f>ROUND(I271*H271,2)</f>
        <v>0</v>
      </c>
      <c r="K271" s="138" t="s">
        <v>346</v>
      </c>
      <c r="L271" s="32"/>
      <c r="M271" s="143" t="s">
        <v>1</v>
      </c>
      <c r="N271" s="144" t="s">
        <v>46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152</v>
      </c>
      <c r="AT271" s="147" t="s">
        <v>143</v>
      </c>
      <c r="AU271" s="147" t="s">
        <v>89</v>
      </c>
      <c r="AY271" s="17" t="s">
        <v>140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21</v>
      </c>
      <c r="BK271" s="148">
        <f>ROUND(I271*H271,2)</f>
        <v>0</v>
      </c>
      <c r="BL271" s="17" t="s">
        <v>152</v>
      </c>
      <c r="BM271" s="147" t="s">
        <v>1675</v>
      </c>
    </row>
    <row r="272" spans="2:65" s="12" customFormat="1" ht="11.25">
      <c r="B272" s="156"/>
      <c r="D272" s="157" t="s">
        <v>341</v>
      </c>
      <c r="E272" s="158" t="s">
        <v>1</v>
      </c>
      <c r="F272" s="159" t="s">
        <v>1676</v>
      </c>
      <c r="H272" s="160">
        <v>4</v>
      </c>
      <c r="I272" s="161"/>
      <c r="L272" s="156"/>
      <c r="M272" s="162"/>
      <c r="T272" s="163"/>
      <c r="AT272" s="158" t="s">
        <v>341</v>
      </c>
      <c r="AU272" s="158" t="s">
        <v>89</v>
      </c>
      <c r="AV272" s="12" t="s">
        <v>89</v>
      </c>
      <c r="AW272" s="12" t="s">
        <v>36</v>
      </c>
      <c r="AX272" s="12" t="s">
        <v>21</v>
      </c>
      <c r="AY272" s="158" t="s">
        <v>140</v>
      </c>
    </row>
    <row r="273" spans="2:65" s="1" customFormat="1" ht="24.2" customHeight="1">
      <c r="B273" s="32"/>
      <c r="C273" s="136" t="s">
        <v>216</v>
      </c>
      <c r="D273" s="136" t="s">
        <v>143</v>
      </c>
      <c r="E273" s="137" t="s">
        <v>1464</v>
      </c>
      <c r="F273" s="138" t="s">
        <v>1465</v>
      </c>
      <c r="G273" s="139" t="s">
        <v>364</v>
      </c>
      <c r="H273" s="140">
        <v>9.1999999999999993</v>
      </c>
      <c r="I273" s="141"/>
      <c r="J273" s="142">
        <f>ROUND(I273*H273,2)</f>
        <v>0</v>
      </c>
      <c r="K273" s="138" t="s">
        <v>346</v>
      </c>
      <c r="L273" s="32"/>
      <c r="M273" s="143" t="s">
        <v>1</v>
      </c>
      <c r="N273" s="144" t="s">
        <v>46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152</v>
      </c>
      <c r="AT273" s="147" t="s">
        <v>143</v>
      </c>
      <c r="AU273" s="147" t="s">
        <v>89</v>
      </c>
      <c r="AY273" s="17" t="s">
        <v>140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21</v>
      </c>
      <c r="BK273" s="148">
        <f>ROUND(I273*H273,2)</f>
        <v>0</v>
      </c>
      <c r="BL273" s="17" t="s">
        <v>152</v>
      </c>
      <c r="BM273" s="147" t="s">
        <v>1677</v>
      </c>
    </row>
    <row r="274" spans="2:65" s="12" customFormat="1" ht="11.25">
      <c r="B274" s="156"/>
      <c r="D274" s="157" t="s">
        <v>341</v>
      </c>
      <c r="E274" s="158" t="s">
        <v>1</v>
      </c>
      <c r="F274" s="159" t="s">
        <v>1678</v>
      </c>
      <c r="H274" s="160">
        <v>9.1999999999999993</v>
      </c>
      <c r="I274" s="161"/>
      <c r="L274" s="156"/>
      <c r="M274" s="162"/>
      <c r="T274" s="163"/>
      <c r="AT274" s="158" t="s">
        <v>341</v>
      </c>
      <c r="AU274" s="158" t="s">
        <v>89</v>
      </c>
      <c r="AV274" s="12" t="s">
        <v>89</v>
      </c>
      <c r="AW274" s="12" t="s">
        <v>36</v>
      </c>
      <c r="AX274" s="12" t="s">
        <v>21</v>
      </c>
      <c r="AY274" s="158" t="s">
        <v>140</v>
      </c>
    </row>
    <row r="275" spans="2:65" s="1" customFormat="1" ht="24.2" customHeight="1">
      <c r="B275" s="32"/>
      <c r="C275" s="136" t="s">
        <v>543</v>
      </c>
      <c r="D275" s="136" t="s">
        <v>143</v>
      </c>
      <c r="E275" s="137" t="s">
        <v>1468</v>
      </c>
      <c r="F275" s="138" t="s">
        <v>1469</v>
      </c>
      <c r="G275" s="139" t="s">
        <v>364</v>
      </c>
      <c r="H275" s="140">
        <v>9.1999999999999993</v>
      </c>
      <c r="I275" s="141"/>
      <c r="J275" s="142">
        <f>ROUND(I275*H275,2)</f>
        <v>0</v>
      </c>
      <c r="K275" s="138" t="s">
        <v>346</v>
      </c>
      <c r="L275" s="32"/>
      <c r="M275" s="143" t="s">
        <v>1</v>
      </c>
      <c r="N275" s="144" t="s">
        <v>46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152</v>
      </c>
      <c r="AT275" s="147" t="s">
        <v>143</v>
      </c>
      <c r="AU275" s="147" t="s">
        <v>89</v>
      </c>
      <c r="AY275" s="17" t="s">
        <v>140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21</v>
      </c>
      <c r="BK275" s="148">
        <f>ROUND(I275*H275,2)</f>
        <v>0</v>
      </c>
      <c r="BL275" s="17" t="s">
        <v>152</v>
      </c>
      <c r="BM275" s="147" t="s">
        <v>1679</v>
      </c>
    </row>
    <row r="276" spans="2:65" s="1" customFormat="1" ht="24.2" customHeight="1">
      <c r="B276" s="32"/>
      <c r="C276" s="136" t="s">
        <v>220</v>
      </c>
      <c r="D276" s="136" t="s">
        <v>143</v>
      </c>
      <c r="E276" s="137" t="s">
        <v>1472</v>
      </c>
      <c r="F276" s="138" t="s">
        <v>1473</v>
      </c>
      <c r="G276" s="139" t="s">
        <v>364</v>
      </c>
      <c r="H276" s="140">
        <v>82.8</v>
      </c>
      <c r="I276" s="141"/>
      <c r="J276" s="142">
        <f>ROUND(I276*H276,2)</f>
        <v>0</v>
      </c>
      <c r="K276" s="138" t="s">
        <v>346</v>
      </c>
      <c r="L276" s="32"/>
      <c r="M276" s="143" t="s">
        <v>1</v>
      </c>
      <c r="N276" s="144" t="s">
        <v>46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152</v>
      </c>
      <c r="AT276" s="147" t="s">
        <v>143</v>
      </c>
      <c r="AU276" s="147" t="s">
        <v>89</v>
      </c>
      <c r="AY276" s="17" t="s">
        <v>140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21</v>
      </c>
      <c r="BK276" s="148">
        <f>ROUND(I276*H276,2)</f>
        <v>0</v>
      </c>
      <c r="BL276" s="17" t="s">
        <v>152</v>
      </c>
      <c r="BM276" s="147" t="s">
        <v>1680</v>
      </c>
    </row>
    <row r="277" spans="2:65" s="12" customFormat="1" ht="11.25">
      <c r="B277" s="156"/>
      <c r="D277" s="157" t="s">
        <v>341</v>
      </c>
      <c r="F277" s="159" t="s">
        <v>1681</v>
      </c>
      <c r="H277" s="160">
        <v>82.8</v>
      </c>
      <c r="I277" s="161"/>
      <c r="L277" s="156"/>
      <c r="M277" s="162"/>
      <c r="T277" s="163"/>
      <c r="AT277" s="158" t="s">
        <v>341</v>
      </c>
      <c r="AU277" s="158" t="s">
        <v>89</v>
      </c>
      <c r="AV277" s="12" t="s">
        <v>89</v>
      </c>
      <c r="AW277" s="12" t="s">
        <v>4</v>
      </c>
      <c r="AX277" s="12" t="s">
        <v>21</v>
      </c>
      <c r="AY277" s="158" t="s">
        <v>140</v>
      </c>
    </row>
    <row r="278" spans="2:65" s="1" customFormat="1" ht="37.9" customHeight="1">
      <c r="B278" s="32"/>
      <c r="C278" s="136" t="s">
        <v>551</v>
      </c>
      <c r="D278" s="136" t="s">
        <v>143</v>
      </c>
      <c r="E278" s="137" t="s">
        <v>370</v>
      </c>
      <c r="F278" s="138" t="s">
        <v>371</v>
      </c>
      <c r="G278" s="139" t="s">
        <v>364</v>
      </c>
      <c r="H278" s="140">
        <v>9.1999999999999993</v>
      </c>
      <c r="I278" s="141"/>
      <c r="J278" s="142">
        <f>ROUND(I278*H278,2)</f>
        <v>0</v>
      </c>
      <c r="K278" s="138" t="s">
        <v>147</v>
      </c>
      <c r="L278" s="32"/>
      <c r="M278" s="143" t="s">
        <v>1</v>
      </c>
      <c r="N278" s="144" t="s">
        <v>46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152</v>
      </c>
      <c r="AT278" s="147" t="s">
        <v>143</v>
      </c>
      <c r="AU278" s="147" t="s">
        <v>89</v>
      </c>
      <c r="AY278" s="17" t="s">
        <v>140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21</v>
      </c>
      <c r="BK278" s="148">
        <f>ROUND(I278*H278,2)</f>
        <v>0</v>
      </c>
      <c r="BL278" s="17" t="s">
        <v>152</v>
      </c>
      <c r="BM278" s="147" t="s">
        <v>1682</v>
      </c>
    </row>
    <row r="279" spans="2:65" s="1" customFormat="1" ht="37.9" customHeight="1">
      <c r="B279" s="32"/>
      <c r="C279" s="136" t="s">
        <v>224</v>
      </c>
      <c r="D279" s="136" t="s">
        <v>143</v>
      </c>
      <c r="E279" s="137" t="s">
        <v>1683</v>
      </c>
      <c r="F279" s="138" t="s">
        <v>1684</v>
      </c>
      <c r="G279" s="139" t="s">
        <v>146</v>
      </c>
      <c r="H279" s="140">
        <v>20.399999999999999</v>
      </c>
      <c r="I279" s="141"/>
      <c r="J279" s="142">
        <f>ROUND(I279*H279,2)</f>
        <v>0</v>
      </c>
      <c r="K279" s="138" t="s">
        <v>147</v>
      </c>
      <c r="L279" s="32"/>
      <c r="M279" s="143" t="s">
        <v>1</v>
      </c>
      <c r="N279" s="144" t="s">
        <v>46</v>
      </c>
      <c r="P279" s="145">
        <f>O279*H279</f>
        <v>0</v>
      </c>
      <c r="Q279" s="145">
        <v>7.0000000000000001E-3</v>
      </c>
      <c r="R279" s="145">
        <f>Q279*H279</f>
        <v>0.14279999999999998</v>
      </c>
      <c r="S279" s="145">
        <v>0</v>
      </c>
      <c r="T279" s="146">
        <f>S279*H279</f>
        <v>0</v>
      </c>
      <c r="AR279" s="147" t="s">
        <v>152</v>
      </c>
      <c r="AT279" s="147" t="s">
        <v>143</v>
      </c>
      <c r="AU279" s="147" t="s">
        <v>89</v>
      </c>
      <c r="AY279" s="17" t="s">
        <v>140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21</v>
      </c>
      <c r="BK279" s="148">
        <f>ROUND(I279*H279,2)</f>
        <v>0</v>
      </c>
      <c r="BL279" s="17" t="s">
        <v>152</v>
      </c>
      <c r="BM279" s="147" t="s">
        <v>1685</v>
      </c>
    </row>
    <row r="280" spans="2:65" s="12" customFormat="1" ht="11.25">
      <c r="B280" s="156"/>
      <c r="D280" s="157" t="s">
        <v>341</v>
      </c>
      <c r="E280" s="158" t="s">
        <v>1</v>
      </c>
      <c r="F280" s="159" t="s">
        <v>1686</v>
      </c>
      <c r="H280" s="160">
        <v>20.399999999999999</v>
      </c>
      <c r="I280" s="161"/>
      <c r="L280" s="156"/>
      <c r="M280" s="162"/>
      <c r="T280" s="163"/>
      <c r="AT280" s="158" t="s">
        <v>341</v>
      </c>
      <c r="AU280" s="158" t="s">
        <v>89</v>
      </c>
      <c r="AV280" s="12" t="s">
        <v>89</v>
      </c>
      <c r="AW280" s="12" t="s">
        <v>36</v>
      </c>
      <c r="AX280" s="12" t="s">
        <v>81</v>
      </c>
      <c r="AY280" s="158" t="s">
        <v>140</v>
      </c>
    </row>
    <row r="281" spans="2:65" s="13" customFormat="1" ht="11.25">
      <c r="B281" s="164"/>
      <c r="D281" s="157" t="s">
        <v>341</v>
      </c>
      <c r="E281" s="165" t="s">
        <v>1568</v>
      </c>
      <c r="F281" s="166" t="s">
        <v>343</v>
      </c>
      <c r="H281" s="167">
        <v>20.399999999999999</v>
      </c>
      <c r="I281" s="168"/>
      <c r="L281" s="164"/>
      <c r="M281" s="169"/>
      <c r="T281" s="170"/>
      <c r="AT281" s="165" t="s">
        <v>341</v>
      </c>
      <c r="AU281" s="165" t="s">
        <v>89</v>
      </c>
      <c r="AV281" s="13" t="s">
        <v>152</v>
      </c>
      <c r="AW281" s="13" t="s">
        <v>36</v>
      </c>
      <c r="AX281" s="13" t="s">
        <v>21</v>
      </c>
      <c r="AY281" s="165" t="s">
        <v>140</v>
      </c>
    </row>
    <row r="282" spans="2:65" s="1" customFormat="1" ht="24.2" customHeight="1">
      <c r="B282" s="32"/>
      <c r="C282" s="184" t="s">
        <v>561</v>
      </c>
      <c r="D282" s="184" t="s">
        <v>137</v>
      </c>
      <c r="E282" s="185" t="s">
        <v>1687</v>
      </c>
      <c r="F282" s="186" t="s">
        <v>1688</v>
      </c>
      <c r="G282" s="187" t="s">
        <v>146</v>
      </c>
      <c r="H282" s="188">
        <v>20.706</v>
      </c>
      <c r="I282" s="189"/>
      <c r="J282" s="190">
        <f>ROUND(I282*H282,2)</f>
        <v>0</v>
      </c>
      <c r="K282" s="186" t="s">
        <v>147</v>
      </c>
      <c r="L282" s="191"/>
      <c r="M282" s="192" t="s">
        <v>1</v>
      </c>
      <c r="N282" s="193" t="s">
        <v>46</v>
      </c>
      <c r="P282" s="145">
        <f>O282*H282</f>
        <v>0</v>
      </c>
      <c r="Q282" s="145">
        <v>1.14E-2</v>
      </c>
      <c r="R282" s="145">
        <f>Q282*H282</f>
        <v>0.23604839999999999</v>
      </c>
      <c r="S282" s="145">
        <v>0</v>
      </c>
      <c r="T282" s="146">
        <f>S282*H282</f>
        <v>0</v>
      </c>
      <c r="AR282" s="147" t="s">
        <v>158</v>
      </c>
      <c r="AT282" s="147" t="s">
        <v>137</v>
      </c>
      <c r="AU282" s="147" t="s">
        <v>89</v>
      </c>
      <c r="AY282" s="17" t="s">
        <v>140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21</v>
      </c>
      <c r="BK282" s="148">
        <f>ROUND(I282*H282,2)</f>
        <v>0</v>
      </c>
      <c r="BL282" s="17" t="s">
        <v>152</v>
      </c>
      <c r="BM282" s="147" t="s">
        <v>1689</v>
      </c>
    </row>
    <row r="283" spans="2:65" s="12" customFormat="1" ht="11.25">
      <c r="B283" s="156"/>
      <c r="D283" s="157" t="s">
        <v>341</v>
      </c>
      <c r="F283" s="159" t="s">
        <v>1690</v>
      </c>
      <c r="H283" s="160">
        <v>20.706</v>
      </c>
      <c r="I283" s="161"/>
      <c r="L283" s="156"/>
      <c r="M283" s="162"/>
      <c r="T283" s="163"/>
      <c r="AT283" s="158" t="s">
        <v>341</v>
      </c>
      <c r="AU283" s="158" t="s">
        <v>89</v>
      </c>
      <c r="AV283" s="12" t="s">
        <v>89</v>
      </c>
      <c r="AW283" s="12" t="s">
        <v>4</v>
      </c>
      <c r="AX283" s="12" t="s">
        <v>21</v>
      </c>
      <c r="AY283" s="158" t="s">
        <v>140</v>
      </c>
    </row>
    <row r="284" spans="2:65" s="1" customFormat="1" ht="33" customHeight="1">
      <c r="B284" s="32"/>
      <c r="C284" s="136" t="s">
        <v>566</v>
      </c>
      <c r="D284" s="136" t="s">
        <v>143</v>
      </c>
      <c r="E284" s="137" t="s">
        <v>1691</v>
      </c>
      <c r="F284" s="138" t="s">
        <v>1692</v>
      </c>
      <c r="G284" s="139" t="s">
        <v>460</v>
      </c>
      <c r="H284" s="140">
        <v>0.59299999999999997</v>
      </c>
      <c r="I284" s="141"/>
      <c r="J284" s="142">
        <f>ROUND(I284*H284,2)</f>
        <v>0</v>
      </c>
      <c r="K284" s="138" t="s">
        <v>346</v>
      </c>
      <c r="L284" s="32"/>
      <c r="M284" s="143" t="s">
        <v>1</v>
      </c>
      <c r="N284" s="144" t="s">
        <v>46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152</v>
      </c>
      <c r="AT284" s="147" t="s">
        <v>143</v>
      </c>
      <c r="AU284" s="147" t="s">
        <v>89</v>
      </c>
      <c r="AY284" s="17" t="s">
        <v>140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21</v>
      </c>
      <c r="BK284" s="148">
        <f>ROUND(I284*H284,2)</f>
        <v>0</v>
      </c>
      <c r="BL284" s="17" t="s">
        <v>152</v>
      </c>
      <c r="BM284" s="147" t="s">
        <v>1693</v>
      </c>
    </row>
    <row r="285" spans="2:65" s="12" customFormat="1" ht="11.25">
      <c r="B285" s="156"/>
      <c r="D285" s="157" t="s">
        <v>341</v>
      </c>
      <c r="E285" s="158" t="s">
        <v>1</v>
      </c>
      <c r="F285" s="159" t="s">
        <v>1694</v>
      </c>
      <c r="H285" s="160">
        <v>0.59299999999999997</v>
      </c>
      <c r="I285" s="161"/>
      <c r="L285" s="156"/>
      <c r="M285" s="162"/>
      <c r="T285" s="163"/>
      <c r="AT285" s="158" t="s">
        <v>341</v>
      </c>
      <c r="AU285" s="158" t="s">
        <v>89</v>
      </c>
      <c r="AV285" s="12" t="s">
        <v>89</v>
      </c>
      <c r="AW285" s="12" t="s">
        <v>36</v>
      </c>
      <c r="AX285" s="12" t="s">
        <v>21</v>
      </c>
      <c r="AY285" s="158" t="s">
        <v>140</v>
      </c>
    </row>
    <row r="286" spans="2:65" s="1" customFormat="1" ht="33" customHeight="1">
      <c r="B286" s="32"/>
      <c r="C286" s="136" t="s">
        <v>570</v>
      </c>
      <c r="D286" s="136" t="s">
        <v>143</v>
      </c>
      <c r="E286" s="137" t="s">
        <v>1695</v>
      </c>
      <c r="F286" s="138" t="s">
        <v>1696</v>
      </c>
      <c r="G286" s="139" t="s">
        <v>460</v>
      </c>
      <c r="H286" s="140">
        <v>0.59299999999999997</v>
      </c>
      <c r="I286" s="141"/>
      <c r="J286" s="142">
        <f>ROUND(I286*H286,2)</f>
        <v>0</v>
      </c>
      <c r="K286" s="138" t="s">
        <v>346</v>
      </c>
      <c r="L286" s="32"/>
      <c r="M286" s="143" t="s">
        <v>1</v>
      </c>
      <c r="N286" s="144" t="s">
        <v>46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152</v>
      </c>
      <c r="AT286" s="147" t="s">
        <v>143</v>
      </c>
      <c r="AU286" s="147" t="s">
        <v>89</v>
      </c>
      <c r="AY286" s="17" t="s">
        <v>140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21</v>
      </c>
      <c r="BK286" s="148">
        <f>ROUND(I286*H286,2)</f>
        <v>0</v>
      </c>
      <c r="BL286" s="17" t="s">
        <v>152</v>
      </c>
      <c r="BM286" s="147" t="s">
        <v>1697</v>
      </c>
    </row>
    <row r="287" spans="2:65" s="12" customFormat="1" ht="11.25">
      <c r="B287" s="156"/>
      <c r="D287" s="157" t="s">
        <v>341</v>
      </c>
      <c r="E287" s="158" t="s">
        <v>1</v>
      </c>
      <c r="F287" s="159" t="s">
        <v>1694</v>
      </c>
      <c r="H287" s="160">
        <v>0.59299999999999997</v>
      </c>
      <c r="I287" s="161"/>
      <c r="L287" s="156"/>
      <c r="M287" s="162"/>
      <c r="T287" s="163"/>
      <c r="AT287" s="158" t="s">
        <v>341</v>
      </c>
      <c r="AU287" s="158" t="s">
        <v>89</v>
      </c>
      <c r="AV287" s="12" t="s">
        <v>89</v>
      </c>
      <c r="AW287" s="12" t="s">
        <v>36</v>
      </c>
      <c r="AX287" s="12" t="s">
        <v>21</v>
      </c>
      <c r="AY287" s="158" t="s">
        <v>140</v>
      </c>
    </row>
    <row r="288" spans="2:65" s="1" customFormat="1" ht="37.9" customHeight="1">
      <c r="B288" s="32"/>
      <c r="C288" s="136" t="s">
        <v>585</v>
      </c>
      <c r="D288" s="136" t="s">
        <v>143</v>
      </c>
      <c r="E288" s="137" t="s">
        <v>538</v>
      </c>
      <c r="F288" s="138" t="s">
        <v>539</v>
      </c>
      <c r="G288" s="139" t="s">
        <v>460</v>
      </c>
      <c r="H288" s="140">
        <v>40.006</v>
      </c>
      <c r="I288" s="141"/>
      <c r="J288" s="142">
        <f>ROUND(I288*H288,2)</f>
        <v>0</v>
      </c>
      <c r="K288" s="138" t="s">
        <v>346</v>
      </c>
      <c r="L288" s="32"/>
      <c r="M288" s="143" t="s">
        <v>1</v>
      </c>
      <c r="N288" s="144" t="s">
        <v>46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152</v>
      </c>
      <c r="AT288" s="147" t="s">
        <v>143</v>
      </c>
      <c r="AU288" s="147" t="s">
        <v>89</v>
      </c>
      <c r="AY288" s="17" t="s">
        <v>140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21</v>
      </c>
      <c r="BK288" s="148">
        <f>ROUND(I288*H288,2)</f>
        <v>0</v>
      </c>
      <c r="BL288" s="17" t="s">
        <v>152</v>
      </c>
      <c r="BM288" s="147" t="s">
        <v>540</v>
      </c>
    </row>
    <row r="289" spans="2:65" s="12" customFormat="1" ht="11.25">
      <c r="B289" s="156"/>
      <c r="D289" s="157" t="s">
        <v>341</v>
      </c>
      <c r="E289" s="158" t="s">
        <v>1</v>
      </c>
      <c r="F289" s="159" t="s">
        <v>1698</v>
      </c>
      <c r="H289" s="160">
        <v>78.825999999999993</v>
      </c>
      <c r="I289" s="161"/>
      <c r="L289" s="156"/>
      <c r="M289" s="162"/>
      <c r="T289" s="163"/>
      <c r="AT289" s="158" t="s">
        <v>341</v>
      </c>
      <c r="AU289" s="158" t="s">
        <v>89</v>
      </c>
      <c r="AV289" s="12" t="s">
        <v>89</v>
      </c>
      <c r="AW289" s="12" t="s">
        <v>36</v>
      </c>
      <c r="AX289" s="12" t="s">
        <v>81</v>
      </c>
      <c r="AY289" s="158" t="s">
        <v>140</v>
      </c>
    </row>
    <row r="290" spans="2:65" s="12" customFormat="1" ht="11.25">
      <c r="B290" s="156"/>
      <c r="D290" s="157" t="s">
        <v>341</v>
      </c>
      <c r="E290" s="158" t="s">
        <v>1</v>
      </c>
      <c r="F290" s="159" t="s">
        <v>1699</v>
      </c>
      <c r="H290" s="160">
        <v>1.1850000000000001</v>
      </c>
      <c r="I290" s="161"/>
      <c r="L290" s="156"/>
      <c r="M290" s="162"/>
      <c r="T290" s="163"/>
      <c r="AT290" s="158" t="s">
        <v>341</v>
      </c>
      <c r="AU290" s="158" t="s">
        <v>89</v>
      </c>
      <c r="AV290" s="12" t="s">
        <v>89</v>
      </c>
      <c r="AW290" s="12" t="s">
        <v>36</v>
      </c>
      <c r="AX290" s="12" t="s">
        <v>81</v>
      </c>
      <c r="AY290" s="158" t="s">
        <v>140</v>
      </c>
    </row>
    <row r="291" spans="2:65" s="13" customFormat="1" ht="11.25">
      <c r="B291" s="164"/>
      <c r="D291" s="157" t="s">
        <v>341</v>
      </c>
      <c r="E291" s="165" t="s">
        <v>280</v>
      </c>
      <c r="F291" s="166" t="s">
        <v>343</v>
      </c>
      <c r="H291" s="167">
        <v>80.010999999999996</v>
      </c>
      <c r="I291" s="168"/>
      <c r="L291" s="164"/>
      <c r="M291" s="169"/>
      <c r="T291" s="170"/>
      <c r="AT291" s="165" t="s">
        <v>341</v>
      </c>
      <c r="AU291" s="165" t="s">
        <v>89</v>
      </c>
      <c r="AV291" s="13" t="s">
        <v>152</v>
      </c>
      <c r="AW291" s="13" t="s">
        <v>36</v>
      </c>
      <c r="AX291" s="13" t="s">
        <v>81</v>
      </c>
      <c r="AY291" s="165" t="s">
        <v>140</v>
      </c>
    </row>
    <row r="292" spans="2:65" s="12" customFormat="1" ht="11.25">
      <c r="B292" s="156"/>
      <c r="D292" s="157" t="s">
        <v>341</v>
      </c>
      <c r="E292" s="158" t="s">
        <v>1</v>
      </c>
      <c r="F292" s="159" t="s">
        <v>542</v>
      </c>
      <c r="H292" s="160">
        <v>40.006</v>
      </c>
      <c r="I292" s="161"/>
      <c r="L292" s="156"/>
      <c r="M292" s="162"/>
      <c r="T292" s="163"/>
      <c r="AT292" s="158" t="s">
        <v>341</v>
      </c>
      <c r="AU292" s="158" t="s">
        <v>89</v>
      </c>
      <c r="AV292" s="12" t="s">
        <v>89</v>
      </c>
      <c r="AW292" s="12" t="s">
        <v>36</v>
      </c>
      <c r="AX292" s="12" t="s">
        <v>81</v>
      </c>
      <c r="AY292" s="158" t="s">
        <v>140</v>
      </c>
    </row>
    <row r="293" spans="2:65" s="13" customFormat="1" ht="11.25">
      <c r="B293" s="164"/>
      <c r="D293" s="157" t="s">
        <v>341</v>
      </c>
      <c r="E293" s="165" t="s">
        <v>1</v>
      </c>
      <c r="F293" s="166" t="s">
        <v>343</v>
      </c>
      <c r="H293" s="167">
        <v>40.006</v>
      </c>
      <c r="I293" s="168"/>
      <c r="L293" s="164"/>
      <c r="M293" s="169"/>
      <c r="T293" s="170"/>
      <c r="AT293" s="165" t="s">
        <v>341</v>
      </c>
      <c r="AU293" s="165" t="s">
        <v>89</v>
      </c>
      <c r="AV293" s="13" t="s">
        <v>152</v>
      </c>
      <c r="AW293" s="13" t="s">
        <v>36</v>
      </c>
      <c r="AX293" s="13" t="s">
        <v>21</v>
      </c>
      <c r="AY293" s="165" t="s">
        <v>140</v>
      </c>
    </row>
    <row r="294" spans="2:65" s="1" customFormat="1" ht="37.9" customHeight="1">
      <c r="B294" s="32"/>
      <c r="C294" s="136" t="s">
        <v>590</v>
      </c>
      <c r="D294" s="136" t="s">
        <v>143</v>
      </c>
      <c r="E294" s="137" t="s">
        <v>544</v>
      </c>
      <c r="F294" s="138" t="s">
        <v>545</v>
      </c>
      <c r="G294" s="139" t="s">
        <v>460</v>
      </c>
      <c r="H294" s="140">
        <v>40.006</v>
      </c>
      <c r="I294" s="141"/>
      <c r="J294" s="142">
        <f>ROUND(I294*H294,2)</f>
        <v>0</v>
      </c>
      <c r="K294" s="138" t="s">
        <v>346</v>
      </c>
      <c r="L294" s="32"/>
      <c r="M294" s="143" t="s">
        <v>1</v>
      </c>
      <c r="N294" s="144" t="s">
        <v>46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152</v>
      </c>
      <c r="AT294" s="147" t="s">
        <v>143</v>
      </c>
      <c r="AU294" s="147" t="s">
        <v>89</v>
      </c>
      <c r="AY294" s="17" t="s">
        <v>140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21</v>
      </c>
      <c r="BK294" s="148">
        <f>ROUND(I294*H294,2)</f>
        <v>0</v>
      </c>
      <c r="BL294" s="17" t="s">
        <v>152</v>
      </c>
      <c r="BM294" s="147" t="s">
        <v>546</v>
      </c>
    </row>
    <row r="295" spans="2:65" s="12" customFormat="1" ht="11.25">
      <c r="B295" s="156"/>
      <c r="D295" s="157" t="s">
        <v>341</v>
      </c>
      <c r="E295" s="158" t="s">
        <v>1</v>
      </c>
      <c r="F295" s="159" t="s">
        <v>547</v>
      </c>
      <c r="H295" s="160">
        <v>40.006</v>
      </c>
      <c r="I295" s="161"/>
      <c r="L295" s="156"/>
      <c r="M295" s="162"/>
      <c r="T295" s="163"/>
      <c r="AT295" s="158" t="s">
        <v>341</v>
      </c>
      <c r="AU295" s="158" t="s">
        <v>89</v>
      </c>
      <c r="AV295" s="12" t="s">
        <v>89</v>
      </c>
      <c r="AW295" s="12" t="s">
        <v>36</v>
      </c>
      <c r="AX295" s="12" t="s">
        <v>21</v>
      </c>
      <c r="AY295" s="158" t="s">
        <v>140</v>
      </c>
    </row>
    <row r="296" spans="2:65" s="1" customFormat="1" ht="16.5" customHeight="1">
      <c r="B296" s="32"/>
      <c r="C296" s="136" t="s">
        <v>594</v>
      </c>
      <c r="D296" s="136" t="s">
        <v>143</v>
      </c>
      <c r="E296" s="137" t="s">
        <v>548</v>
      </c>
      <c r="F296" s="138" t="s">
        <v>549</v>
      </c>
      <c r="G296" s="139" t="s">
        <v>460</v>
      </c>
      <c r="H296" s="140">
        <v>80.010999999999996</v>
      </c>
      <c r="I296" s="141"/>
      <c r="J296" s="142">
        <f>ROUND(I296*H296,2)</f>
        <v>0</v>
      </c>
      <c r="K296" s="138" t="s">
        <v>147</v>
      </c>
      <c r="L296" s="32"/>
      <c r="M296" s="143" t="s">
        <v>1</v>
      </c>
      <c r="N296" s="144" t="s">
        <v>46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152</v>
      </c>
      <c r="AT296" s="147" t="s">
        <v>143</v>
      </c>
      <c r="AU296" s="147" t="s">
        <v>89</v>
      </c>
      <c r="AY296" s="17" t="s">
        <v>140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21</v>
      </c>
      <c r="BK296" s="148">
        <f>ROUND(I296*H296,2)</f>
        <v>0</v>
      </c>
      <c r="BL296" s="17" t="s">
        <v>152</v>
      </c>
      <c r="BM296" s="147" t="s">
        <v>550</v>
      </c>
    </row>
    <row r="297" spans="2:65" s="12" customFormat="1" ht="11.25">
      <c r="B297" s="156"/>
      <c r="D297" s="157" t="s">
        <v>341</v>
      </c>
      <c r="E297" s="158" t="s">
        <v>1</v>
      </c>
      <c r="F297" s="159" t="s">
        <v>280</v>
      </c>
      <c r="H297" s="160">
        <v>80.010999999999996</v>
      </c>
      <c r="I297" s="161"/>
      <c r="L297" s="156"/>
      <c r="M297" s="162"/>
      <c r="T297" s="163"/>
      <c r="AT297" s="158" t="s">
        <v>341</v>
      </c>
      <c r="AU297" s="158" t="s">
        <v>89</v>
      </c>
      <c r="AV297" s="12" t="s">
        <v>89</v>
      </c>
      <c r="AW297" s="12" t="s">
        <v>36</v>
      </c>
      <c r="AX297" s="12" t="s">
        <v>21</v>
      </c>
      <c r="AY297" s="158" t="s">
        <v>140</v>
      </c>
    </row>
    <row r="298" spans="2:65" s="1" customFormat="1" ht="24.2" customHeight="1">
      <c r="B298" s="32"/>
      <c r="C298" s="136" t="s">
        <v>598</v>
      </c>
      <c r="D298" s="136" t="s">
        <v>143</v>
      </c>
      <c r="E298" s="137" t="s">
        <v>571</v>
      </c>
      <c r="F298" s="138" t="s">
        <v>572</v>
      </c>
      <c r="G298" s="139" t="s">
        <v>460</v>
      </c>
      <c r="H298" s="140">
        <v>71.575000000000003</v>
      </c>
      <c r="I298" s="141"/>
      <c r="J298" s="142">
        <f>ROUND(I298*H298,2)</f>
        <v>0</v>
      </c>
      <c r="K298" s="138" t="s">
        <v>346</v>
      </c>
      <c r="L298" s="32"/>
      <c r="M298" s="143" t="s">
        <v>1</v>
      </c>
      <c r="N298" s="144" t="s">
        <v>46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152</v>
      </c>
      <c r="AT298" s="147" t="s">
        <v>143</v>
      </c>
      <c r="AU298" s="147" t="s">
        <v>89</v>
      </c>
      <c r="AY298" s="17" t="s">
        <v>140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21</v>
      </c>
      <c r="BK298" s="148">
        <f>ROUND(I298*H298,2)</f>
        <v>0</v>
      </c>
      <c r="BL298" s="17" t="s">
        <v>152</v>
      </c>
      <c r="BM298" s="147" t="s">
        <v>573</v>
      </c>
    </row>
    <row r="299" spans="2:65" s="12" customFormat="1" ht="11.25">
      <c r="B299" s="156"/>
      <c r="D299" s="157" t="s">
        <v>341</v>
      </c>
      <c r="E299" s="158" t="s">
        <v>1</v>
      </c>
      <c r="F299" s="159" t="s">
        <v>574</v>
      </c>
      <c r="H299" s="160">
        <v>109.82</v>
      </c>
      <c r="I299" s="161"/>
      <c r="L299" s="156"/>
      <c r="M299" s="162"/>
      <c r="T299" s="163"/>
      <c r="AT299" s="158" t="s">
        <v>341</v>
      </c>
      <c r="AU299" s="158" t="s">
        <v>89</v>
      </c>
      <c r="AV299" s="12" t="s">
        <v>89</v>
      </c>
      <c r="AW299" s="12" t="s">
        <v>36</v>
      </c>
      <c r="AX299" s="12" t="s">
        <v>81</v>
      </c>
      <c r="AY299" s="158" t="s">
        <v>140</v>
      </c>
    </row>
    <row r="300" spans="2:65" s="14" customFormat="1" ht="11.25">
      <c r="B300" s="171"/>
      <c r="D300" s="157" t="s">
        <v>341</v>
      </c>
      <c r="E300" s="172" t="s">
        <v>1</v>
      </c>
      <c r="F300" s="173" t="s">
        <v>1700</v>
      </c>
      <c r="H300" s="172" t="s">
        <v>1</v>
      </c>
      <c r="I300" s="174"/>
      <c r="L300" s="171"/>
      <c r="M300" s="175"/>
      <c r="T300" s="176"/>
      <c r="AT300" s="172" t="s">
        <v>341</v>
      </c>
      <c r="AU300" s="172" t="s">
        <v>89</v>
      </c>
      <c r="AV300" s="14" t="s">
        <v>21</v>
      </c>
      <c r="AW300" s="14" t="s">
        <v>36</v>
      </c>
      <c r="AX300" s="14" t="s">
        <v>81</v>
      </c>
      <c r="AY300" s="172" t="s">
        <v>140</v>
      </c>
    </row>
    <row r="301" spans="2:65" s="12" customFormat="1" ht="11.25">
      <c r="B301" s="156"/>
      <c r="D301" s="157" t="s">
        <v>341</v>
      </c>
      <c r="E301" s="158" t="s">
        <v>1</v>
      </c>
      <c r="F301" s="159" t="s">
        <v>1701</v>
      </c>
      <c r="H301" s="160">
        <v>-5.33</v>
      </c>
      <c r="I301" s="161"/>
      <c r="L301" s="156"/>
      <c r="M301" s="162"/>
      <c r="T301" s="163"/>
      <c r="AT301" s="158" t="s">
        <v>341</v>
      </c>
      <c r="AU301" s="158" t="s">
        <v>89</v>
      </c>
      <c r="AV301" s="12" t="s">
        <v>89</v>
      </c>
      <c r="AW301" s="12" t="s">
        <v>36</v>
      </c>
      <c r="AX301" s="12" t="s">
        <v>81</v>
      </c>
      <c r="AY301" s="158" t="s">
        <v>140</v>
      </c>
    </row>
    <row r="302" spans="2:65" s="14" customFormat="1" ht="22.5">
      <c r="B302" s="171"/>
      <c r="D302" s="157" t="s">
        <v>341</v>
      </c>
      <c r="E302" s="172" t="s">
        <v>1</v>
      </c>
      <c r="F302" s="173" t="s">
        <v>1702</v>
      </c>
      <c r="H302" s="172" t="s">
        <v>1</v>
      </c>
      <c r="I302" s="174"/>
      <c r="L302" s="171"/>
      <c r="M302" s="175"/>
      <c r="T302" s="176"/>
      <c r="AT302" s="172" t="s">
        <v>341</v>
      </c>
      <c r="AU302" s="172" t="s">
        <v>89</v>
      </c>
      <c r="AV302" s="14" t="s">
        <v>21</v>
      </c>
      <c r="AW302" s="14" t="s">
        <v>36</v>
      </c>
      <c r="AX302" s="14" t="s">
        <v>81</v>
      </c>
      <c r="AY302" s="172" t="s">
        <v>140</v>
      </c>
    </row>
    <row r="303" spans="2:65" s="12" customFormat="1" ht="22.5">
      <c r="B303" s="156"/>
      <c r="D303" s="157" t="s">
        <v>341</v>
      </c>
      <c r="E303" s="158" t="s">
        <v>1</v>
      </c>
      <c r="F303" s="159" t="s">
        <v>1703</v>
      </c>
      <c r="H303" s="160">
        <v>-13.286</v>
      </c>
      <c r="I303" s="161"/>
      <c r="L303" s="156"/>
      <c r="M303" s="162"/>
      <c r="T303" s="163"/>
      <c r="AT303" s="158" t="s">
        <v>341</v>
      </c>
      <c r="AU303" s="158" t="s">
        <v>89</v>
      </c>
      <c r="AV303" s="12" t="s">
        <v>89</v>
      </c>
      <c r="AW303" s="12" t="s">
        <v>36</v>
      </c>
      <c r="AX303" s="12" t="s">
        <v>81</v>
      </c>
      <c r="AY303" s="158" t="s">
        <v>140</v>
      </c>
    </row>
    <row r="304" spans="2:65" s="14" customFormat="1" ht="11.25">
      <c r="B304" s="171"/>
      <c r="D304" s="157" t="s">
        <v>341</v>
      </c>
      <c r="E304" s="172" t="s">
        <v>1</v>
      </c>
      <c r="F304" s="173" t="s">
        <v>581</v>
      </c>
      <c r="H304" s="172" t="s">
        <v>1</v>
      </c>
      <c r="I304" s="174"/>
      <c r="L304" s="171"/>
      <c r="M304" s="175"/>
      <c r="T304" s="176"/>
      <c r="AT304" s="172" t="s">
        <v>341</v>
      </c>
      <c r="AU304" s="172" t="s">
        <v>89</v>
      </c>
      <c r="AV304" s="14" t="s">
        <v>21</v>
      </c>
      <c r="AW304" s="14" t="s">
        <v>36</v>
      </c>
      <c r="AX304" s="14" t="s">
        <v>81</v>
      </c>
      <c r="AY304" s="172" t="s">
        <v>140</v>
      </c>
    </row>
    <row r="305" spans="2:65" s="12" customFormat="1" ht="11.25">
      <c r="B305" s="156"/>
      <c r="D305" s="157" t="s">
        <v>341</v>
      </c>
      <c r="E305" s="158" t="s">
        <v>1</v>
      </c>
      <c r="F305" s="159" t="s">
        <v>1704</v>
      </c>
      <c r="H305" s="160">
        <v>-17.431999999999999</v>
      </c>
      <c r="I305" s="161"/>
      <c r="L305" s="156"/>
      <c r="M305" s="162"/>
      <c r="T305" s="163"/>
      <c r="AT305" s="158" t="s">
        <v>341</v>
      </c>
      <c r="AU305" s="158" t="s">
        <v>89</v>
      </c>
      <c r="AV305" s="12" t="s">
        <v>89</v>
      </c>
      <c r="AW305" s="12" t="s">
        <v>36</v>
      </c>
      <c r="AX305" s="12" t="s">
        <v>81</v>
      </c>
      <c r="AY305" s="158" t="s">
        <v>140</v>
      </c>
    </row>
    <row r="306" spans="2:65" s="12" customFormat="1" ht="11.25">
      <c r="B306" s="156"/>
      <c r="D306" s="157" t="s">
        <v>341</v>
      </c>
      <c r="E306" s="158" t="s">
        <v>1</v>
      </c>
      <c r="F306" s="159" t="s">
        <v>1705</v>
      </c>
      <c r="H306" s="160">
        <v>-1.7709999999999999</v>
      </c>
      <c r="I306" s="161"/>
      <c r="L306" s="156"/>
      <c r="M306" s="162"/>
      <c r="T306" s="163"/>
      <c r="AT306" s="158" t="s">
        <v>341</v>
      </c>
      <c r="AU306" s="158" t="s">
        <v>89</v>
      </c>
      <c r="AV306" s="12" t="s">
        <v>89</v>
      </c>
      <c r="AW306" s="12" t="s">
        <v>36</v>
      </c>
      <c r="AX306" s="12" t="s">
        <v>81</v>
      </c>
      <c r="AY306" s="158" t="s">
        <v>140</v>
      </c>
    </row>
    <row r="307" spans="2:65" s="12" customFormat="1" ht="11.25">
      <c r="B307" s="156"/>
      <c r="D307" s="157" t="s">
        <v>341</v>
      </c>
      <c r="E307" s="158" t="s">
        <v>1</v>
      </c>
      <c r="F307" s="159" t="s">
        <v>584</v>
      </c>
      <c r="H307" s="160">
        <v>-0.36</v>
      </c>
      <c r="I307" s="161"/>
      <c r="L307" s="156"/>
      <c r="M307" s="162"/>
      <c r="T307" s="163"/>
      <c r="AT307" s="158" t="s">
        <v>341</v>
      </c>
      <c r="AU307" s="158" t="s">
        <v>89</v>
      </c>
      <c r="AV307" s="12" t="s">
        <v>89</v>
      </c>
      <c r="AW307" s="12" t="s">
        <v>36</v>
      </c>
      <c r="AX307" s="12" t="s">
        <v>81</v>
      </c>
      <c r="AY307" s="158" t="s">
        <v>140</v>
      </c>
    </row>
    <row r="308" spans="2:65" s="12" customFormat="1" ht="11.25">
      <c r="B308" s="156"/>
      <c r="D308" s="157" t="s">
        <v>341</v>
      </c>
      <c r="E308" s="158" t="s">
        <v>1</v>
      </c>
      <c r="F308" s="159" t="s">
        <v>1706</v>
      </c>
      <c r="H308" s="160">
        <v>-6.6000000000000003E-2</v>
      </c>
      <c r="I308" s="161"/>
      <c r="L308" s="156"/>
      <c r="M308" s="162"/>
      <c r="T308" s="163"/>
      <c r="AT308" s="158" t="s">
        <v>341</v>
      </c>
      <c r="AU308" s="158" t="s">
        <v>89</v>
      </c>
      <c r="AV308" s="12" t="s">
        <v>89</v>
      </c>
      <c r="AW308" s="12" t="s">
        <v>36</v>
      </c>
      <c r="AX308" s="12" t="s">
        <v>81</v>
      </c>
      <c r="AY308" s="158" t="s">
        <v>140</v>
      </c>
    </row>
    <row r="309" spans="2:65" s="13" customFormat="1" ht="11.25">
      <c r="B309" s="164"/>
      <c r="D309" s="157" t="s">
        <v>341</v>
      </c>
      <c r="E309" s="165" t="s">
        <v>317</v>
      </c>
      <c r="F309" s="166" t="s">
        <v>343</v>
      </c>
      <c r="H309" s="167">
        <v>71.575000000000003</v>
      </c>
      <c r="I309" s="168"/>
      <c r="L309" s="164"/>
      <c r="M309" s="169"/>
      <c r="T309" s="170"/>
      <c r="AT309" s="165" t="s">
        <v>341</v>
      </c>
      <c r="AU309" s="165" t="s">
        <v>89</v>
      </c>
      <c r="AV309" s="13" t="s">
        <v>152</v>
      </c>
      <c r="AW309" s="13" t="s">
        <v>36</v>
      </c>
      <c r="AX309" s="13" t="s">
        <v>21</v>
      </c>
      <c r="AY309" s="165" t="s">
        <v>140</v>
      </c>
    </row>
    <row r="310" spans="2:65" s="1" customFormat="1" ht="24.2" customHeight="1">
      <c r="B310" s="32"/>
      <c r="C310" s="184" t="s">
        <v>619</v>
      </c>
      <c r="D310" s="184" t="s">
        <v>137</v>
      </c>
      <c r="E310" s="185" t="s">
        <v>586</v>
      </c>
      <c r="F310" s="186" t="s">
        <v>587</v>
      </c>
      <c r="G310" s="187" t="s">
        <v>364</v>
      </c>
      <c r="H310" s="188">
        <v>135.99299999999999</v>
      </c>
      <c r="I310" s="189"/>
      <c r="J310" s="190">
        <f>ROUND(I310*H310,2)</f>
        <v>0</v>
      </c>
      <c r="K310" s="186" t="s">
        <v>147</v>
      </c>
      <c r="L310" s="191"/>
      <c r="M310" s="192" t="s">
        <v>1</v>
      </c>
      <c r="N310" s="193" t="s">
        <v>46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158</v>
      </c>
      <c r="AT310" s="147" t="s">
        <v>137</v>
      </c>
      <c r="AU310" s="147" t="s">
        <v>89</v>
      </c>
      <c r="AY310" s="17" t="s">
        <v>140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21</v>
      </c>
      <c r="BK310" s="148">
        <f>ROUND(I310*H310,2)</f>
        <v>0</v>
      </c>
      <c r="BL310" s="17" t="s">
        <v>152</v>
      </c>
      <c r="BM310" s="147" t="s">
        <v>588</v>
      </c>
    </row>
    <row r="311" spans="2:65" s="12" customFormat="1" ht="11.25">
      <c r="B311" s="156"/>
      <c r="D311" s="157" t="s">
        <v>341</v>
      </c>
      <c r="E311" s="158" t="s">
        <v>1</v>
      </c>
      <c r="F311" s="159" t="s">
        <v>589</v>
      </c>
      <c r="H311" s="160">
        <v>135.99299999999999</v>
      </c>
      <c r="I311" s="161"/>
      <c r="L311" s="156"/>
      <c r="M311" s="162"/>
      <c r="T311" s="163"/>
      <c r="AT311" s="158" t="s">
        <v>341</v>
      </c>
      <c r="AU311" s="158" t="s">
        <v>89</v>
      </c>
      <c r="AV311" s="12" t="s">
        <v>89</v>
      </c>
      <c r="AW311" s="12" t="s">
        <v>36</v>
      </c>
      <c r="AX311" s="12" t="s">
        <v>21</v>
      </c>
      <c r="AY311" s="158" t="s">
        <v>140</v>
      </c>
    </row>
    <row r="312" spans="2:65" s="1" customFormat="1" ht="24.2" customHeight="1">
      <c r="B312" s="32"/>
      <c r="C312" s="136" t="s">
        <v>622</v>
      </c>
      <c r="D312" s="136" t="s">
        <v>143</v>
      </c>
      <c r="E312" s="137" t="s">
        <v>562</v>
      </c>
      <c r="F312" s="138" t="s">
        <v>563</v>
      </c>
      <c r="G312" s="139" t="s">
        <v>460</v>
      </c>
      <c r="H312" s="140">
        <v>71.575000000000003</v>
      </c>
      <c r="I312" s="141"/>
      <c r="J312" s="142">
        <f>ROUND(I312*H312,2)</f>
        <v>0</v>
      </c>
      <c r="K312" s="138" t="s">
        <v>346</v>
      </c>
      <c r="L312" s="32"/>
      <c r="M312" s="143" t="s">
        <v>1</v>
      </c>
      <c r="N312" s="144" t="s">
        <v>46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152</v>
      </c>
      <c r="AT312" s="147" t="s">
        <v>143</v>
      </c>
      <c r="AU312" s="147" t="s">
        <v>89</v>
      </c>
      <c r="AY312" s="17" t="s">
        <v>140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21</v>
      </c>
      <c r="BK312" s="148">
        <f>ROUND(I312*H312,2)</f>
        <v>0</v>
      </c>
      <c r="BL312" s="17" t="s">
        <v>152</v>
      </c>
      <c r="BM312" s="147" t="s">
        <v>593</v>
      </c>
    </row>
    <row r="313" spans="2:65" s="12" customFormat="1" ht="11.25">
      <c r="B313" s="156"/>
      <c r="D313" s="157" t="s">
        <v>341</v>
      </c>
      <c r="E313" s="158" t="s">
        <v>1</v>
      </c>
      <c r="F313" s="159" t="s">
        <v>317</v>
      </c>
      <c r="H313" s="160">
        <v>71.575000000000003</v>
      </c>
      <c r="I313" s="161"/>
      <c r="L313" s="156"/>
      <c r="M313" s="162"/>
      <c r="T313" s="163"/>
      <c r="AT313" s="158" t="s">
        <v>341</v>
      </c>
      <c r="AU313" s="158" t="s">
        <v>89</v>
      </c>
      <c r="AV313" s="12" t="s">
        <v>89</v>
      </c>
      <c r="AW313" s="12" t="s">
        <v>36</v>
      </c>
      <c r="AX313" s="12" t="s">
        <v>21</v>
      </c>
      <c r="AY313" s="158" t="s">
        <v>140</v>
      </c>
    </row>
    <row r="314" spans="2:65" s="1" customFormat="1" ht="37.9" customHeight="1">
      <c r="B314" s="32"/>
      <c r="C314" s="136" t="s">
        <v>624</v>
      </c>
      <c r="D314" s="136" t="s">
        <v>143</v>
      </c>
      <c r="E314" s="137" t="s">
        <v>567</v>
      </c>
      <c r="F314" s="138" t="s">
        <v>568</v>
      </c>
      <c r="G314" s="139" t="s">
        <v>460</v>
      </c>
      <c r="H314" s="140">
        <v>71.575000000000003</v>
      </c>
      <c r="I314" s="141"/>
      <c r="J314" s="142">
        <f>ROUND(I314*H314,2)</f>
        <v>0</v>
      </c>
      <c r="K314" s="138" t="s">
        <v>346</v>
      </c>
      <c r="L314" s="32"/>
      <c r="M314" s="143" t="s">
        <v>1</v>
      </c>
      <c r="N314" s="144" t="s">
        <v>46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152</v>
      </c>
      <c r="AT314" s="147" t="s">
        <v>143</v>
      </c>
      <c r="AU314" s="147" t="s">
        <v>89</v>
      </c>
      <c r="AY314" s="17" t="s">
        <v>140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21</v>
      </c>
      <c r="BK314" s="148">
        <f>ROUND(I314*H314,2)</f>
        <v>0</v>
      </c>
      <c r="BL314" s="17" t="s">
        <v>152</v>
      </c>
      <c r="BM314" s="147" t="s">
        <v>595</v>
      </c>
    </row>
    <row r="315" spans="2:65" s="1" customFormat="1" ht="24.2" customHeight="1">
      <c r="B315" s="32"/>
      <c r="C315" s="136" t="s">
        <v>627</v>
      </c>
      <c r="D315" s="136" t="s">
        <v>143</v>
      </c>
      <c r="E315" s="137" t="s">
        <v>552</v>
      </c>
      <c r="F315" s="138" t="s">
        <v>553</v>
      </c>
      <c r="G315" s="139" t="s">
        <v>460</v>
      </c>
      <c r="H315" s="140">
        <v>32.28</v>
      </c>
      <c r="I315" s="141"/>
      <c r="J315" s="142">
        <f>ROUND(I315*H315,2)</f>
        <v>0</v>
      </c>
      <c r="K315" s="138" t="s">
        <v>346</v>
      </c>
      <c r="L315" s="32"/>
      <c r="M315" s="143" t="s">
        <v>1</v>
      </c>
      <c r="N315" s="144" t="s">
        <v>46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152</v>
      </c>
      <c r="AT315" s="147" t="s">
        <v>143</v>
      </c>
      <c r="AU315" s="147" t="s">
        <v>89</v>
      </c>
      <c r="AY315" s="17" t="s">
        <v>140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21</v>
      </c>
      <c r="BK315" s="148">
        <f>ROUND(I315*H315,2)</f>
        <v>0</v>
      </c>
      <c r="BL315" s="17" t="s">
        <v>152</v>
      </c>
      <c r="BM315" s="147" t="s">
        <v>1707</v>
      </c>
    </row>
    <row r="316" spans="2:65" s="12" customFormat="1" ht="11.25">
      <c r="B316" s="156"/>
      <c r="D316" s="157" t="s">
        <v>341</v>
      </c>
      <c r="E316" s="158" t="s">
        <v>1</v>
      </c>
      <c r="F316" s="159" t="s">
        <v>1708</v>
      </c>
      <c r="H316" s="160">
        <v>4.3680000000000003</v>
      </c>
      <c r="I316" s="161"/>
      <c r="L316" s="156"/>
      <c r="M316" s="162"/>
      <c r="T316" s="163"/>
      <c r="AT316" s="158" t="s">
        <v>341</v>
      </c>
      <c r="AU316" s="158" t="s">
        <v>89</v>
      </c>
      <c r="AV316" s="12" t="s">
        <v>89</v>
      </c>
      <c r="AW316" s="12" t="s">
        <v>36</v>
      </c>
      <c r="AX316" s="12" t="s">
        <v>81</v>
      </c>
      <c r="AY316" s="158" t="s">
        <v>140</v>
      </c>
    </row>
    <row r="317" spans="2:65" s="12" customFormat="1" ht="11.25">
      <c r="B317" s="156"/>
      <c r="D317" s="157" t="s">
        <v>341</v>
      </c>
      <c r="E317" s="158" t="s">
        <v>1</v>
      </c>
      <c r="F317" s="159" t="s">
        <v>1709</v>
      </c>
      <c r="H317" s="160">
        <v>30.088000000000001</v>
      </c>
      <c r="I317" s="161"/>
      <c r="L317" s="156"/>
      <c r="M317" s="162"/>
      <c r="T317" s="163"/>
      <c r="AT317" s="158" t="s">
        <v>341</v>
      </c>
      <c r="AU317" s="158" t="s">
        <v>89</v>
      </c>
      <c r="AV317" s="12" t="s">
        <v>89</v>
      </c>
      <c r="AW317" s="12" t="s">
        <v>36</v>
      </c>
      <c r="AX317" s="12" t="s">
        <v>81</v>
      </c>
      <c r="AY317" s="158" t="s">
        <v>140</v>
      </c>
    </row>
    <row r="318" spans="2:65" s="14" customFormat="1" ht="11.25">
      <c r="B318" s="171"/>
      <c r="D318" s="157" t="s">
        <v>341</v>
      </c>
      <c r="E318" s="172" t="s">
        <v>1</v>
      </c>
      <c r="F318" s="173" t="s">
        <v>1710</v>
      </c>
      <c r="H318" s="172" t="s">
        <v>1</v>
      </c>
      <c r="I318" s="174"/>
      <c r="L318" s="171"/>
      <c r="M318" s="175"/>
      <c r="T318" s="176"/>
      <c r="AT318" s="172" t="s">
        <v>341</v>
      </c>
      <c r="AU318" s="172" t="s">
        <v>89</v>
      </c>
      <c r="AV318" s="14" t="s">
        <v>21</v>
      </c>
      <c r="AW318" s="14" t="s">
        <v>36</v>
      </c>
      <c r="AX318" s="14" t="s">
        <v>81</v>
      </c>
      <c r="AY318" s="172" t="s">
        <v>140</v>
      </c>
    </row>
    <row r="319" spans="2:65" s="12" customFormat="1" ht="11.25">
      <c r="B319" s="156"/>
      <c r="D319" s="157" t="s">
        <v>341</v>
      </c>
      <c r="E319" s="158" t="s">
        <v>1</v>
      </c>
      <c r="F319" s="159" t="s">
        <v>1711</v>
      </c>
      <c r="H319" s="160">
        <v>-0.104</v>
      </c>
      <c r="I319" s="161"/>
      <c r="L319" s="156"/>
      <c r="M319" s="162"/>
      <c r="T319" s="163"/>
      <c r="AT319" s="158" t="s">
        <v>341</v>
      </c>
      <c r="AU319" s="158" t="s">
        <v>89</v>
      </c>
      <c r="AV319" s="12" t="s">
        <v>89</v>
      </c>
      <c r="AW319" s="12" t="s">
        <v>36</v>
      </c>
      <c r="AX319" s="12" t="s">
        <v>81</v>
      </c>
      <c r="AY319" s="158" t="s">
        <v>140</v>
      </c>
    </row>
    <row r="320" spans="2:65" s="12" customFormat="1" ht="11.25">
      <c r="B320" s="156"/>
      <c r="D320" s="157" t="s">
        <v>341</v>
      </c>
      <c r="E320" s="158" t="s">
        <v>1</v>
      </c>
      <c r="F320" s="159" t="s">
        <v>1712</v>
      </c>
      <c r="H320" s="160">
        <v>-2.0720000000000001</v>
      </c>
      <c r="I320" s="161"/>
      <c r="L320" s="156"/>
      <c r="M320" s="162"/>
      <c r="T320" s="163"/>
      <c r="AT320" s="158" t="s">
        <v>341</v>
      </c>
      <c r="AU320" s="158" t="s">
        <v>89</v>
      </c>
      <c r="AV320" s="12" t="s">
        <v>89</v>
      </c>
      <c r="AW320" s="12" t="s">
        <v>36</v>
      </c>
      <c r="AX320" s="12" t="s">
        <v>81</v>
      </c>
      <c r="AY320" s="158" t="s">
        <v>140</v>
      </c>
    </row>
    <row r="321" spans="2:65" s="13" customFormat="1" ht="11.25">
      <c r="B321" s="164"/>
      <c r="D321" s="157" t="s">
        <v>341</v>
      </c>
      <c r="E321" s="165" t="s">
        <v>1563</v>
      </c>
      <c r="F321" s="166" t="s">
        <v>343</v>
      </c>
      <c r="H321" s="167">
        <v>32.28</v>
      </c>
      <c r="I321" s="168"/>
      <c r="L321" s="164"/>
      <c r="M321" s="169"/>
      <c r="T321" s="170"/>
      <c r="AT321" s="165" t="s">
        <v>341</v>
      </c>
      <c r="AU321" s="165" t="s">
        <v>89</v>
      </c>
      <c r="AV321" s="13" t="s">
        <v>152</v>
      </c>
      <c r="AW321" s="13" t="s">
        <v>36</v>
      </c>
      <c r="AX321" s="13" t="s">
        <v>21</v>
      </c>
      <c r="AY321" s="165" t="s">
        <v>140</v>
      </c>
    </row>
    <row r="322" spans="2:65" s="1" customFormat="1" ht="16.5" customHeight="1">
      <c r="B322" s="32"/>
      <c r="C322" s="184" t="s">
        <v>629</v>
      </c>
      <c r="D322" s="184" t="s">
        <v>137</v>
      </c>
      <c r="E322" s="185" t="s">
        <v>1713</v>
      </c>
      <c r="F322" s="186" t="s">
        <v>1714</v>
      </c>
      <c r="G322" s="187" t="s">
        <v>364</v>
      </c>
      <c r="H322" s="188">
        <v>61.033999999999999</v>
      </c>
      <c r="I322" s="189"/>
      <c r="J322" s="190">
        <f>ROUND(I322*H322,2)</f>
        <v>0</v>
      </c>
      <c r="K322" s="186" t="s">
        <v>346</v>
      </c>
      <c r="L322" s="191"/>
      <c r="M322" s="192" t="s">
        <v>1</v>
      </c>
      <c r="N322" s="193" t="s">
        <v>46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158</v>
      </c>
      <c r="AT322" s="147" t="s">
        <v>137</v>
      </c>
      <c r="AU322" s="147" t="s">
        <v>89</v>
      </c>
      <c r="AY322" s="17" t="s">
        <v>140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21</v>
      </c>
      <c r="BK322" s="148">
        <f>ROUND(I322*H322,2)</f>
        <v>0</v>
      </c>
      <c r="BL322" s="17" t="s">
        <v>152</v>
      </c>
      <c r="BM322" s="147" t="s">
        <v>1715</v>
      </c>
    </row>
    <row r="323" spans="2:65" s="12" customFormat="1" ht="11.25">
      <c r="B323" s="156"/>
      <c r="D323" s="157" t="s">
        <v>341</v>
      </c>
      <c r="E323" s="158" t="s">
        <v>1</v>
      </c>
      <c r="F323" s="159" t="s">
        <v>1716</v>
      </c>
      <c r="H323" s="160">
        <v>61.033999999999999</v>
      </c>
      <c r="I323" s="161"/>
      <c r="L323" s="156"/>
      <c r="M323" s="162"/>
      <c r="T323" s="163"/>
      <c r="AT323" s="158" t="s">
        <v>341</v>
      </c>
      <c r="AU323" s="158" t="s">
        <v>89</v>
      </c>
      <c r="AV323" s="12" t="s">
        <v>89</v>
      </c>
      <c r="AW323" s="12" t="s">
        <v>36</v>
      </c>
      <c r="AX323" s="12" t="s">
        <v>21</v>
      </c>
      <c r="AY323" s="158" t="s">
        <v>140</v>
      </c>
    </row>
    <row r="324" spans="2:65" s="1" customFormat="1" ht="24.2" customHeight="1">
      <c r="B324" s="32"/>
      <c r="C324" s="136" t="s">
        <v>635</v>
      </c>
      <c r="D324" s="136" t="s">
        <v>143</v>
      </c>
      <c r="E324" s="137" t="s">
        <v>562</v>
      </c>
      <c r="F324" s="138" t="s">
        <v>563</v>
      </c>
      <c r="G324" s="139" t="s">
        <v>460</v>
      </c>
      <c r="H324" s="140">
        <v>32.28</v>
      </c>
      <c r="I324" s="141"/>
      <c r="J324" s="142">
        <f>ROUND(I324*H324,2)</f>
        <v>0</v>
      </c>
      <c r="K324" s="138" t="s">
        <v>346</v>
      </c>
      <c r="L324" s="32"/>
      <c r="M324" s="143" t="s">
        <v>1</v>
      </c>
      <c r="N324" s="144" t="s">
        <v>46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152</v>
      </c>
      <c r="AT324" s="147" t="s">
        <v>143</v>
      </c>
      <c r="AU324" s="147" t="s">
        <v>89</v>
      </c>
      <c r="AY324" s="17" t="s">
        <v>140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21</v>
      </c>
      <c r="BK324" s="148">
        <f>ROUND(I324*H324,2)</f>
        <v>0</v>
      </c>
      <c r="BL324" s="17" t="s">
        <v>152</v>
      </c>
      <c r="BM324" s="147" t="s">
        <v>1717</v>
      </c>
    </row>
    <row r="325" spans="2:65" s="12" customFormat="1" ht="11.25">
      <c r="B325" s="156"/>
      <c r="D325" s="157" t="s">
        <v>341</v>
      </c>
      <c r="E325" s="158" t="s">
        <v>1</v>
      </c>
      <c r="F325" s="159" t="s">
        <v>1718</v>
      </c>
      <c r="H325" s="160">
        <v>32.28</v>
      </c>
      <c r="I325" s="161"/>
      <c r="L325" s="156"/>
      <c r="M325" s="162"/>
      <c r="T325" s="163"/>
      <c r="AT325" s="158" t="s">
        <v>341</v>
      </c>
      <c r="AU325" s="158" t="s">
        <v>89</v>
      </c>
      <c r="AV325" s="12" t="s">
        <v>89</v>
      </c>
      <c r="AW325" s="12" t="s">
        <v>36</v>
      </c>
      <c r="AX325" s="12" t="s">
        <v>21</v>
      </c>
      <c r="AY325" s="158" t="s">
        <v>140</v>
      </c>
    </row>
    <row r="326" spans="2:65" s="1" customFormat="1" ht="37.9" customHeight="1">
      <c r="B326" s="32"/>
      <c r="C326" s="136" t="s">
        <v>639</v>
      </c>
      <c r="D326" s="136" t="s">
        <v>143</v>
      </c>
      <c r="E326" s="137" t="s">
        <v>567</v>
      </c>
      <c r="F326" s="138" t="s">
        <v>568</v>
      </c>
      <c r="G326" s="139" t="s">
        <v>460</v>
      </c>
      <c r="H326" s="140">
        <v>32.28</v>
      </c>
      <c r="I326" s="141"/>
      <c r="J326" s="142">
        <f>ROUND(I326*H326,2)</f>
        <v>0</v>
      </c>
      <c r="K326" s="138" t="s">
        <v>346</v>
      </c>
      <c r="L326" s="32"/>
      <c r="M326" s="143" t="s">
        <v>1</v>
      </c>
      <c r="N326" s="144" t="s">
        <v>46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152</v>
      </c>
      <c r="AT326" s="147" t="s">
        <v>143</v>
      </c>
      <c r="AU326" s="147" t="s">
        <v>89</v>
      </c>
      <c r="AY326" s="17" t="s">
        <v>140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21</v>
      </c>
      <c r="BK326" s="148">
        <f>ROUND(I326*H326,2)</f>
        <v>0</v>
      </c>
      <c r="BL326" s="17" t="s">
        <v>152</v>
      </c>
      <c r="BM326" s="147" t="s">
        <v>1719</v>
      </c>
    </row>
    <row r="327" spans="2:65" s="11" customFormat="1" ht="22.9" customHeight="1">
      <c r="B327" s="124"/>
      <c r="D327" s="125" t="s">
        <v>80</v>
      </c>
      <c r="E327" s="134" t="s">
        <v>152</v>
      </c>
      <c r="F327" s="134" t="s">
        <v>899</v>
      </c>
      <c r="I327" s="127"/>
      <c r="J327" s="135">
        <f>BK327</f>
        <v>0</v>
      </c>
      <c r="L327" s="124"/>
      <c r="M327" s="129"/>
      <c r="P327" s="130">
        <f>SUM(P328:P338)</f>
        <v>0</v>
      </c>
      <c r="R327" s="130">
        <f>SUM(R328:R338)</f>
        <v>0</v>
      </c>
      <c r="T327" s="131">
        <f>SUM(T328:T338)</f>
        <v>0</v>
      </c>
      <c r="AR327" s="125" t="s">
        <v>21</v>
      </c>
      <c r="AT327" s="132" t="s">
        <v>80</v>
      </c>
      <c r="AU327" s="132" t="s">
        <v>21</v>
      </c>
      <c r="AY327" s="125" t="s">
        <v>140</v>
      </c>
      <c r="BK327" s="133">
        <f>SUM(BK328:BK338)</f>
        <v>0</v>
      </c>
    </row>
    <row r="328" spans="2:65" s="1" customFormat="1" ht="24.2" customHeight="1">
      <c r="B328" s="32"/>
      <c r="C328" s="136" t="s">
        <v>641</v>
      </c>
      <c r="D328" s="136" t="s">
        <v>143</v>
      </c>
      <c r="E328" s="137" t="s">
        <v>1720</v>
      </c>
      <c r="F328" s="138" t="s">
        <v>1721</v>
      </c>
      <c r="G328" s="139" t="s">
        <v>460</v>
      </c>
      <c r="H328" s="140">
        <v>6.7759999999999998</v>
      </c>
      <c r="I328" s="141"/>
      <c r="J328" s="142">
        <f>ROUND(I328*H328,2)</f>
        <v>0</v>
      </c>
      <c r="K328" s="138" t="s">
        <v>346</v>
      </c>
      <c r="L328" s="32"/>
      <c r="M328" s="143" t="s">
        <v>1</v>
      </c>
      <c r="N328" s="144" t="s">
        <v>46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152</v>
      </c>
      <c r="AT328" s="147" t="s">
        <v>143</v>
      </c>
      <c r="AU328" s="147" t="s">
        <v>89</v>
      </c>
      <c r="AY328" s="17" t="s">
        <v>140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21</v>
      </c>
      <c r="BK328" s="148">
        <f>ROUND(I328*H328,2)</f>
        <v>0</v>
      </c>
      <c r="BL328" s="17" t="s">
        <v>152</v>
      </c>
      <c r="BM328" s="147" t="s">
        <v>1722</v>
      </c>
    </row>
    <row r="329" spans="2:65" s="12" customFormat="1" ht="11.25">
      <c r="B329" s="156"/>
      <c r="D329" s="157" t="s">
        <v>341</v>
      </c>
      <c r="E329" s="158" t="s">
        <v>1</v>
      </c>
      <c r="F329" s="159" t="s">
        <v>1723</v>
      </c>
      <c r="H329" s="160">
        <v>6.7759999999999998</v>
      </c>
      <c r="I329" s="161"/>
      <c r="L329" s="156"/>
      <c r="M329" s="162"/>
      <c r="T329" s="163"/>
      <c r="AT329" s="158" t="s">
        <v>341</v>
      </c>
      <c r="AU329" s="158" t="s">
        <v>89</v>
      </c>
      <c r="AV329" s="12" t="s">
        <v>89</v>
      </c>
      <c r="AW329" s="12" t="s">
        <v>36</v>
      </c>
      <c r="AX329" s="12" t="s">
        <v>81</v>
      </c>
      <c r="AY329" s="158" t="s">
        <v>140</v>
      </c>
    </row>
    <row r="330" spans="2:65" s="13" customFormat="1" ht="11.25">
      <c r="B330" s="164"/>
      <c r="D330" s="157" t="s">
        <v>341</v>
      </c>
      <c r="E330" s="165" t="s">
        <v>1559</v>
      </c>
      <c r="F330" s="166" t="s">
        <v>343</v>
      </c>
      <c r="H330" s="167">
        <v>6.7759999999999998</v>
      </c>
      <c r="I330" s="168"/>
      <c r="L330" s="164"/>
      <c r="M330" s="169"/>
      <c r="T330" s="170"/>
      <c r="AT330" s="165" t="s">
        <v>341</v>
      </c>
      <c r="AU330" s="165" t="s">
        <v>89</v>
      </c>
      <c r="AV330" s="13" t="s">
        <v>152</v>
      </c>
      <c r="AW330" s="13" t="s">
        <v>36</v>
      </c>
      <c r="AX330" s="13" t="s">
        <v>21</v>
      </c>
      <c r="AY330" s="165" t="s">
        <v>140</v>
      </c>
    </row>
    <row r="331" spans="2:65" s="1" customFormat="1" ht="16.5" customHeight="1">
      <c r="B331" s="32"/>
      <c r="C331" s="136" t="s">
        <v>644</v>
      </c>
      <c r="D331" s="136" t="s">
        <v>143</v>
      </c>
      <c r="E331" s="137" t="s">
        <v>1724</v>
      </c>
      <c r="F331" s="138" t="s">
        <v>1725</v>
      </c>
      <c r="G331" s="139" t="s">
        <v>460</v>
      </c>
      <c r="H331" s="140">
        <v>1.93</v>
      </c>
      <c r="I331" s="141"/>
      <c r="J331" s="142">
        <f>ROUND(I331*H331,2)</f>
        <v>0</v>
      </c>
      <c r="K331" s="138" t="s">
        <v>346</v>
      </c>
      <c r="L331" s="32"/>
      <c r="M331" s="143" t="s">
        <v>1</v>
      </c>
      <c r="N331" s="144" t="s">
        <v>46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152</v>
      </c>
      <c r="AT331" s="147" t="s">
        <v>143</v>
      </c>
      <c r="AU331" s="147" t="s">
        <v>89</v>
      </c>
      <c r="AY331" s="17" t="s">
        <v>140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21</v>
      </c>
      <c r="BK331" s="148">
        <f>ROUND(I331*H331,2)</f>
        <v>0</v>
      </c>
      <c r="BL331" s="17" t="s">
        <v>152</v>
      </c>
      <c r="BM331" s="147" t="s">
        <v>1726</v>
      </c>
    </row>
    <row r="332" spans="2:65" s="12" customFormat="1" ht="11.25">
      <c r="B332" s="156"/>
      <c r="D332" s="157" t="s">
        <v>341</v>
      </c>
      <c r="E332" s="158" t="s">
        <v>1</v>
      </c>
      <c r="F332" s="159" t="s">
        <v>1727</v>
      </c>
      <c r="H332" s="160">
        <v>1.93</v>
      </c>
      <c r="I332" s="161"/>
      <c r="L332" s="156"/>
      <c r="M332" s="162"/>
      <c r="T332" s="163"/>
      <c r="AT332" s="158" t="s">
        <v>341</v>
      </c>
      <c r="AU332" s="158" t="s">
        <v>89</v>
      </c>
      <c r="AV332" s="12" t="s">
        <v>89</v>
      </c>
      <c r="AW332" s="12" t="s">
        <v>36</v>
      </c>
      <c r="AX332" s="12" t="s">
        <v>81</v>
      </c>
      <c r="AY332" s="158" t="s">
        <v>140</v>
      </c>
    </row>
    <row r="333" spans="2:65" s="13" customFormat="1" ht="11.25">
      <c r="B333" s="164"/>
      <c r="D333" s="157" t="s">
        <v>341</v>
      </c>
      <c r="E333" s="165" t="s">
        <v>1561</v>
      </c>
      <c r="F333" s="166" t="s">
        <v>343</v>
      </c>
      <c r="H333" s="167">
        <v>1.93</v>
      </c>
      <c r="I333" s="168"/>
      <c r="L333" s="164"/>
      <c r="M333" s="169"/>
      <c r="T333" s="170"/>
      <c r="AT333" s="165" t="s">
        <v>341</v>
      </c>
      <c r="AU333" s="165" t="s">
        <v>89</v>
      </c>
      <c r="AV333" s="13" t="s">
        <v>152</v>
      </c>
      <c r="AW333" s="13" t="s">
        <v>36</v>
      </c>
      <c r="AX333" s="13" t="s">
        <v>21</v>
      </c>
      <c r="AY333" s="165" t="s">
        <v>140</v>
      </c>
    </row>
    <row r="334" spans="2:65" s="1" customFormat="1" ht="24.2" customHeight="1">
      <c r="B334" s="32"/>
      <c r="C334" s="136" t="s">
        <v>646</v>
      </c>
      <c r="D334" s="136" t="s">
        <v>143</v>
      </c>
      <c r="E334" s="137" t="s">
        <v>562</v>
      </c>
      <c r="F334" s="138" t="s">
        <v>563</v>
      </c>
      <c r="G334" s="139" t="s">
        <v>460</v>
      </c>
      <c r="H334" s="140">
        <v>8.7059999999999995</v>
      </c>
      <c r="I334" s="141"/>
      <c r="J334" s="142">
        <f>ROUND(I334*H334,2)</f>
        <v>0</v>
      </c>
      <c r="K334" s="138" t="s">
        <v>346</v>
      </c>
      <c r="L334" s="32"/>
      <c r="M334" s="143" t="s">
        <v>1</v>
      </c>
      <c r="N334" s="144" t="s">
        <v>46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152</v>
      </c>
      <c r="AT334" s="147" t="s">
        <v>143</v>
      </c>
      <c r="AU334" s="147" t="s">
        <v>89</v>
      </c>
      <c r="AY334" s="17" t="s">
        <v>140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21</v>
      </c>
      <c r="BK334" s="148">
        <f>ROUND(I334*H334,2)</f>
        <v>0</v>
      </c>
      <c r="BL334" s="17" t="s">
        <v>152</v>
      </c>
      <c r="BM334" s="147" t="s">
        <v>1728</v>
      </c>
    </row>
    <row r="335" spans="2:65" s="12" customFormat="1" ht="11.25">
      <c r="B335" s="156"/>
      <c r="D335" s="157" t="s">
        <v>341</v>
      </c>
      <c r="E335" s="158" t="s">
        <v>1</v>
      </c>
      <c r="F335" s="159" t="s">
        <v>1729</v>
      </c>
      <c r="H335" s="160">
        <v>8.7059999999999995</v>
      </c>
      <c r="I335" s="161"/>
      <c r="L335" s="156"/>
      <c r="M335" s="162"/>
      <c r="T335" s="163"/>
      <c r="AT335" s="158" t="s">
        <v>341</v>
      </c>
      <c r="AU335" s="158" t="s">
        <v>89</v>
      </c>
      <c r="AV335" s="12" t="s">
        <v>89</v>
      </c>
      <c r="AW335" s="12" t="s">
        <v>36</v>
      </c>
      <c r="AX335" s="12" t="s">
        <v>21</v>
      </c>
      <c r="AY335" s="158" t="s">
        <v>140</v>
      </c>
    </row>
    <row r="336" spans="2:65" s="1" customFormat="1" ht="37.9" customHeight="1">
      <c r="B336" s="32"/>
      <c r="C336" s="136" t="s">
        <v>148</v>
      </c>
      <c r="D336" s="136" t="s">
        <v>143</v>
      </c>
      <c r="E336" s="137" t="s">
        <v>567</v>
      </c>
      <c r="F336" s="138" t="s">
        <v>568</v>
      </c>
      <c r="G336" s="139" t="s">
        <v>460</v>
      </c>
      <c r="H336" s="140">
        <v>8.7059999999999995</v>
      </c>
      <c r="I336" s="141"/>
      <c r="J336" s="142">
        <f>ROUND(I336*H336,2)</f>
        <v>0</v>
      </c>
      <c r="K336" s="138" t="s">
        <v>346</v>
      </c>
      <c r="L336" s="32"/>
      <c r="M336" s="143" t="s">
        <v>1</v>
      </c>
      <c r="N336" s="144" t="s">
        <v>46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152</v>
      </c>
      <c r="AT336" s="147" t="s">
        <v>143</v>
      </c>
      <c r="AU336" s="147" t="s">
        <v>89</v>
      </c>
      <c r="AY336" s="17" t="s">
        <v>140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21</v>
      </c>
      <c r="BK336" s="148">
        <f>ROUND(I336*H336,2)</f>
        <v>0</v>
      </c>
      <c r="BL336" s="17" t="s">
        <v>152</v>
      </c>
      <c r="BM336" s="147" t="s">
        <v>1730</v>
      </c>
    </row>
    <row r="337" spans="2:65" s="1" customFormat="1" ht="33" customHeight="1">
      <c r="B337" s="32"/>
      <c r="C337" s="136" t="s">
        <v>653</v>
      </c>
      <c r="D337" s="136" t="s">
        <v>143</v>
      </c>
      <c r="E337" s="137" t="s">
        <v>922</v>
      </c>
      <c r="F337" s="138" t="s">
        <v>923</v>
      </c>
      <c r="G337" s="139" t="s">
        <v>460</v>
      </c>
      <c r="H337" s="140">
        <v>1.93</v>
      </c>
      <c r="I337" s="141"/>
      <c r="J337" s="142">
        <f>ROUND(I337*H337,2)</f>
        <v>0</v>
      </c>
      <c r="K337" s="138" t="s">
        <v>346</v>
      </c>
      <c r="L337" s="32"/>
      <c r="M337" s="143" t="s">
        <v>1</v>
      </c>
      <c r="N337" s="144" t="s">
        <v>46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152</v>
      </c>
      <c r="AT337" s="147" t="s">
        <v>143</v>
      </c>
      <c r="AU337" s="147" t="s">
        <v>89</v>
      </c>
      <c r="AY337" s="17" t="s">
        <v>140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21</v>
      </c>
      <c r="BK337" s="148">
        <f>ROUND(I337*H337,2)</f>
        <v>0</v>
      </c>
      <c r="BL337" s="17" t="s">
        <v>152</v>
      </c>
      <c r="BM337" s="147" t="s">
        <v>1731</v>
      </c>
    </row>
    <row r="338" spans="2:65" s="12" customFormat="1" ht="11.25">
      <c r="B338" s="156"/>
      <c r="D338" s="157" t="s">
        <v>341</v>
      </c>
      <c r="E338" s="158" t="s">
        <v>1</v>
      </c>
      <c r="F338" s="159" t="s">
        <v>1727</v>
      </c>
      <c r="H338" s="160">
        <v>1.93</v>
      </c>
      <c r="I338" s="161"/>
      <c r="L338" s="156"/>
      <c r="M338" s="162"/>
      <c r="T338" s="163"/>
      <c r="AT338" s="158" t="s">
        <v>341</v>
      </c>
      <c r="AU338" s="158" t="s">
        <v>89</v>
      </c>
      <c r="AV338" s="12" t="s">
        <v>89</v>
      </c>
      <c r="AW338" s="12" t="s">
        <v>36</v>
      </c>
      <c r="AX338" s="12" t="s">
        <v>21</v>
      </c>
      <c r="AY338" s="158" t="s">
        <v>140</v>
      </c>
    </row>
    <row r="339" spans="2:65" s="11" customFormat="1" ht="22.9" customHeight="1">
      <c r="B339" s="124"/>
      <c r="D339" s="125" t="s">
        <v>80</v>
      </c>
      <c r="E339" s="134" t="s">
        <v>159</v>
      </c>
      <c r="F339" s="134" t="s">
        <v>974</v>
      </c>
      <c r="I339" s="127"/>
      <c r="J339" s="135">
        <f>BK339</f>
        <v>0</v>
      </c>
      <c r="L339" s="124"/>
      <c r="M339" s="129"/>
      <c r="P339" s="130">
        <f>SUM(P340:P464)</f>
        <v>0</v>
      </c>
      <c r="R339" s="130">
        <f>SUM(R340:R464)</f>
        <v>6.3735027000000004</v>
      </c>
      <c r="T339" s="131">
        <f>SUM(T340:T464)</f>
        <v>59.691654999999997</v>
      </c>
      <c r="AR339" s="125" t="s">
        <v>21</v>
      </c>
      <c r="AT339" s="132" t="s">
        <v>80</v>
      </c>
      <c r="AU339" s="132" t="s">
        <v>21</v>
      </c>
      <c r="AY339" s="125" t="s">
        <v>140</v>
      </c>
      <c r="BK339" s="133">
        <f>SUM(BK340:BK464)</f>
        <v>0</v>
      </c>
    </row>
    <row r="340" spans="2:65" s="1" customFormat="1" ht="24.2" customHeight="1">
      <c r="B340" s="32"/>
      <c r="C340" s="136" t="s">
        <v>656</v>
      </c>
      <c r="D340" s="136" t="s">
        <v>143</v>
      </c>
      <c r="E340" s="137" t="s">
        <v>988</v>
      </c>
      <c r="F340" s="138" t="s">
        <v>989</v>
      </c>
      <c r="G340" s="139" t="s">
        <v>350</v>
      </c>
      <c r="H340" s="140">
        <v>144.935</v>
      </c>
      <c r="I340" s="141"/>
      <c r="J340" s="142">
        <f>ROUND(I340*H340,2)</f>
        <v>0</v>
      </c>
      <c r="K340" s="138" t="s">
        <v>346</v>
      </c>
      <c r="L340" s="32"/>
      <c r="M340" s="143" t="s">
        <v>1</v>
      </c>
      <c r="N340" s="144" t="s">
        <v>46</v>
      </c>
      <c r="P340" s="145">
        <f>O340*H340</f>
        <v>0</v>
      </c>
      <c r="Q340" s="145">
        <v>0</v>
      </c>
      <c r="R340" s="145">
        <f>Q340*H340</f>
        <v>0</v>
      </c>
      <c r="S340" s="145">
        <v>9.8000000000000004E-2</v>
      </c>
      <c r="T340" s="146">
        <f>S340*H340</f>
        <v>14.20363</v>
      </c>
      <c r="AR340" s="147" t="s">
        <v>152</v>
      </c>
      <c r="AT340" s="147" t="s">
        <v>143</v>
      </c>
      <c r="AU340" s="147" t="s">
        <v>89</v>
      </c>
      <c r="AY340" s="17" t="s">
        <v>140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21</v>
      </c>
      <c r="BK340" s="148">
        <f>ROUND(I340*H340,2)</f>
        <v>0</v>
      </c>
      <c r="BL340" s="17" t="s">
        <v>152</v>
      </c>
      <c r="BM340" s="147" t="s">
        <v>990</v>
      </c>
    </row>
    <row r="341" spans="2:65" s="14" customFormat="1" ht="11.25">
      <c r="B341" s="171"/>
      <c r="D341" s="157" t="s">
        <v>341</v>
      </c>
      <c r="E341" s="172" t="s">
        <v>1</v>
      </c>
      <c r="F341" s="173" t="s">
        <v>991</v>
      </c>
      <c r="H341" s="172" t="s">
        <v>1</v>
      </c>
      <c r="I341" s="174"/>
      <c r="L341" s="171"/>
      <c r="M341" s="175"/>
      <c r="T341" s="176"/>
      <c r="AT341" s="172" t="s">
        <v>341</v>
      </c>
      <c r="AU341" s="172" t="s">
        <v>89</v>
      </c>
      <c r="AV341" s="14" t="s">
        <v>21</v>
      </c>
      <c r="AW341" s="14" t="s">
        <v>36</v>
      </c>
      <c r="AX341" s="14" t="s">
        <v>81</v>
      </c>
      <c r="AY341" s="172" t="s">
        <v>140</v>
      </c>
    </row>
    <row r="342" spans="2:65" s="14" customFormat="1" ht="11.25">
      <c r="B342" s="171"/>
      <c r="D342" s="157" t="s">
        <v>341</v>
      </c>
      <c r="E342" s="172" t="s">
        <v>1</v>
      </c>
      <c r="F342" s="173" t="s">
        <v>992</v>
      </c>
      <c r="H342" s="172" t="s">
        <v>1</v>
      </c>
      <c r="I342" s="174"/>
      <c r="L342" s="171"/>
      <c r="M342" s="175"/>
      <c r="T342" s="176"/>
      <c r="AT342" s="172" t="s">
        <v>341</v>
      </c>
      <c r="AU342" s="172" t="s">
        <v>89</v>
      </c>
      <c r="AV342" s="14" t="s">
        <v>21</v>
      </c>
      <c r="AW342" s="14" t="s">
        <v>36</v>
      </c>
      <c r="AX342" s="14" t="s">
        <v>81</v>
      </c>
      <c r="AY342" s="172" t="s">
        <v>140</v>
      </c>
    </row>
    <row r="343" spans="2:65" s="12" customFormat="1" ht="11.25">
      <c r="B343" s="156"/>
      <c r="D343" s="157" t="s">
        <v>341</v>
      </c>
      <c r="E343" s="158" t="s">
        <v>1</v>
      </c>
      <c r="F343" s="159" t="s">
        <v>1732</v>
      </c>
      <c r="H343" s="160">
        <v>144.935</v>
      </c>
      <c r="I343" s="161"/>
      <c r="L343" s="156"/>
      <c r="M343" s="162"/>
      <c r="T343" s="163"/>
      <c r="AT343" s="158" t="s">
        <v>341</v>
      </c>
      <c r="AU343" s="158" t="s">
        <v>89</v>
      </c>
      <c r="AV343" s="12" t="s">
        <v>89</v>
      </c>
      <c r="AW343" s="12" t="s">
        <v>36</v>
      </c>
      <c r="AX343" s="12" t="s">
        <v>21</v>
      </c>
      <c r="AY343" s="158" t="s">
        <v>140</v>
      </c>
    </row>
    <row r="344" spans="2:65" s="1" customFormat="1" ht="16.5" customHeight="1">
      <c r="B344" s="32"/>
      <c r="C344" s="136" t="s">
        <v>658</v>
      </c>
      <c r="D344" s="136" t="s">
        <v>143</v>
      </c>
      <c r="E344" s="137" t="s">
        <v>982</v>
      </c>
      <c r="F344" s="138" t="s">
        <v>983</v>
      </c>
      <c r="G344" s="139" t="s">
        <v>146</v>
      </c>
      <c r="H344" s="140">
        <v>129.66999999999999</v>
      </c>
      <c r="I344" s="141"/>
      <c r="J344" s="142">
        <f>ROUND(I344*H344,2)</f>
        <v>0</v>
      </c>
      <c r="K344" s="138" t="s">
        <v>346</v>
      </c>
      <c r="L344" s="32"/>
      <c r="M344" s="143" t="s">
        <v>1</v>
      </c>
      <c r="N344" s="144" t="s">
        <v>46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152</v>
      </c>
      <c r="AT344" s="147" t="s">
        <v>143</v>
      </c>
      <c r="AU344" s="147" t="s">
        <v>89</v>
      </c>
      <c r="AY344" s="17" t="s">
        <v>140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21</v>
      </c>
      <c r="BK344" s="148">
        <f>ROUND(I344*H344,2)</f>
        <v>0</v>
      </c>
      <c r="BL344" s="17" t="s">
        <v>152</v>
      </c>
      <c r="BM344" s="147" t="s">
        <v>994</v>
      </c>
    </row>
    <row r="345" spans="2:65" s="14" customFormat="1" ht="11.25">
      <c r="B345" s="171"/>
      <c r="D345" s="157" t="s">
        <v>341</v>
      </c>
      <c r="E345" s="172" t="s">
        <v>1</v>
      </c>
      <c r="F345" s="173" t="s">
        <v>1733</v>
      </c>
      <c r="H345" s="172" t="s">
        <v>1</v>
      </c>
      <c r="I345" s="174"/>
      <c r="L345" s="171"/>
      <c r="M345" s="175"/>
      <c r="T345" s="176"/>
      <c r="AT345" s="172" t="s">
        <v>341</v>
      </c>
      <c r="AU345" s="172" t="s">
        <v>89</v>
      </c>
      <c r="AV345" s="14" t="s">
        <v>21</v>
      </c>
      <c r="AW345" s="14" t="s">
        <v>36</v>
      </c>
      <c r="AX345" s="14" t="s">
        <v>81</v>
      </c>
      <c r="AY345" s="172" t="s">
        <v>140</v>
      </c>
    </row>
    <row r="346" spans="2:65" s="14" customFormat="1" ht="11.25">
      <c r="B346" s="171"/>
      <c r="D346" s="157" t="s">
        <v>341</v>
      </c>
      <c r="E346" s="172" t="s">
        <v>1</v>
      </c>
      <c r="F346" s="173" t="s">
        <v>1734</v>
      </c>
      <c r="H346" s="172" t="s">
        <v>1</v>
      </c>
      <c r="I346" s="174"/>
      <c r="L346" s="171"/>
      <c r="M346" s="175"/>
      <c r="T346" s="176"/>
      <c r="AT346" s="172" t="s">
        <v>341</v>
      </c>
      <c r="AU346" s="172" t="s">
        <v>89</v>
      </c>
      <c r="AV346" s="14" t="s">
        <v>21</v>
      </c>
      <c r="AW346" s="14" t="s">
        <v>36</v>
      </c>
      <c r="AX346" s="14" t="s">
        <v>81</v>
      </c>
      <c r="AY346" s="172" t="s">
        <v>140</v>
      </c>
    </row>
    <row r="347" spans="2:65" s="12" customFormat="1" ht="11.25">
      <c r="B347" s="156"/>
      <c r="D347" s="157" t="s">
        <v>341</v>
      </c>
      <c r="E347" s="158" t="s">
        <v>1</v>
      </c>
      <c r="F347" s="159" t="s">
        <v>1735</v>
      </c>
      <c r="H347" s="160">
        <v>30.72</v>
      </c>
      <c r="I347" s="161"/>
      <c r="L347" s="156"/>
      <c r="M347" s="162"/>
      <c r="T347" s="163"/>
      <c r="AT347" s="158" t="s">
        <v>341</v>
      </c>
      <c r="AU347" s="158" t="s">
        <v>89</v>
      </c>
      <c r="AV347" s="12" t="s">
        <v>89</v>
      </c>
      <c r="AW347" s="12" t="s">
        <v>36</v>
      </c>
      <c r="AX347" s="12" t="s">
        <v>81</v>
      </c>
      <c r="AY347" s="158" t="s">
        <v>140</v>
      </c>
    </row>
    <row r="348" spans="2:65" s="14" customFormat="1" ht="11.25">
      <c r="B348" s="171"/>
      <c r="D348" s="157" t="s">
        <v>341</v>
      </c>
      <c r="E348" s="172" t="s">
        <v>1</v>
      </c>
      <c r="F348" s="173" t="s">
        <v>1736</v>
      </c>
      <c r="H348" s="172" t="s">
        <v>1</v>
      </c>
      <c r="I348" s="174"/>
      <c r="L348" s="171"/>
      <c r="M348" s="175"/>
      <c r="T348" s="176"/>
      <c r="AT348" s="172" t="s">
        <v>341</v>
      </c>
      <c r="AU348" s="172" t="s">
        <v>89</v>
      </c>
      <c r="AV348" s="14" t="s">
        <v>21</v>
      </c>
      <c r="AW348" s="14" t="s">
        <v>36</v>
      </c>
      <c r="AX348" s="14" t="s">
        <v>81</v>
      </c>
      <c r="AY348" s="172" t="s">
        <v>140</v>
      </c>
    </row>
    <row r="349" spans="2:65" s="14" customFormat="1" ht="11.25">
      <c r="B349" s="171"/>
      <c r="D349" s="157" t="s">
        <v>341</v>
      </c>
      <c r="E349" s="172" t="s">
        <v>1</v>
      </c>
      <c r="F349" s="173" t="s">
        <v>996</v>
      </c>
      <c r="H349" s="172" t="s">
        <v>1</v>
      </c>
      <c r="I349" s="174"/>
      <c r="L349" s="171"/>
      <c r="M349" s="175"/>
      <c r="T349" s="176"/>
      <c r="AT349" s="172" t="s">
        <v>341</v>
      </c>
      <c r="AU349" s="172" t="s">
        <v>89</v>
      </c>
      <c r="AV349" s="14" t="s">
        <v>21</v>
      </c>
      <c r="AW349" s="14" t="s">
        <v>36</v>
      </c>
      <c r="AX349" s="14" t="s">
        <v>81</v>
      </c>
      <c r="AY349" s="172" t="s">
        <v>140</v>
      </c>
    </row>
    <row r="350" spans="2:65" s="14" customFormat="1" ht="11.25">
      <c r="B350" s="171"/>
      <c r="D350" s="157" t="s">
        <v>341</v>
      </c>
      <c r="E350" s="172" t="s">
        <v>1</v>
      </c>
      <c r="F350" s="173" t="s">
        <v>1737</v>
      </c>
      <c r="H350" s="172" t="s">
        <v>1</v>
      </c>
      <c r="I350" s="174"/>
      <c r="L350" s="171"/>
      <c r="M350" s="175"/>
      <c r="T350" s="176"/>
      <c r="AT350" s="172" t="s">
        <v>341</v>
      </c>
      <c r="AU350" s="172" t="s">
        <v>89</v>
      </c>
      <c r="AV350" s="14" t="s">
        <v>21</v>
      </c>
      <c r="AW350" s="14" t="s">
        <v>36</v>
      </c>
      <c r="AX350" s="14" t="s">
        <v>81</v>
      </c>
      <c r="AY350" s="172" t="s">
        <v>140</v>
      </c>
    </row>
    <row r="351" spans="2:65" s="12" customFormat="1" ht="11.25">
      <c r="B351" s="156"/>
      <c r="D351" s="157" t="s">
        <v>341</v>
      </c>
      <c r="E351" s="158" t="s">
        <v>1</v>
      </c>
      <c r="F351" s="159" t="s">
        <v>1738</v>
      </c>
      <c r="H351" s="160">
        <v>18</v>
      </c>
      <c r="I351" s="161"/>
      <c r="L351" s="156"/>
      <c r="M351" s="162"/>
      <c r="T351" s="163"/>
      <c r="AT351" s="158" t="s">
        <v>341</v>
      </c>
      <c r="AU351" s="158" t="s">
        <v>89</v>
      </c>
      <c r="AV351" s="12" t="s">
        <v>89</v>
      </c>
      <c r="AW351" s="12" t="s">
        <v>36</v>
      </c>
      <c r="AX351" s="12" t="s">
        <v>81</v>
      </c>
      <c r="AY351" s="158" t="s">
        <v>140</v>
      </c>
    </row>
    <row r="352" spans="2:65" s="12" customFormat="1" ht="22.5">
      <c r="B352" s="156"/>
      <c r="D352" s="157" t="s">
        <v>341</v>
      </c>
      <c r="E352" s="158" t="s">
        <v>1</v>
      </c>
      <c r="F352" s="159" t="s">
        <v>1739</v>
      </c>
      <c r="H352" s="160">
        <v>19.89</v>
      </c>
      <c r="I352" s="161"/>
      <c r="L352" s="156"/>
      <c r="M352" s="162"/>
      <c r="T352" s="163"/>
      <c r="AT352" s="158" t="s">
        <v>341</v>
      </c>
      <c r="AU352" s="158" t="s">
        <v>89</v>
      </c>
      <c r="AV352" s="12" t="s">
        <v>89</v>
      </c>
      <c r="AW352" s="12" t="s">
        <v>36</v>
      </c>
      <c r="AX352" s="12" t="s">
        <v>81</v>
      </c>
      <c r="AY352" s="158" t="s">
        <v>140</v>
      </c>
    </row>
    <row r="353" spans="2:65" s="12" customFormat="1" ht="11.25">
      <c r="B353" s="156"/>
      <c r="D353" s="157" t="s">
        <v>341</v>
      </c>
      <c r="E353" s="158" t="s">
        <v>1</v>
      </c>
      <c r="F353" s="159" t="s">
        <v>1740</v>
      </c>
      <c r="H353" s="160">
        <v>25.06</v>
      </c>
      <c r="I353" s="161"/>
      <c r="L353" s="156"/>
      <c r="M353" s="162"/>
      <c r="T353" s="163"/>
      <c r="AT353" s="158" t="s">
        <v>341</v>
      </c>
      <c r="AU353" s="158" t="s">
        <v>89</v>
      </c>
      <c r="AV353" s="12" t="s">
        <v>89</v>
      </c>
      <c r="AW353" s="12" t="s">
        <v>36</v>
      </c>
      <c r="AX353" s="12" t="s">
        <v>81</v>
      </c>
      <c r="AY353" s="158" t="s">
        <v>140</v>
      </c>
    </row>
    <row r="354" spans="2:65" s="12" customFormat="1" ht="11.25">
      <c r="B354" s="156"/>
      <c r="D354" s="157" t="s">
        <v>341</v>
      </c>
      <c r="E354" s="158" t="s">
        <v>1</v>
      </c>
      <c r="F354" s="159" t="s">
        <v>1741</v>
      </c>
      <c r="H354" s="160">
        <v>36</v>
      </c>
      <c r="I354" s="161"/>
      <c r="L354" s="156"/>
      <c r="M354" s="162"/>
      <c r="T354" s="163"/>
      <c r="AT354" s="158" t="s">
        <v>341</v>
      </c>
      <c r="AU354" s="158" t="s">
        <v>89</v>
      </c>
      <c r="AV354" s="12" t="s">
        <v>89</v>
      </c>
      <c r="AW354" s="12" t="s">
        <v>36</v>
      </c>
      <c r="AX354" s="12" t="s">
        <v>81</v>
      </c>
      <c r="AY354" s="158" t="s">
        <v>140</v>
      </c>
    </row>
    <row r="355" spans="2:65" s="13" customFormat="1" ht="11.25">
      <c r="B355" s="164"/>
      <c r="D355" s="157" t="s">
        <v>341</v>
      </c>
      <c r="E355" s="165" t="s">
        <v>1</v>
      </c>
      <c r="F355" s="166" t="s">
        <v>343</v>
      </c>
      <c r="H355" s="167">
        <v>129.66999999999999</v>
      </c>
      <c r="I355" s="168"/>
      <c r="L355" s="164"/>
      <c r="M355" s="169"/>
      <c r="T355" s="170"/>
      <c r="AT355" s="165" t="s">
        <v>341</v>
      </c>
      <c r="AU355" s="165" t="s">
        <v>89</v>
      </c>
      <c r="AV355" s="13" t="s">
        <v>152</v>
      </c>
      <c r="AW355" s="13" t="s">
        <v>36</v>
      </c>
      <c r="AX355" s="13" t="s">
        <v>21</v>
      </c>
      <c r="AY355" s="165" t="s">
        <v>140</v>
      </c>
    </row>
    <row r="356" spans="2:65" s="1" customFormat="1" ht="24.2" customHeight="1">
      <c r="B356" s="32"/>
      <c r="C356" s="136" t="s">
        <v>663</v>
      </c>
      <c r="D356" s="136" t="s">
        <v>143</v>
      </c>
      <c r="E356" s="137" t="s">
        <v>1000</v>
      </c>
      <c r="F356" s="138" t="s">
        <v>1001</v>
      </c>
      <c r="G356" s="139" t="s">
        <v>350</v>
      </c>
      <c r="H356" s="140">
        <v>90.17</v>
      </c>
      <c r="I356" s="141"/>
      <c r="J356" s="142">
        <f>ROUND(I356*H356,2)</f>
        <v>0</v>
      </c>
      <c r="K356" s="138" t="s">
        <v>346</v>
      </c>
      <c r="L356" s="32"/>
      <c r="M356" s="143" t="s">
        <v>1</v>
      </c>
      <c r="N356" s="144" t="s">
        <v>46</v>
      </c>
      <c r="P356" s="145">
        <f>O356*H356</f>
        <v>0</v>
      </c>
      <c r="Q356" s="145">
        <v>0</v>
      </c>
      <c r="R356" s="145">
        <f>Q356*H356</f>
        <v>0</v>
      </c>
      <c r="S356" s="145">
        <v>0.22</v>
      </c>
      <c r="T356" s="146">
        <f>S356*H356</f>
        <v>19.837399999999999</v>
      </c>
      <c r="AR356" s="147" t="s">
        <v>152</v>
      </c>
      <c r="AT356" s="147" t="s">
        <v>143</v>
      </c>
      <c r="AU356" s="147" t="s">
        <v>89</v>
      </c>
      <c r="AY356" s="17" t="s">
        <v>140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21</v>
      </c>
      <c r="BK356" s="148">
        <f>ROUND(I356*H356,2)</f>
        <v>0</v>
      </c>
      <c r="BL356" s="17" t="s">
        <v>152</v>
      </c>
      <c r="BM356" s="147" t="s">
        <v>1002</v>
      </c>
    </row>
    <row r="357" spans="2:65" s="14" customFormat="1" ht="11.25">
      <c r="B357" s="171"/>
      <c r="D357" s="157" t="s">
        <v>341</v>
      </c>
      <c r="E357" s="172" t="s">
        <v>1</v>
      </c>
      <c r="F357" s="173" t="s">
        <v>1003</v>
      </c>
      <c r="H357" s="172" t="s">
        <v>1</v>
      </c>
      <c r="I357" s="174"/>
      <c r="L357" s="171"/>
      <c r="M357" s="175"/>
      <c r="T357" s="176"/>
      <c r="AT357" s="172" t="s">
        <v>341</v>
      </c>
      <c r="AU357" s="172" t="s">
        <v>89</v>
      </c>
      <c r="AV357" s="14" t="s">
        <v>21</v>
      </c>
      <c r="AW357" s="14" t="s">
        <v>36</v>
      </c>
      <c r="AX357" s="14" t="s">
        <v>81</v>
      </c>
      <c r="AY357" s="172" t="s">
        <v>140</v>
      </c>
    </row>
    <row r="358" spans="2:65" s="14" customFormat="1" ht="11.25">
      <c r="B358" s="171"/>
      <c r="D358" s="157" t="s">
        <v>341</v>
      </c>
      <c r="E358" s="172" t="s">
        <v>1</v>
      </c>
      <c r="F358" s="173" t="s">
        <v>1004</v>
      </c>
      <c r="H358" s="172" t="s">
        <v>1</v>
      </c>
      <c r="I358" s="174"/>
      <c r="L358" s="171"/>
      <c r="M358" s="175"/>
      <c r="T358" s="176"/>
      <c r="AT358" s="172" t="s">
        <v>341</v>
      </c>
      <c r="AU358" s="172" t="s">
        <v>89</v>
      </c>
      <c r="AV358" s="14" t="s">
        <v>21</v>
      </c>
      <c r="AW358" s="14" t="s">
        <v>36</v>
      </c>
      <c r="AX358" s="14" t="s">
        <v>81</v>
      </c>
      <c r="AY358" s="172" t="s">
        <v>140</v>
      </c>
    </row>
    <row r="359" spans="2:65" s="12" customFormat="1" ht="11.25">
      <c r="B359" s="156"/>
      <c r="D359" s="157" t="s">
        <v>341</v>
      </c>
      <c r="E359" s="158" t="s">
        <v>1</v>
      </c>
      <c r="F359" s="159" t="s">
        <v>1742</v>
      </c>
      <c r="H359" s="160">
        <v>90.17</v>
      </c>
      <c r="I359" s="161"/>
      <c r="L359" s="156"/>
      <c r="M359" s="162"/>
      <c r="T359" s="163"/>
      <c r="AT359" s="158" t="s">
        <v>341</v>
      </c>
      <c r="AU359" s="158" t="s">
        <v>89</v>
      </c>
      <c r="AV359" s="12" t="s">
        <v>89</v>
      </c>
      <c r="AW359" s="12" t="s">
        <v>36</v>
      </c>
      <c r="AX359" s="12" t="s">
        <v>21</v>
      </c>
      <c r="AY359" s="158" t="s">
        <v>140</v>
      </c>
    </row>
    <row r="360" spans="2:65" s="1" customFormat="1" ht="24.2" customHeight="1">
      <c r="B360" s="32"/>
      <c r="C360" s="136" t="s">
        <v>667</v>
      </c>
      <c r="D360" s="136" t="s">
        <v>143</v>
      </c>
      <c r="E360" s="137" t="s">
        <v>1009</v>
      </c>
      <c r="F360" s="138" t="s">
        <v>1010</v>
      </c>
      <c r="G360" s="139" t="s">
        <v>146</v>
      </c>
      <c r="H360" s="140">
        <v>105.47</v>
      </c>
      <c r="I360" s="141"/>
      <c r="J360" s="142">
        <f>ROUND(I360*H360,2)</f>
        <v>0</v>
      </c>
      <c r="K360" s="138" t="s">
        <v>346</v>
      </c>
      <c r="L360" s="32"/>
      <c r="M360" s="143" t="s">
        <v>1</v>
      </c>
      <c r="N360" s="144" t="s">
        <v>46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152</v>
      </c>
      <c r="AT360" s="147" t="s">
        <v>143</v>
      </c>
      <c r="AU360" s="147" t="s">
        <v>89</v>
      </c>
      <c r="AY360" s="17" t="s">
        <v>140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21</v>
      </c>
      <c r="BK360" s="148">
        <f>ROUND(I360*H360,2)</f>
        <v>0</v>
      </c>
      <c r="BL360" s="17" t="s">
        <v>152</v>
      </c>
      <c r="BM360" s="147" t="s">
        <v>1011</v>
      </c>
    </row>
    <row r="361" spans="2:65" s="14" customFormat="1" ht="11.25">
      <c r="B361" s="171"/>
      <c r="D361" s="157" t="s">
        <v>341</v>
      </c>
      <c r="E361" s="172" t="s">
        <v>1</v>
      </c>
      <c r="F361" s="173" t="s">
        <v>1003</v>
      </c>
      <c r="H361" s="172" t="s">
        <v>1</v>
      </c>
      <c r="I361" s="174"/>
      <c r="L361" s="171"/>
      <c r="M361" s="175"/>
      <c r="T361" s="176"/>
      <c r="AT361" s="172" t="s">
        <v>341</v>
      </c>
      <c r="AU361" s="172" t="s">
        <v>89</v>
      </c>
      <c r="AV361" s="14" t="s">
        <v>21</v>
      </c>
      <c r="AW361" s="14" t="s">
        <v>36</v>
      </c>
      <c r="AX361" s="14" t="s">
        <v>81</v>
      </c>
      <c r="AY361" s="172" t="s">
        <v>140</v>
      </c>
    </row>
    <row r="362" spans="2:65" s="14" customFormat="1" ht="11.25">
      <c r="B362" s="171"/>
      <c r="D362" s="157" t="s">
        <v>341</v>
      </c>
      <c r="E362" s="172" t="s">
        <v>1</v>
      </c>
      <c r="F362" s="173" t="s">
        <v>1012</v>
      </c>
      <c r="H362" s="172" t="s">
        <v>1</v>
      </c>
      <c r="I362" s="174"/>
      <c r="L362" s="171"/>
      <c r="M362" s="175"/>
      <c r="T362" s="176"/>
      <c r="AT362" s="172" t="s">
        <v>341</v>
      </c>
      <c r="AU362" s="172" t="s">
        <v>89</v>
      </c>
      <c r="AV362" s="14" t="s">
        <v>21</v>
      </c>
      <c r="AW362" s="14" t="s">
        <v>36</v>
      </c>
      <c r="AX362" s="14" t="s">
        <v>81</v>
      </c>
      <c r="AY362" s="172" t="s">
        <v>140</v>
      </c>
    </row>
    <row r="363" spans="2:65" s="14" customFormat="1" ht="11.25">
      <c r="B363" s="171"/>
      <c r="D363" s="157" t="s">
        <v>341</v>
      </c>
      <c r="E363" s="172" t="s">
        <v>1</v>
      </c>
      <c r="F363" s="173" t="s">
        <v>1734</v>
      </c>
      <c r="H363" s="172" t="s">
        <v>1</v>
      </c>
      <c r="I363" s="174"/>
      <c r="L363" s="171"/>
      <c r="M363" s="175"/>
      <c r="T363" s="176"/>
      <c r="AT363" s="172" t="s">
        <v>341</v>
      </c>
      <c r="AU363" s="172" t="s">
        <v>89</v>
      </c>
      <c r="AV363" s="14" t="s">
        <v>21</v>
      </c>
      <c r="AW363" s="14" t="s">
        <v>36</v>
      </c>
      <c r="AX363" s="14" t="s">
        <v>81</v>
      </c>
      <c r="AY363" s="172" t="s">
        <v>140</v>
      </c>
    </row>
    <row r="364" spans="2:65" s="12" customFormat="1" ht="11.25">
      <c r="B364" s="156"/>
      <c r="D364" s="157" t="s">
        <v>341</v>
      </c>
      <c r="E364" s="158" t="s">
        <v>1</v>
      </c>
      <c r="F364" s="159" t="s">
        <v>1743</v>
      </c>
      <c r="H364" s="160">
        <v>22.72</v>
      </c>
      <c r="I364" s="161"/>
      <c r="L364" s="156"/>
      <c r="M364" s="162"/>
      <c r="T364" s="163"/>
      <c r="AT364" s="158" t="s">
        <v>341</v>
      </c>
      <c r="AU364" s="158" t="s">
        <v>89</v>
      </c>
      <c r="AV364" s="12" t="s">
        <v>89</v>
      </c>
      <c r="AW364" s="12" t="s">
        <v>36</v>
      </c>
      <c r="AX364" s="12" t="s">
        <v>81</v>
      </c>
      <c r="AY364" s="158" t="s">
        <v>140</v>
      </c>
    </row>
    <row r="365" spans="2:65" s="14" customFormat="1" ht="11.25">
      <c r="B365" s="171"/>
      <c r="D365" s="157" t="s">
        <v>341</v>
      </c>
      <c r="E365" s="172" t="s">
        <v>1</v>
      </c>
      <c r="F365" s="173" t="s">
        <v>1736</v>
      </c>
      <c r="H365" s="172" t="s">
        <v>1</v>
      </c>
      <c r="I365" s="174"/>
      <c r="L365" s="171"/>
      <c r="M365" s="175"/>
      <c r="T365" s="176"/>
      <c r="AT365" s="172" t="s">
        <v>341</v>
      </c>
      <c r="AU365" s="172" t="s">
        <v>89</v>
      </c>
      <c r="AV365" s="14" t="s">
        <v>21</v>
      </c>
      <c r="AW365" s="14" t="s">
        <v>36</v>
      </c>
      <c r="AX365" s="14" t="s">
        <v>81</v>
      </c>
      <c r="AY365" s="172" t="s">
        <v>140</v>
      </c>
    </row>
    <row r="366" spans="2:65" s="14" customFormat="1" ht="11.25">
      <c r="B366" s="171"/>
      <c r="D366" s="157" t="s">
        <v>341</v>
      </c>
      <c r="E366" s="172" t="s">
        <v>1</v>
      </c>
      <c r="F366" s="173" t="s">
        <v>996</v>
      </c>
      <c r="H366" s="172" t="s">
        <v>1</v>
      </c>
      <c r="I366" s="174"/>
      <c r="L366" s="171"/>
      <c r="M366" s="175"/>
      <c r="T366" s="176"/>
      <c r="AT366" s="172" t="s">
        <v>341</v>
      </c>
      <c r="AU366" s="172" t="s">
        <v>89</v>
      </c>
      <c r="AV366" s="14" t="s">
        <v>21</v>
      </c>
      <c r="AW366" s="14" t="s">
        <v>36</v>
      </c>
      <c r="AX366" s="14" t="s">
        <v>81</v>
      </c>
      <c r="AY366" s="172" t="s">
        <v>140</v>
      </c>
    </row>
    <row r="367" spans="2:65" s="12" customFormat="1" ht="22.5">
      <c r="B367" s="156"/>
      <c r="D367" s="157" t="s">
        <v>341</v>
      </c>
      <c r="E367" s="158" t="s">
        <v>1</v>
      </c>
      <c r="F367" s="159" t="s">
        <v>1744</v>
      </c>
      <c r="H367" s="160">
        <v>3.8</v>
      </c>
      <c r="I367" s="161"/>
      <c r="L367" s="156"/>
      <c r="M367" s="162"/>
      <c r="T367" s="163"/>
      <c r="AT367" s="158" t="s">
        <v>341</v>
      </c>
      <c r="AU367" s="158" t="s">
        <v>89</v>
      </c>
      <c r="AV367" s="12" t="s">
        <v>89</v>
      </c>
      <c r="AW367" s="12" t="s">
        <v>36</v>
      </c>
      <c r="AX367" s="12" t="s">
        <v>81</v>
      </c>
      <c r="AY367" s="158" t="s">
        <v>140</v>
      </c>
    </row>
    <row r="368" spans="2:65" s="12" customFormat="1" ht="11.25">
      <c r="B368" s="156"/>
      <c r="D368" s="157" t="s">
        <v>341</v>
      </c>
      <c r="E368" s="158" t="s">
        <v>1</v>
      </c>
      <c r="F368" s="159" t="s">
        <v>1745</v>
      </c>
      <c r="H368" s="160">
        <v>14</v>
      </c>
      <c r="I368" s="161"/>
      <c r="L368" s="156"/>
      <c r="M368" s="162"/>
      <c r="T368" s="163"/>
      <c r="AT368" s="158" t="s">
        <v>341</v>
      </c>
      <c r="AU368" s="158" t="s">
        <v>89</v>
      </c>
      <c r="AV368" s="12" t="s">
        <v>89</v>
      </c>
      <c r="AW368" s="12" t="s">
        <v>36</v>
      </c>
      <c r="AX368" s="12" t="s">
        <v>81</v>
      </c>
      <c r="AY368" s="158" t="s">
        <v>140</v>
      </c>
    </row>
    <row r="369" spans="2:65" s="12" customFormat="1" ht="22.5">
      <c r="B369" s="156"/>
      <c r="D369" s="157" t="s">
        <v>341</v>
      </c>
      <c r="E369" s="158" t="s">
        <v>1</v>
      </c>
      <c r="F369" s="159" t="s">
        <v>1746</v>
      </c>
      <c r="H369" s="160">
        <v>18.89</v>
      </c>
      <c r="I369" s="161"/>
      <c r="L369" s="156"/>
      <c r="M369" s="162"/>
      <c r="T369" s="163"/>
      <c r="AT369" s="158" t="s">
        <v>341</v>
      </c>
      <c r="AU369" s="158" t="s">
        <v>89</v>
      </c>
      <c r="AV369" s="12" t="s">
        <v>89</v>
      </c>
      <c r="AW369" s="12" t="s">
        <v>36</v>
      </c>
      <c r="AX369" s="12" t="s">
        <v>81</v>
      </c>
      <c r="AY369" s="158" t="s">
        <v>140</v>
      </c>
    </row>
    <row r="370" spans="2:65" s="12" customFormat="1" ht="11.25">
      <c r="B370" s="156"/>
      <c r="D370" s="157" t="s">
        <v>341</v>
      </c>
      <c r="E370" s="158" t="s">
        <v>1</v>
      </c>
      <c r="F370" s="159" t="s">
        <v>1747</v>
      </c>
      <c r="H370" s="160">
        <v>26.06</v>
      </c>
      <c r="I370" s="161"/>
      <c r="L370" s="156"/>
      <c r="M370" s="162"/>
      <c r="T370" s="163"/>
      <c r="AT370" s="158" t="s">
        <v>341</v>
      </c>
      <c r="AU370" s="158" t="s">
        <v>89</v>
      </c>
      <c r="AV370" s="12" t="s">
        <v>89</v>
      </c>
      <c r="AW370" s="12" t="s">
        <v>36</v>
      </c>
      <c r="AX370" s="12" t="s">
        <v>81</v>
      </c>
      <c r="AY370" s="158" t="s">
        <v>140</v>
      </c>
    </row>
    <row r="371" spans="2:65" s="12" customFormat="1" ht="11.25">
      <c r="B371" s="156"/>
      <c r="D371" s="157" t="s">
        <v>341</v>
      </c>
      <c r="E371" s="158" t="s">
        <v>1</v>
      </c>
      <c r="F371" s="159" t="s">
        <v>1748</v>
      </c>
      <c r="H371" s="160">
        <v>20</v>
      </c>
      <c r="I371" s="161"/>
      <c r="L371" s="156"/>
      <c r="M371" s="162"/>
      <c r="T371" s="163"/>
      <c r="AT371" s="158" t="s">
        <v>341</v>
      </c>
      <c r="AU371" s="158" t="s">
        <v>89</v>
      </c>
      <c r="AV371" s="12" t="s">
        <v>89</v>
      </c>
      <c r="AW371" s="12" t="s">
        <v>36</v>
      </c>
      <c r="AX371" s="12" t="s">
        <v>81</v>
      </c>
      <c r="AY371" s="158" t="s">
        <v>140</v>
      </c>
    </row>
    <row r="372" spans="2:65" s="13" customFormat="1" ht="11.25">
      <c r="B372" s="164"/>
      <c r="D372" s="157" t="s">
        <v>341</v>
      </c>
      <c r="E372" s="165" t="s">
        <v>1</v>
      </c>
      <c r="F372" s="166" t="s">
        <v>343</v>
      </c>
      <c r="H372" s="167">
        <v>105.47</v>
      </c>
      <c r="I372" s="168"/>
      <c r="L372" s="164"/>
      <c r="M372" s="169"/>
      <c r="T372" s="170"/>
      <c r="AT372" s="165" t="s">
        <v>341</v>
      </c>
      <c r="AU372" s="165" t="s">
        <v>89</v>
      </c>
      <c r="AV372" s="13" t="s">
        <v>152</v>
      </c>
      <c r="AW372" s="13" t="s">
        <v>36</v>
      </c>
      <c r="AX372" s="13" t="s">
        <v>21</v>
      </c>
      <c r="AY372" s="165" t="s">
        <v>140</v>
      </c>
    </row>
    <row r="373" spans="2:65" s="1" customFormat="1" ht="21.75" customHeight="1">
      <c r="B373" s="32"/>
      <c r="C373" s="136" t="s">
        <v>671</v>
      </c>
      <c r="D373" s="136" t="s">
        <v>143</v>
      </c>
      <c r="E373" s="137" t="s">
        <v>382</v>
      </c>
      <c r="F373" s="138" t="s">
        <v>383</v>
      </c>
      <c r="G373" s="139" t="s">
        <v>364</v>
      </c>
      <c r="H373" s="140">
        <v>34.040999999999997</v>
      </c>
      <c r="I373" s="141"/>
      <c r="J373" s="142">
        <f>ROUND(I373*H373,2)</f>
        <v>0</v>
      </c>
      <c r="K373" s="138" t="s">
        <v>346</v>
      </c>
      <c r="L373" s="32"/>
      <c r="M373" s="143" t="s">
        <v>1</v>
      </c>
      <c r="N373" s="144" t="s">
        <v>46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152</v>
      </c>
      <c r="AT373" s="147" t="s">
        <v>143</v>
      </c>
      <c r="AU373" s="147" t="s">
        <v>89</v>
      </c>
      <c r="AY373" s="17" t="s">
        <v>140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21</v>
      </c>
      <c r="BK373" s="148">
        <f>ROUND(I373*H373,2)</f>
        <v>0</v>
      </c>
      <c r="BL373" s="17" t="s">
        <v>152</v>
      </c>
      <c r="BM373" s="147" t="s">
        <v>1023</v>
      </c>
    </row>
    <row r="374" spans="2:65" s="1" customFormat="1" ht="24.2" customHeight="1">
      <c r="B374" s="32"/>
      <c r="C374" s="136" t="s">
        <v>677</v>
      </c>
      <c r="D374" s="136" t="s">
        <v>143</v>
      </c>
      <c r="E374" s="137" t="s">
        <v>385</v>
      </c>
      <c r="F374" s="138" t="s">
        <v>386</v>
      </c>
      <c r="G374" s="139" t="s">
        <v>364</v>
      </c>
      <c r="H374" s="140">
        <v>306.36900000000003</v>
      </c>
      <c r="I374" s="141"/>
      <c r="J374" s="142">
        <f>ROUND(I374*H374,2)</f>
        <v>0</v>
      </c>
      <c r="K374" s="138" t="s">
        <v>346</v>
      </c>
      <c r="L374" s="32"/>
      <c r="M374" s="143" t="s">
        <v>1</v>
      </c>
      <c r="N374" s="144" t="s">
        <v>46</v>
      </c>
      <c r="P374" s="145">
        <f>O374*H374</f>
        <v>0</v>
      </c>
      <c r="Q374" s="145">
        <v>0</v>
      </c>
      <c r="R374" s="145">
        <f>Q374*H374</f>
        <v>0</v>
      </c>
      <c r="S374" s="145">
        <v>0</v>
      </c>
      <c r="T374" s="146">
        <f>S374*H374</f>
        <v>0</v>
      </c>
      <c r="AR374" s="147" t="s">
        <v>152</v>
      </c>
      <c r="AT374" s="147" t="s">
        <v>143</v>
      </c>
      <c r="AU374" s="147" t="s">
        <v>89</v>
      </c>
      <c r="AY374" s="17" t="s">
        <v>140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7" t="s">
        <v>21</v>
      </c>
      <c r="BK374" s="148">
        <f>ROUND(I374*H374,2)</f>
        <v>0</v>
      </c>
      <c r="BL374" s="17" t="s">
        <v>152</v>
      </c>
      <c r="BM374" s="147" t="s">
        <v>1025</v>
      </c>
    </row>
    <row r="375" spans="2:65" s="12" customFormat="1" ht="11.25">
      <c r="B375" s="156"/>
      <c r="D375" s="157" t="s">
        <v>341</v>
      </c>
      <c r="F375" s="159" t="s">
        <v>1749</v>
      </c>
      <c r="H375" s="160">
        <v>306.36900000000003</v>
      </c>
      <c r="I375" s="161"/>
      <c r="L375" s="156"/>
      <c r="M375" s="162"/>
      <c r="T375" s="163"/>
      <c r="AT375" s="158" t="s">
        <v>341</v>
      </c>
      <c r="AU375" s="158" t="s">
        <v>89</v>
      </c>
      <c r="AV375" s="12" t="s">
        <v>89</v>
      </c>
      <c r="AW375" s="12" t="s">
        <v>4</v>
      </c>
      <c r="AX375" s="12" t="s">
        <v>21</v>
      </c>
      <c r="AY375" s="158" t="s">
        <v>140</v>
      </c>
    </row>
    <row r="376" spans="2:65" s="1" customFormat="1" ht="21.75" customHeight="1">
      <c r="B376" s="32"/>
      <c r="C376" s="136" t="s">
        <v>683</v>
      </c>
      <c r="D376" s="136" t="s">
        <v>143</v>
      </c>
      <c r="E376" s="137" t="s">
        <v>416</v>
      </c>
      <c r="F376" s="138" t="s">
        <v>417</v>
      </c>
      <c r="G376" s="139" t="s">
        <v>364</v>
      </c>
      <c r="H376" s="140">
        <v>34.040999999999997</v>
      </c>
      <c r="I376" s="141"/>
      <c r="J376" s="142">
        <f>ROUND(I376*H376,2)</f>
        <v>0</v>
      </c>
      <c r="K376" s="138" t="s">
        <v>147</v>
      </c>
      <c r="L376" s="32"/>
      <c r="M376" s="143" t="s">
        <v>1</v>
      </c>
      <c r="N376" s="144" t="s">
        <v>46</v>
      </c>
      <c r="P376" s="145">
        <f>O376*H376</f>
        <v>0</v>
      </c>
      <c r="Q376" s="145">
        <v>0</v>
      </c>
      <c r="R376" s="145">
        <f>Q376*H376</f>
        <v>0</v>
      </c>
      <c r="S376" s="145">
        <v>0</v>
      </c>
      <c r="T376" s="146">
        <f>S376*H376</f>
        <v>0</v>
      </c>
      <c r="AR376" s="147" t="s">
        <v>152</v>
      </c>
      <c r="AT376" s="147" t="s">
        <v>143</v>
      </c>
      <c r="AU376" s="147" t="s">
        <v>89</v>
      </c>
      <c r="AY376" s="17" t="s">
        <v>140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21</v>
      </c>
      <c r="BK376" s="148">
        <f>ROUND(I376*H376,2)</f>
        <v>0</v>
      </c>
      <c r="BL376" s="17" t="s">
        <v>152</v>
      </c>
      <c r="BM376" s="147" t="s">
        <v>1028</v>
      </c>
    </row>
    <row r="377" spans="2:65" s="1" customFormat="1" ht="33" customHeight="1">
      <c r="B377" s="32"/>
      <c r="C377" s="136" t="s">
        <v>688</v>
      </c>
      <c r="D377" s="136" t="s">
        <v>143</v>
      </c>
      <c r="E377" s="137" t="s">
        <v>348</v>
      </c>
      <c r="F377" s="138" t="s">
        <v>349</v>
      </c>
      <c r="G377" s="139" t="s">
        <v>350</v>
      </c>
      <c r="H377" s="140">
        <v>38.704999999999998</v>
      </c>
      <c r="I377" s="141"/>
      <c r="J377" s="142">
        <f>ROUND(I377*H377,2)</f>
        <v>0</v>
      </c>
      <c r="K377" s="138" t="s">
        <v>346</v>
      </c>
      <c r="L377" s="32"/>
      <c r="M377" s="143" t="s">
        <v>1</v>
      </c>
      <c r="N377" s="144" t="s">
        <v>46</v>
      </c>
      <c r="P377" s="145">
        <f>O377*H377</f>
        <v>0</v>
      </c>
      <c r="Q377" s="145">
        <v>0</v>
      </c>
      <c r="R377" s="145">
        <f>Q377*H377</f>
        <v>0</v>
      </c>
      <c r="S377" s="145">
        <v>0.625</v>
      </c>
      <c r="T377" s="146">
        <f>S377*H377</f>
        <v>24.190624999999997</v>
      </c>
      <c r="AR377" s="147" t="s">
        <v>152</v>
      </c>
      <c r="AT377" s="147" t="s">
        <v>143</v>
      </c>
      <c r="AU377" s="147" t="s">
        <v>89</v>
      </c>
      <c r="AY377" s="17" t="s">
        <v>140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21</v>
      </c>
      <c r="BK377" s="148">
        <f>ROUND(I377*H377,2)</f>
        <v>0</v>
      </c>
      <c r="BL377" s="17" t="s">
        <v>152</v>
      </c>
      <c r="BM377" s="147" t="s">
        <v>1030</v>
      </c>
    </row>
    <row r="378" spans="2:65" s="14" customFormat="1" ht="11.25">
      <c r="B378" s="171"/>
      <c r="D378" s="157" t="s">
        <v>341</v>
      </c>
      <c r="E378" s="172" t="s">
        <v>1</v>
      </c>
      <c r="F378" s="173" t="s">
        <v>1031</v>
      </c>
      <c r="H378" s="172" t="s">
        <v>1</v>
      </c>
      <c r="I378" s="174"/>
      <c r="L378" s="171"/>
      <c r="M378" s="175"/>
      <c r="T378" s="176"/>
      <c r="AT378" s="172" t="s">
        <v>341</v>
      </c>
      <c r="AU378" s="172" t="s">
        <v>89</v>
      </c>
      <c r="AV378" s="14" t="s">
        <v>21</v>
      </c>
      <c r="AW378" s="14" t="s">
        <v>36</v>
      </c>
      <c r="AX378" s="14" t="s">
        <v>81</v>
      </c>
      <c r="AY378" s="172" t="s">
        <v>140</v>
      </c>
    </row>
    <row r="379" spans="2:65" s="14" customFormat="1" ht="11.25">
      <c r="B379" s="171"/>
      <c r="D379" s="157" t="s">
        <v>341</v>
      </c>
      <c r="E379" s="172" t="s">
        <v>1</v>
      </c>
      <c r="F379" s="173" t="s">
        <v>1032</v>
      </c>
      <c r="H379" s="172" t="s">
        <v>1</v>
      </c>
      <c r="I379" s="174"/>
      <c r="L379" s="171"/>
      <c r="M379" s="175"/>
      <c r="T379" s="176"/>
      <c r="AT379" s="172" t="s">
        <v>341</v>
      </c>
      <c r="AU379" s="172" t="s">
        <v>89</v>
      </c>
      <c r="AV379" s="14" t="s">
        <v>21</v>
      </c>
      <c r="AW379" s="14" t="s">
        <v>36</v>
      </c>
      <c r="AX379" s="14" t="s">
        <v>81</v>
      </c>
      <c r="AY379" s="172" t="s">
        <v>140</v>
      </c>
    </row>
    <row r="380" spans="2:65" s="12" customFormat="1" ht="11.25">
      <c r="B380" s="156"/>
      <c r="D380" s="157" t="s">
        <v>341</v>
      </c>
      <c r="E380" s="158" t="s">
        <v>1</v>
      </c>
      <c r="F380" s="159" t="s">
        <v>1750</v>
      </c>
      <c r="H380" s="160">
        <v>38.704999999999998</v>
      </c>
      <c r="I380" s="161"/>
      <c r="L380" s="156"/>
      <c r="M380" s="162"/>
      <c r="T380" s="163"/>
      <c r="AT380" s="158" t="s">
        <v>341</v>
      </c>
      <c r="AU380" s="158" t="s">
        <v>89</v>
      </c>
      <c r="AV380" s="12" t="s">
        <v>89</v>
      </c>
      <c r="AW380" s="12" t="s">
        <v>36</v>
      </c>
      <c r="AX380" s="12" t="s">
        <v>21</v>
      </c>
      <c r="AY380" s="158" t="s">
        <v>140</v>
      </c>
    </row>
    <row r="381" spans="2:65" s="1" customFormat="1" ht="24.2" customHeight="1">
      <c r="B381" s="32"/>
      <c r="C381" s="136" t="s">
        <v>693</v>
      </c>
      <c r="D381" s="136" t="s">
        <v>143</v>
      </c>
      <c r="E381" s="137" t="s">
        <v>359</v>
      </c>
      <c r="F381" s="138" t="s">
        <v>360</v>
      </c>
      <c r="G381" s="139" t="s">
        <v>146</v>
      </c>
      <c r="H381" s="140">
        <v>97.07</v>
      </c>
      <c r="I381" s="141"/>
      <c r="J381" s="142">
        <f>ROUND(I381*H381,2)</f>
        <v>0</v>
      </c>
      <c r="K381" s="138" t="s">
        <v>346</v>
      </c>
      <c r="L381" s="32"/>
      <c r="M381" s="143" t="s">
        <v>1</v>
      </c>
      <c r="N381" s="144" t="s">
        <v>46</v>
      </c>
      <c r="P381" s="145">
        <f>O381*H381</f>
        <v>0</v>
      </c>
      <c r="Q381" s="145">
        <v>1.1E-4</v>
      </c>
      <c r="R381" s="145">
        <f>Q381*H381</f>
        <v>1.06777E-2</v>
      </c>
      <c r="S381" s="145">
        <v>0</v>
      </c>
      <c r="T381" s="146">
        <f>S381*H381</f>
        <v>0</v>
      </c>
      <c r="AR381" s="147" t="s">
        <v>152</v>
      </c>
      <c r="AT381" s="147" t="s">
        <v>143</v>
      </c>
      <c r="AU381" s="147" t="s">
        <v>89</v>
      </c>
      <c r="AY381" s="17" t="s">
        <v>140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7" t="s">
        <v>21</v>
      </c>
      <c r="BK381" s="148">
        <f>ROUND(I381*H381,2)</f>
        <v>0</v>
      </c>
      <c r="BL381" s="17" t="s">
        <v>152</v>
      </c>
      <c r="BM381" s="147" t="s">
        <v>1035</v>
      </c>
    </row>
    <row r="382" spans="2:65" s="14" customFormat="1" ht="11.25">
      <c r="B382" s="171"/>
      <c r="D382" s="157" t="s">
        <v>341</v>
      </c>
      <c r="E382" s="172" t="s">
        <v>1</v>
      </c>
      <c r="F382" s="173" t="s">
        <v>1036</v>
      </c>
      <c r="H382" s="172" t="s">
        <v>1</v>
      </c>
      <c r="I382" s="174"/>
      <c r="L382" s="171"/>
      <c r="M382" s="175"/>
      <c r="T382" s="176"/>
      <c r="AT382" s="172" t="s">
        <v>341</v>
      </c>
      <c r="AU382" s="172" t="s">
        <v>89</v>
      </c>
      <c r="AV382" s="14" t="s">
        <v>21</v>
      </c>
      <c r="AW382" s="14" t="s">
        <v>36</v>
      </c>
      <c r="AX382" s="14" t="s">
        <v>81</v>
      </c>
      <c r="AY382" s="172" t="s">
        <v>140</v>
      </c>
    </row>
    <row r="383" spans="2:65" s="14" customFormat="1" ht="11.25">
      <c r="B383" s="171"/>
      <c r="D383" s="157" t="s">
        <v>341</v>
      </c>
      <c r="E383" s="172" t="s">
        <v>1</v>
      </c>
      <c r="F383" s="173" t="s">
        <v>1734</v>
      </c>
      <c r="H383" s="172" t="s">
        <v>1</v>
      </c>
      <c r="I383" s="174"/>
      <c r="L383" s="171"/>
      <c r="M383" s="175"/>
      <c r="T383" s="176"/>
      <c r="AT383" s="172" t="s">
        <v>341</v>
      </c>
      <c r="AU383" s="172" t="s">
        <v>89</v>
      </c>
      <c r="AV383" s="14" t="s">
        <v>21</v>
      </c>
      <c r="AW383" s="14" t="s">
        <v>36</v>
      </c>
      <c r="AX383" s="14" t="s">
        <v>81</v>
      </c>
      <c r="AY383" s="172" t="s">
        <v>140</v>
      </c>
    </row>
    <row r="384" spans="2:65" s="12" customFormat="1" ht="11.25">
      <c r="B384" s="156"/>
      <c r="D384" s="157" t="s">
        <v>341</v>
      </c>
      <c r="E384" s="158" t="s">
        <v>1</v>
      </c>
      <c r="F384" s="159" t="s">
        <v>1751</v>
      </c>
      <c r="H384" s="160">
        <v>22.72</v>
      </c>
      <c r="I384" s="161"/>
      <c r="L384" s="156"/>
      <c r="M384" s="162"/>
      <c r="T384" s="163"/>
      <c r="AT384" s="158" t="s">
        <v>341</v>
      </c>
      <c r="AU384" s="158" t="s">
        <v>89</v>
      </c>
      <c r="AV384" s="12" t="s">
        <v>89</v>
      </c>
      <c r="AW384" s="12" t="s">
        <v>36</v>
      </c>
      <c r="AX384" s="12" t="s">
        <v>81</v>
      </c>
      <c r="AY384" s="158" t="s">
        <v>140</v>
      </c>
    </row>
    <row r="385" spans="2:65" s="14" customFormat="1" ht="11.25">
      <c r="B385" s="171"/>
      <c r="D385" s="157" t="s">
        <v>341</v>
      </c>
      <c r="E385" s="172" t="s">
        <v>1</v>
      </c>
      <c r="F385" s="173" t="s">
        <v>1736</v>
      </c>
      <c r="H385" s="172" t="s">
        <v>1</v>
      </c>
      <c r="I385" s="174"/>
      <c r="L385" s="171"/>
      <c r="M385" s="175"/>
      <c r="T385" s="176"/>
      <c r="AT385" s="172" t="s">
        <v>341</v>
      </c>
      <c r="AU385" s="172" t="s">
        <v>89</v>
      </c>
      <c r="AV385" s="14" t="s">
        <v>21</v>
      </c>
      <c r="AW385" s="14" t="s">
        <v>36</v>
      </c>
      <c r="AX385" s="14" t="s">
        <v>81</v>
      </c>
      <c r="AY385" s="172" t="s">
        <v>140</v>
      </c>
    </row>
    <row r="386" spans="2:65" s="14" customFormat="1" ht="11.25">
      <c r="B386" s="171"/>
      <c r="D386" s="157" t="s">
        <v>341</v>
      </c>
      <c r="E386" s="172" t="s">
        <v>1</v>
      </c>
      <c r="F386" s="173" t="s">
        <v>1610</v>
      </c>
      <c r="H386" s="172" t="s">
        <v>1</v>
      </c>
      <c r="I386" s="174"/>
      <c r="L386" s="171"/>
      <c r="M386" s="175"/>
      <c r="T386" s="176"/>
      <c r="AT386" s="172" t="s">
        <v>341</v>
      </c>
      <c r="AU386" s="172" t="s">
        <v>89</v>
      </c>
      <c r="AV386" s="14" t="s">
        <v>21</v>
      </c>
      <c r="AW386" s="14" t="s">
        <v>36</v>
      </c>
      <c r="AX386" s="14" t="s">
        <v>81</v>
      </c>
      <c r="AY386" s="172" t="s">
        <v>140</v>
      </c>
    </row>
    <row r="387" spans="2:65" s="12" customFormat="1" ht="11.25">
      <c r="B387" s="156"/>
      <c r="D387" s="157" t="s">
        <v>341</v>
      </c>
      <c r="E387" s="158" t="s">
        <v>1</v>
      </c>
      <c r="F387" s="159" t="s">
        <v>1752</v>
      </c>
      <c r="H387" s="160">
        <v>2.4</v>
      </c>
      <c r="I387" s="161"/>
      <c r="L387" s="156"/>
      <c r="M387" s="162"/>
      <c r="T387" s="163"/>
      <c r="AT387" s="158" t="s">
        <v>341</v>
      </c>
      <c r="AU387" s="158" t="s">
        <v>89</v>
      </c>
      <c r="AV387" s="12" t="s">
        <v>89</v>
      </c>
      <c r="AW387" s="12" t="s">
        <v>36</v>
      </c>
      <c r="AX387" s="12" t="s">
        <v>81</v>
      </c>
      <c r="AY387" s="158" t="s">
        <v>140</v>
      </c>
    </row>
    <row r="388" spans="2:65" s="12" customFormat="1" ht="11.25">
      <c r="B388" s="156"/>
      <c r="D388" s="157" t="s">
        <v>341</v>
      </c>
      <c r="E388" s="158" t="s">
        <v>1</v>
      </c>
      <c r="F388" s="159" t="s">
        <v>1753</v>
      </c>
      <c r="H388" s="160">
        <v>10</v>
      </c>
      <c r="I388" s="161"/>
      <c r="L388" s="156"/>
      <c r="M388" s="162"/>
      <c r="T388" s="163"/>
      <c r="AT388" s="158" t="s">
        <v>341</v>
      </c>
      <c r="AU388" s="158" t="s">
        <v>89</v>
      </c>
      <c r="AV388" s="12" t="s">
        <v>89</v>
      </c>
      <c r="AW388" s="12" t="s">
        <v>36</v>
      </c>
      <c r="AX388" s="12" t="s">
        <v>81</v>
      </c>
      <c r="AY388" s="158" t="s">
        <v>140</v>
      </c>
    </row>
    <row r="389" spans="2:65" s="12" customFormat="1" ht="22.5">
      <c r="B389" s="156"/>
      <c r="D389" s="157" t="s">
        <v>341</v>
      </c>
      <c r="E389" s="158" t="s">
        <v>1</v>
      </c>
      <c r="F389" s="159" t="s">
        <v>1754</v>
      </c>
      <c r="H389" s="160">
        <v>17.89</v>
      </c>
      <c r="I389" s="161"/>
      <c r="L389" s="156"/>
      <c r="M389" s="162"/>
      <c r="T389" s="163"/>
      <c r="AT389" s="158" t="s">
        <v>341</v>
      </c>
      <c r="AU389" s="158" t="s">
        <v>89</v>
      </c>
      <c r="AV389" s="12" t="s">
        <v>89</v>
      </c>
      <c r="AW389" s="12" t="s">
        <v>36</v>
      </c>
      <c r="AX389" s="12" t="s">
        <v>81</v>
      </c>
      <c r="AY389" s="158" t="s">
        <v>140</v>
      </c>
    </row>
    <row r="390" spans="2:65" s="12" customFormat="1" ht="11.25">
      <c r="B390" s="156"/>
      <c r="D390" s="157" t="s">
        <v>341</v>
      </c>
      <c r="E390" s="158" t="s">
        <v>1</v>
      </c>
      <c r="F390" s="159" t="s">
        <v>1755</v>
      </c>
      <c r="H390" s="160">
        <v>24.06</v>
      </c>
      <c r="I390" s="161"/>
      <c r="L390" s="156"/>
      <c r="M390" s="162"/>
      <c r="T390" s="163"/>
      <c r="AT390" s="158" t="s">
        <v>341</v>
      </c>
      <c r="AU390" s="158" t="s">
        <v>89</v>
      </c>
      <c r="AV390" s="12" t="s">
        <v>89</v>
      </c>
      <c r="AW390" s="12" t="s">
        <v>36</v>
      </c>
      <c r="AX390" s="12" t="s">
        <v>81</v>
      </c>
      <c r="AY390" s="158" t="s">
        <v>140</v>
      </c>
    </row>
    <row r="391" spans="2:65" s="12" customFormat="1" ht="11.25">
      <c r="B391" s="156"/>
      <c r="D391" s="157" t="s">
        <v>341</v>
      </c>
      <c r="E391" s="158" t="s">
        <v>1</v>
      </c>
      <c r="F391" s="159" t="s">
        <v>1756</v>
      </c>
      <c r="H391" s="160">
        <v>20</v>
      </c>
      <c r="I391" s="161"/>
      <c r="L391" s="156"/>
      <c r="M391" s="162"/>
      <c r="T391" s="163"/>
      <c r="AT391" s="158" t="s">
        <v>341</v>
      </c>
      <c r="AU391" s="158" t="s">
        <v>89</v>
      </c>
      <c r="AV391" s="12" t="s">
        <v>89</v>
      </c>
      <c r="AW391" s="12" t="s">
        <v>36</v>
      </c>
      <c r="AX391" s="12" t="s">
        <v>81</v>
      </c>
      <c r="AY391" s="158" t="s">
        <v>140</v>
      </c>
    </row>
    <row r="392" spans="2:65" s="13" customFormat="1" ht="11.25">
      <c r="B392" s="164"/>
      <c r="D392" s="157" t="s">
        <v>341</v>
      </c>
      <c r="E392" s="165" t="s">
        <v>1</v>
      </c>
      <c r="F392" s="166" t="s">
        <v>343</v>
      </c>
      <c r="H392" s="167">
        <v>97.07</v>
      </c>
      <c r="I392" s="168"/>
      <c r="L392" s="164"/>
      <c r="M392" s="169"/>
      <c r="T392" s="170"/>
      <c r="AT392" s="165" t="s">
        <v>341</v>
      </c>
      <c r="AU392" s="165" t="s">
        <v>89</v>
      </c>
      <c r="AV392" s="13" t="s">
        <v>152</v>
      </c>
      <c r="AW392" s="13" t="s">
        <v>36</v>
      </c>
      <c r="AX392" s="13" t="s">
        <v>21</v>
      </c>
      <c r="AY392" s="165" t="s">
        <v>140</v>
      </c>
    </row>
    <row r="393" spans="2:65" s="1" customFormat="1" ht="21.75" customHeight="1">
      <c r="B393" s="32"/>
      <c r="C393" s="136" t="s">
        <v>697</v>
      </c>
      <c r="D393" s="136" t="s">
        <v>143</v>
      </c>
      <c r="E393" s="137" t="s">
        <v>362</v>
      </c>
      <c r="F393" s="138" t="s">
        <v>363</v>
      </c>
      <c r="G393" s="139" t="s">
        <v>364</v>
      </c>
      <c r="H393" s="140">
        <v>24.190999999999999</v>
      </c>
      <c r="I393" s="141"/>
      <c r="J393" s="142">
        <f>ROUND(I393*H393,2)</f>
        <v>0</v>
      </c>
      <c r="K393" s="138" t="s">
        <v>346</v>
      </c>
      <c r="L393" s="32"/>
      <c r="M393" s="143" t="s">
        <v>1</v>
      </c>
      <c r="N393" s="144" t="s">
        <v>46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152</v>
      </c>
      <c r="AT393" s="147" t="s">
        <v>143</v>
      </c>
      <c r="AU393" s="147" t="s">
        <v>89</v>
      </c>
      <c r="AY393" s="17" t="s">
        <v>140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21</v>
      </c>
      <c r="BK393" s="148">
        <f>ROUND(I393*H393,2)</f>
        <v>0</v>
      </c>
      <c r="BL393" s="17" t="s">
        <v>152</v>
      </c>
      <c r="BM393" s="147" t="s">
        <v>1039</v>
      </c>
    </row>
    <row r="394" spans="2:65" s="1" customFormat="1" ht="24.2" customHeight="1">
      <c r="B394" s="32"/>
      <c r="C394" s="136" t="s">
        <v>701</v>
      </c>
      <c r="D394" s="136" t="s">
        <v>143</v>
      </c>
      <c r="E394" s="137" t="s">
        <v>366</v>
      </c>
      <c r="F394" s="138" t="s">
        <v>367</v>
      </c>
      <c r="G394" s="139" t="s">
        <v>364</v>
      </c>
      <c r="H394" s="140">
        <v>217.71899999999999</v>
      </c>
      <c r="I394" s="141"/>
      <c r="J394" s="142">
        <f>ROUND(I394*H394,2)</f>
        <v>0</v>
      </c>
      <c r="K394" s="138" t="s">
        <v>346</v>
      </c>
      <c r="L394" s="32"/>
      <c r="M394" s="143" t="s">
        <v>1</v>
      </c>
      <c r="N394" s="144" t="s">
        <v>46</v>
      </c>
      <c r="P394" s="145">
        <f>O394*H394</f>
        <v>0</v>
      </c>
      <c r="Q394" s="145">
        <v>0</v>
      </c>
      <c r="R394" s="145">
        <f>Q394*H394</f>
        <v>0</v>
      </c>
      <c r="S394" s="145">
        <v>0</v>
      </c>
      <c r="T394" s="146">
        <f>S394*H394</f>
        <v>0</v>
      </c>
      <c r="AR394" s="147" t="s">
        <v>152</v>
      </c>
      <c r="AT394" s="147" t="s">
        <v>143</v>
      </c>
      <c r="AU394" s="147" t="s">
        <v>89</v>
      </c>
      <c r="AY394" s="17" t="s">
        <v>140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7" t="s">
        <v>21</v>
      </c>
      <c r="BK394" s="148">
        <f>ROUND(I394*H394,2)</f>
        <v>0</v>
      </c>
      <c r="BL394" s="17" t="s">
        <v>152</v>
      </c>
      <c r="BM394" s="147" t="s">
        <v>1041</v>
      </c>
    </row>
    <row r="395" spans="2:65" s="12" customFormat="1" ht="11.25">
      <c r="B395" s="156"/>
      <c r="D395" s="157" t="s">
        <v>341</v>
      </c>
      <c r="F395" s="159" t="s">
        <v>1757</v>
      </c>
      <c r="H395" s="160">
        <v>217.71899999999999</v>
      </c>
      <c r="I395" s="161"/>
      <c r="L395" s="156"/>
      <c r="M395" s="162"/>
      <c r="T395" s="163"/>
      <c r="AT395" s="158" t="s">
        <v>341</v>
      </c>
      <c r="AU395" s="158" t="s">
        <v>89</v>
      </c>
      <c r="AV395" s="12" t="s">
        <v>89</v>
      </c>
      <c r="AW395" s="12" t="s">
        <v>4</v>
      </c>
      <c r="AX395" s="12" t="s">
        <v>21</v>
      </c>
      <c r="AY395" s="158" t="s">
        <v>140</v>
      </c>
    </row>
    <row r="396" spans="2:65" s="1" customFormat="1" ht="37.9" customHeight="1">
      <c r="B396" s="32"/>
      <c r="C396" s="136" t="s">
        <v>708</v>
      </c>
      <c r="D396" s="136" t="s">
        <v>143</v>
      </c>
      <c r="E396" s="137" t="s">
        <v>370</v>
      </c>
      <c r="F396" s="138" t="s">
        <v>371</v>
      </c>
      <c r="G396" s="139" t="s">
        <v>364</v>
      </c>
      <c r="H396" s="140">
        <v>24.190999999999999</v>
      </c>
      <c r="I396" s="141"/>
      <c r="J396" s="142">
        <f>ROUND(I396*H396,2)</f>
        <v>0</v>
      </c>
      <c r="K396" s="138" t="s">
        <v>147</v>
      </c>
      <c r="L396" s="32"/>
      <c r="M396" s="143" t="s">
        <v>1</v>
      </c>
      <c r="N396" s="144" t="s">
        <v>46</v>
      </c>
      <c r="P396" s="145">
        <f>O396*H396</f>
        <v>0</v>
      </c>
      <c r="Q396" s="145">
        <v>0</v>
      </c>
      <c r="R396" s="145">
        <f>Q396*H396</f>
        <v>0</v>
      </c>
      <c r="S396" s="145">
        <v>0</v>
      </c>
      <c r="T396" s="146">
        <f>S396*H396</f>
        <v>0</v>
      </c>
      <c r="AR396" s="147" t="s">
        <v>152</v>
      </c>
      <c r="AT396" s="147" t="s">
        <v>143</v>
      </c>
      <c r="AU396" s="147" t="s">
        <v>89</v>
      </c>
      <c r="AY396" s="17" t="s">
        <v>140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21</v>
      </c>
      <c r="BK396" s="148">
        <f>ROUND(I396*H396,2)</f>
        <v>0</v>
      </c>
      <c r="BL396" s="17" t="s">
        <v>152</v>
      </c>
      <c r="BM396" s="147" t="s">
        <v>1044</v>
      </c>
    </row>
    <row r="397" spans="2:65" s="1" customFormat="1" ht="24.2" customHeight="1">
      <c r="B397" s="32"/>
      <c r="C397" s="136" t="s">
        <v>711</v>
      </c>
      <c r="D397" s="136" t="s">
        <v>143</v>
      </c>
      <c r="E397" s="137" t="s">
        <v>1061</v>
      </c>
      <c r="F397" s="138" t="s">
        <v>1062</v>
      </c>
      <c r="G397" s="139" t="s">
        <v>350</v>
      </c>
      <c r="H397" s="140">
        <v>193.64</v>
      </c>
      <c r="I397" s="141"/>
      <c r="J397" s="142">
        <f>ROUND(I397*H397,2)</f>
        <v>0</v>
      </c>
      <c r="K397" s="138" t="s">
        <v>346</v>
      </c>
      <c r="L397" s="32"/>
      <c r="M397" s="143" t="s">
        <v>1</v>
      </c>
      <c r="N397" s="144" t="s">
        <v>46</v>
      </c>
      <c r="P397" s="145">
        <f>O397*H397</f>
        <v>0</v>
      </c>
      <c r="Q397" s="145">
        <v>0</v>
      </c>
      <c r="R397" s="145">
        <f>Q397*H397</f>
        <v>0</v>
      </c>
      <c r="S397" s="145">
        <v>0</v>
      </c>
      <c r="T397" s="146">
        <f>S397*H397</f>
        <v>0</v>
      </c>
      <c r="AR397" s="147" t="s">
        <v>152</v>
      </c>
      <c r="AT397" s="147" t="s">
        <v>143</v>
      </c>
      <c r="AU397" s="147" t="s">
        <v>89</v>
      </c>
      <c r="AY397" s="17" t="s">
        <v>140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7" t="s">
        <v>21</v>
      </c>
      <c r="BK397" s="148">
        <f>ROUND(I397*H397,2)</f>
        <v>0</v>
      </c>
      <c r="BL397" s="17" t="s">
        <v>152</v>
      </c>
      <c r="BM397" s="147" t="s">
        <v>1063</v>
      </c>
    </row>
    <row r="398" spans="2:65" s="14" customFormat="1" ht="11.25">
      <c r="B398" s="171"/>
      <c r="D398" s="157" t="s">
        <v>341</v>
      </c>
      <c r="E398" s="172" t="s">
        <v>1</v>
      </c>
      <c r="F398" s="173" t="s">
        <v>995</v>
      </c>
      <c r="H398" s="172" t="s">
        <v>1</v>
      </c>
      <c r="I398" s="174"/>
      <c r="L398" s="171"/>
      <c r="M398" s="175"/>
      <c r="T398" s="176"/>
      <c r="AT398" s="172" t="s">
        <v>341</v>
      </c>
      <c r="AU398" s="172" t="s">
        <v>89</v>
      </c>
      <c r="AV398" s="14" t="s">
        <v>21</v>
      </c>
      <c r="AW398" s="14" t="s">
        <v>36</v>
      </c>
      <c r="AX398" s="14" t="s">
        <v>81</v>
      </c>
      <c r="AY398" s="172" t="s">
        <v>140</v>
      </c>
    </row>
    <row r="399" spans="2:65" s="14" customFormat="1" ht="11.25">
      <c r="B399" s="171"/>
      <c r="D399" s="157" t="s">
        <v>341</v>
      </c>
      <c r="E399" s="172" t="s">
        <v>1</v>
      </c>
      <c r="F399" s="173" t="s">
        <v>1734</v>
      </c>
      <c r="H399" s="172" t="s">
        <v>1</v>
      </c>
      <c r="I399" s="174"/>
      <c r="L399" s="171"/>
      <c r="M399" s="175"/>
      <c r="T399" s="176"/>
      <c r="AT399" s="172" t="s">
        <v>341</v>
      </c>
      <c r="AU399" s="172" t="s">
        <v>89</v>
      </c>
      <c r="AV399" s="14" t="s">
        <v>21</v>
      </c>
      <c r="AW399" s="14" t="s">
        <v>36</v>
      </c>
      <c r="AX399" s="14" t="s">
        <v>81</v>
      </c>
      <c r="AY399" s="172" t="s">
        <v>140</v>
      </c>
    </row>
    <row r="400" spans="2:65" s="12" customFormat="1" ht="11.25">
      <c r="B400" s="156"/>
      <c r="D400" s="157" t="s">
        <v>341</v>
      </c>
      <c r="E400" s="158" t="s">
        <v>1</v>
      </c>
      <c r="F400" s="159" t="s">
        <v>1758</v>
      </c>
      <c r="H400" s="160">
        <v>56.731999999999999</v>
      </c>
      <c r="I400" s="161"/>
      <c r="L400" s="156"/>
      <c r="M400" s="162"/>
      <c r="T400" s="163"/>
      <c r="AT400" s="158" t="s">
        <v>341</v>
      </c>
      <c r="AU400" s="158" t="s">
        <v>89</v>
      </c>
      <c r="AV400" s="12" t="s">
        <v>89</v>
      </c>
      <c r="AW400" s="12" t="s">
        <v>36</v>
      </c>
      <c r="AX400" s="12" t="s">
        <v>81</v>
      </c>
      <c r="AY400" s="158" t="s">
        <v>140</v>
      </c>
    </row>
    <row r="401" spans="2:65" s="14" customFormat="1" ht="11.25">
      <c r="B401" s="171"/>
      <c r="D401" s="157" t="s">
        <v>341</v>
      </c>
      <c r="E401" s="172" t="s">
        <v>1</v>
      </c>
      <c r="F401" s="173" t="s">
        <v>1736</v>
      </c>
      <c r="H401" s="172" t="s">
        <v>1</v>
      </c>
      <c r="I401" s="174"/>
      <c r="L401" s="171"/>
      <c r="M401" s="175"/>
      <c r="T401" s="176"/>
      <c r="AT401" s="172" t="s">
        <v>341</v>
      </c>
      <c r="AU401" s="172" t="s">
        <v>89</v>
      </c>
      <c r="AV401" s="14" t="s">
        <v>21</v>
      </c>
      <c r="AW401" s="14" t="s">
        <v>36</v>
      </c>
      <c r="AX401" s="14" t="s">
        <v>81</v>
      </c>
      <c r="AY401" s="172" t="s">
        <v>140</v>
      </c>
    </row>
    <row r="402" spans="2:65" s="14" customFormat="1" ht="11.25">
      <c r="B402" s="171"/>
      <c r="D402" s="157" t="s">
        <v>341</v>
      </c>
      <c r="E402" s="172" t="s">
        <v>1</v>
      </c>
      <c r="F402" s="173" t="s">
        <v>996</v>
      </c>
      <c r="H402" s="172" t="s">
        <v>1</v>
      </c>
      <c r="I402" s="174"/>
      <c r="L402" s="171"/>
      <c r="M402" s="175"/>
      <c r="T402" s="176"/>
      <c r="AT402" s="172" t="s">
        <v>341</v>
      </c>
      <c r="AU402" s="172" t="s">
        <v>89</v>
      </c>
      <c r="AV402" s="14" t="s">
        <v>21</v>
      </c>
      <c r="AW402" s="14" t="s">
        <v>36</v>
      </c>
      <c r="AX402" s="14" t="s">
        <v>81</v>
      </c>
      <c r="AY402" s="172" t="s">
        <v>140</v>
      </c>
    </row>
    <row r="403" spans="2:65" s="14" customFormat="1" ht="11.25">
      <c r="B403" s="171"/>
      <c r="D403" s="157" t="s">
        <v>341</v>
      </c>
      <c r="E403" s="172" t="s">
        <v>1</v>
      </c>
      <c r="F403" s="173" t="s">
        <v>1737</v>
      </c>
      <c r="H403" s="172" t="s">
        <v>1</v>
      </c>
      <c r="I403" s="174"/>
      <c r="L403" s="171"/>
      <c r="M403" s="175"/>
      <c r="T403" s="176"/>
      <c r="AT403" s="172" t="s">
        <v>341</v>
      </c>
      <c r="AU403" s="172" t="s">
        <v>89</v>
      </c>
      <c r="AV403" s="14" t="s">
        <v>21</v>
      </c>
      <c r="AW403" s="14" t="s">
        <v>36</v>
      </c>
      <c r="AX403" s="14" t="s">
        <v>81</v>
      </c>
      <c r="AY403" s="172" t="s">
        <v>140</v>
      </c>
    </row>
    <row r="404" spans="2:65" s="12" customFormat="1" ht="11.25">
      <c r="B404" s="156"/>
      <c r="D404" s="157" t="s">
        <v>341</v>
      </c>
      <c r="E404" s="158" t="s">
        <v>1</v>
      </c>
      <c r="F404" s="159" t="s">
        <v>1759</v>
      </c>
      <c r="H404" s="160">
        <v>20.25</v>
      </c>
      <c r="I404" s="161"/>
      <c r="L404" s="156"/>
      <c r="M404" s="162"/>
      <c r="T404" s="163"/>
      <c r="AT404" s="158" t="s">
        <v>341</v>
      </c>
      <c r="AU404" s="158" t="s">
        <v>89</v>
      </c>
      <c r="AV404" s="12" t="s">
        <v>89</v>
      </c>
      <c r="AW404" s="12" t="s">
        <v>36</v>
      </c>
      <c r="AX404" s="12" t="s">
        <v>81</v>
      </c>
      <c r="AY404" s="158" t="s">
        <v>140</v>
      </c>
    </row>
    <row r="405" spans="2:65" s="12" customFormat="1" ht="22.5">
      <c r="B405" s="156"/>
      <c r="D405" s="157" t="s">
        <v>341</v>
      </c>
      <c r="E405" s="158" t="s">
        <v>1</v>
      </c>
      <c r="F405" s="159" t="s">
        <v>1760</v>
      </c>
      <c r="H405" s="160">
        <v>27.04</v>
      </c>
      <c r="I405" s="161"/>
      <c r="L405" s="156"/>
      <c r="M405" s="162"/>
      <c r="T405" s="163"/>
      <c r="AT405" s="158" t="s">
        <v>341</v>
      </c>
      <c r="AU405" s="158" t="s">
        <v>89</v>
      </c>
      <c r="AV405" s="12" t="s">
        <v>89</v>
      </c>
      <c r="AW405" s="12" t="s">
        <v>36</v>
      </c>
      <c r="AX405" s="12" t="s">
        <v>81</v>
      </c>
      <c r="AY405" s="158" t="s">
        <v>140</v>
      </c>
    </row>
    <row r="406" spans="2:65" s="12" customFormat="1" ht="11.25">
      <c r="B406" s="156"/>
      <c r="D406" s="157" t="s">
        <v>341</v>
      </c>
      <c r="E406" s="158" t="s">
        <v>1</v>
      </c>
      <c r="F406" s="159" t="s">
        <v>1761</v>
      </c>
      <c r="H406" s="160">
        <v>49.118000000000002</v>
      </c>
      <c r="I406" s="161"/>
      <c r="L406" s="156"/>
      <c r="M406" s="162"/>
      <c r="T406" s="163"/>
      <c r="AT406" s="158" t="s">
        <v>341</v>
      </c>
      <c r="AU406" s="158" t="s">
        <v>89</v>
      </c>
      <c r="AV406" s="12" t="s">
        <v>89</v>
      </c>
      <c r="AW406" s="12" t="s">
        <v>36</v>
      </c>
      <c r="AX406" s="12" t="s">
        <v>81</v>
      </c>
      <c r="AY406" s="158" t="s">
        <v>140</v>
      </c>
    </row>
    <row r="407" spans="2:65" s="12" customFormat="1" ht="11.25">
      <c r="B407" s="156"/>
      <c r="D407" s="157" t="s">
        <v>341</v>
      </c>
      <c r="E407" s="158" t="s">
        <v>1</v>
      </c>
      <c r="F407" s="159" t="s">
        <v>1762</v>
      </c>
      <c r="H407" s="160">
        <v>40.5</v>
      </c>
      <c r="I407" s="161"/>
      <c r="L407" s="156"/>
      <c r="M407" s="162"/>
      <c r="T407" s="163"/>
      <c r="AT407" s="158" t="s">
        <v>341</v>
      </c>
      <c r="AU407" s="158" t="s">
        <v>89</v>
      </c>
      <c r="AV407" s="12" t="s">
        <v>89</v>
      </c>
      <c r="AW407" s="12" t="s">
        <v>36</v>
      </c>
      <c r="AX407" s="12" t="s">
        <v>81</v>
      </c>
      <c r="AY407" s="158" t="s">
        <v>140</v>
      </c>
    </row>
    <row r="408" spans="2:65" s="14" customFormat="1" ht="11.25">
      <c r="B408" s="171"/>
      <c r="D408" s="157" t="s">
        <v>341</v>
      </c>
      <c r="E408" s="172" t="s">
        <v>1</v>
      </c>
      <c r="F408" s="173" t="s">
        <v>1763</v>
      </c>
      <c r="H408" s="172" t="s">
        <v>1</v>
      </c>
      <c r="I408" s="174"/>
      <c r="L408" s="171"/>
      <c r="M408" s="175"/>
      <c r="T408" s="176"/>
      <c r="AT408" s="172" t="s">
        <v>341</v>
      </c>
      <c r="AU408" s="172" t="s">
        <v>89</v>
      </c>
      <c r="AV408" s="14" t="s">
        <v>21</v>
      </c>
      <c r="AW408" s="14" t="s">
        <v>36</v>
      </c>
      <c r="AX408" s="14" t="s">
        <v>81</v>
      </c>
      <c r="AY408" s="172" t="s">
        <v>140</v>
      </c>
    </row>
    <row r="409" spans="2:65" s="13" customFormat="1" ht="11.25">
      <c r="B409" s="164"/>
      <c r="D409" s="157" t="s">
        <v>341</v>
      </c>
      <c r="E409" s="165" t="s">
        <v>225</v>
      </c>
      <c r="F409" s="166" t="s">
        <v>343</v>
      </c>
      <c r="H409" s="167">
        <v>193.64</v>
      </c>
      <c r="I409" s="168"/>
      <c r="L409" s="164"/>
      <c r="M409" s="169"/>
      <c r="T409" s="170"/>
      <c r="AT409" s="165" t="s">
        <v>341</v>
      </c>
      <c r="AU409" s="165" t="s">
        <v>89</v>
      </c>
      <c r="AV409" s="13" t="s">
        <v>152</v>
      </c>
      <c r="AW409" s="13" t="s">
        <v>36</v>
      </c>
      <c r="AX409" s="13" t="s">
        <v>21</v>
      </c>
      <c r="AY409" s="165" t="s">
        <v>140</v>
      </c>
    </row>
    <row r="410" spans="2:65" s="1" customFormat="1" ht="24.2" customHeight="1">
      <c r="B410" s="32"/>
      <c r="C410" s="136" t="s">
        <v>719</v>
      </c>
      <c r="D410" s="136" t="s">
        <v>143</v>
      </c>
      <c r="E410" s="137" t="s">
        <v>1053</v>
      </c>
      <c r="F410" s="138" t="s">
        <v>1054</v>
      </c>
      <c r="G410" s="139" t="s">
        <v>350</v>
      </c>
      <c r="H410" s="140">
        <v>193.64</v>
      </c>
      <c r="I410" s="141"/>
      <c r="J410" s="142">
        <f>ROUND(I410*H410,2)</f>
        <v>0</v>
      </c>
      <c r="K410" s="138" t="s">
        <v>147</v>
      </c>
      <c r="L410" s="32"/>
      <c r="M410" s="143" t="s">
        <v>1</v>
      </c>
      <c r="N410" s="144" t="s">
        <v>46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152</v>
      </c>
      <c r="AT410" s="147" t="s">
        <v>143</v>
      </c>
      <c r="AU410" s="147" t="s">
        <v>89</v>
      </c>
      <c r="AY410" s="17" t="s">
        <v>140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21</v>
      </c>
      <c r="BK410" s="148">
        <f>ROUND(I410*H410,2)</f>
        <v>0</v>
      </c>
      <c r="BL410" s="17" t="s">
        <v>152</v>
      </c>
      <c r="BM410" s="147" t="s">
        <v>1069</v>
      </c>
    </row>
    <row r="411" spans="2:65" s="12" customFormat="1" ht="11.25">
      <c r="B411" s="156"/>
      <c r="D411" s="157" t="s">
        <v>341</v>
      </c>
      <c r="E411" s="158" t="s">
        <v>1</v>
      </c>
      <c r="F411" s="159" t="s">
        <v>225</v>
      </c>
      <c r="H411" s="160">
        <v>193.64</v>
      </c>
      <c r="I411" s="161"/>
      <c r="L411" s="156"/>
      <c r="M411" s="162"/>
      <c r="T411" s="163"/>
      <c r="AT411" s="158" t="s">
        <v>341</v>
      </c>
      <c r="AU411" s="158" t="s">
        <v>89</v>
      </c>
      <c r="AV411" s="12" t="s">
        <v>89</v>
      </c>
      <c r="AW411" s="12" t="s">
        <v>36</v>
      </c>
      <c r="AX411" s="12" t="s">
        <v>21</v>
      </c>
      <c r="AY411" s="158" t="s">
        <v>140</v>
      </c>
    </row>
    <row r="412" spans="2:65" s="1" customFormat="1" ht="33" customHeight="1">
      <c r="B412" s="32"/>
      <c r="C412" s="136" t="s">
        <v>724</v>
      </c>
      <c r="D412" s="136" t="s">
        <v>143</v>
      </c>
      <c r="E412" s="137" t="s">
        <v>1071</v>
      </c>
      <c r="F412" s="138" t="s">
        <v>1072</v>
      </c>
      <c r="G412" s="139" t="s">
        <v>350</v>
      </c>
      <c r="H412" s="140">
        <v>138.875</v>
      </c>
      <c r="I412" s="141"/>
      <c r="J412" s="142">
        <f>ROUND(I412*H412,2)</f>
        <v>0</v>
      </c>
      <c r="K412" s="138" t="s">
        <v>346</v>
      </c>
      <c r="L412" s="32"/>
      <c r="M412" s="143" t="s">
        <v>1</v>
      </c>
      <c r="N412" s="144" t="s">
        <v>46</v>
      </c>
      <c r="P412" s="145">
        <f>O412*H412</f>
        <v>0</v>
      </c>
      <c r="Q412" s="145">
        <v>0</v>
      </c>
      <c r="R412" s="145">
        <f>Q412*H412</f>
        <v>0</v>
      </c>
      <c r="S412" s="145">
        <v>0</v>
      </c>
      <c r="T412" s="146">
        <f>S412*H412</f>
        <v>0</v>
      </c>
      <c r="AR412" s="147" t="s">
        <v>152</v>
      </c>
      <c r="AT412" s="147" t="s">
        <v>143</v>
      </c>
      <c r="AU412" s="147" t="s">
        <v>89</v>
      </c>
      <c r="AY412" s="17" t="s">
        <v>140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21</v>
      </c>
      <c r="BK412" s="148">
        <f>ROUND(I412*H412,2)</f>
        <v>0</v>
      </c>
      <c r="BL412" s="17" t="s">
        <v>152</v>
      </c>
      <c r="BM412" s="147" t="s">
        <v>1073</v>
      </c>
    </row>
    <row r="413" spans="2:65" s="14" customFormat="1" ht="11.25">
      <c r="B413" s="171"/>
      <c r="D413" s="157" t="s">
        <v>341</v>
      </c>
      <c r="E413" s="172" t="s">
        <v>1</v>
      </c>
      <c r="F413" s="173" t="s">
        <v>1012</v>
      </c>
      <c r="H413" s="172" t="s">
        <v>1</v>
      </c>
      <c r="I413" s="174"/>
      <c r="L413" s="171"/>
      <c r="M413" s="175"/>
      <c r="T413" s="176"/>
      <c r="AT413" s="172" t="s">
        <v>341</v>
      </c>
      <c r="AU413" s="172" t="s">
        <v>89</v>
      </c>
      <c r="AV413" s="14" t="s">
        <v>21</v>
      </c>
      <c r="AW413" s="14" t="s">
        <v>36</v>
      </c>
      <c r="AX413" s="14" t="s">
        <v>81</v>
      </c>
      <c r="AY413" s="172" t="s">
        <v>140</v>
      </c>
    </row>
    <row r="414" spans="2:65" s="14" customFormat="1" ht="11.25">
      <c r="B414" s="171"/>
      <c r="D414" s="157" t="s">
        <v>341</v>
      </c>
      <c r="E414" s="172" t="s">
        <v>1</v>
      </c>
      <c r="F414" s="173" t="s">
        <v>1734</v>
      </c>
      <c r="H414" s="172" t="s">
        <v>1</v>
      </c>
      <c r="I414" s="174"/>
      <c r="L414" s="171"/>
      <c r="M414" s="175"/>
      <c r="T414" s="176"/>
      <c r="AT414" s="172" t="s">
        <v>341</v>
      </c>
      <c r="AU414" s="172" t="s">
        <v>89</v>
      </c>
      <c r="AV414" s="14" t="s">
        <v>21</v>
      </c>
      <c r="AW414" s="14" t="s">
        <v>36</v>
      </c>
      <c r="AX414" s="14" t="s">
        <v>81</v>
      </c>
      <c r="AY414" s="172" t="s">
        <v>140</v>
      </c>
    </row>
    <row r="415" spans="2:65" s="12" customFormat="1" ht="11.25">
      <c r="B415" s="156"/>
      <c r="D415" s="157" t="s">
        <v>341</v>
      </c>
      <c r="E415" s="158" t="s">
        <v>1</v>
      </c>
      <c r="F415" s="159" t="s">
        <v>1764</v>
      </c>
      <c r="H415" s="160">
        <v>42.372</v>
      </c>
      <c r="I415" s="161"/>
      <c r="L415" s="156"/>
      <c r="M415" s="162"/>
      <c r="T415" s="163"/>
      <c r="AT415" s="158" t="s">
        <v>341</v>
      </c>
      <c r="AU415" s="158" t="s">
        <v>89</v>
      </c>
      <c r="AV415" s="12" t="s">
        <v>89</v>
      </c>
      <c r="AW415" s="12" t="s">
        <v>36</v>
      </c>
      <c r="AX415" s="12" t="s">
        <v>81</v>
      </c>
      <c r="AY415" s="158" t="s">
        <v>140</v>
      </c>
    </row>
    <row r="416" spans="2:65" s="14" customFormat="1" ht="11.25">
      <c r="B416" s="171"/>
      <c r="D416" s="157" t="s">
        <v>341</v>
      </c>
      <c r="E416" s="172" t="s">
        <v>1</v>
      </c>
      <c r="F416" s="173" t="s">
        <v>1736</v>
      </c>
      <c r="H416" s="172" t="s">
        <v>1</v>
      </c>
      <c r="I416" s="174"/>
      <c r="L416" s="171"/>
      <c r="M416" s="175"/>
      <c r="T416" s="176"/>
      <c r="AT416" s="172" t="s">
        <v>341</v>
      </c>
      <c r="AU416" s="172" t="s">
        <v>89</v>
      </c>
      <c r="AV416" s="14" t="s">
        <v>21</v>
      </c>
      <c r="AW416" s="14" t="s">
        <v>36</v>
      </c>
      <c r="AX416" s="14" t="s">
        <v>81</v>
      </c>
      <c r="AY416" s="172" t="s">
        <v>140</v>
      </c>
    </row>
    <row r="417" spans="2:65" s="14" customFormat="1" ht="11.25">
      <c r="B417" s="171"/>
      <c r="D417" s="157" t="s">
        <v>341</v>
      </c>
      <c r="E417" s="172" t="s">
        <v>1</v>
      </c>
      <c r="F417" s="173" t="s">
        <v>996</v>
      </c>
      <c r="H417" s="172" t="s">
        <v>1</v>
      </c>
      <c r="I417" s="174"/>
      <c r="L417" s="171"/>
      <c r="M417" s="175"/>
      <c r="T417" s="176"/>
      <c r="AT417" s="172" t="s">
        <v>341</v>
      </c>
      <c r="AU417" s="172" t="s">
        <v>89</v>
      </c>
      <c r="AV417" s="14" t="s">
        <v>21</v>
      </c>
      <c r="AW417" s="14" t="s">
        <v>36</v>
      </c>
      <c r="AX417" s="14" t="s">
        <v>81</v>
      </c>
      <c r="AY417" s="172" t="s">
        <v>140</v>
      </c>
    </row>
    <row r="418" spans="2:65" s="12" customFormat="1" ht="22.5">
      <c r="B418" s="156"/>
      <c r="D418" s="157" t="s">
        <v>341</v>
      </c>
      <c r="E418" s="158" t="s">
        <v>1</v>
      </c>
      <c r="F418" s="159" t="s">
        <v>1765</v>
      </c>
      <c r="H418" s="160">
        <v>2.17</v>
      </c>
      <c r="I418" s="161"/>
      <c r="L418" s="156"/>
      <c r="M418" s="162"/>
      <c r="T418" s="163"/>
      <c r="AT418" s="158" t="s">
        <v>341</v>
      </c>
      <c r="AU418" s="158" t="s">
        <v>89</v>
      </c>
      <c r="AV418" s="12" t="s">
        <v>89</v>
      </c>
      <c r="AW418" s="12" t="s">
        <v>36</v>
      </c>
      <c r="AX418" s="12" t="s">
        <v>81</v>
      </c>
      <c r="AY418" s="158" t="s">
        <v>140</v>
      </c>
    </row>
    <row r="419" spans="2:65" s="12" customFormat="1" ht="11.25">
      <c r="B419" s="156"/>
      <c r="D419" s="157" t="s">
        <v>341</v>
      </c>
      <c r="E419" s="158" t="s">
        <v>1</v>
      </c>
      <c r="F419" s="159" t="s">
        <v>1766</v>
      </c>
      <c r="H419" s="160">
        <v>12.25</v>
      </c>
      <c r="I419" s="161"/>
      <c r="L419" s="156"/>
      <c r="M419" s="162"/>
      <c r="T419" s="163"/>
      <c r="AT419" s="158" t="s">
        <v>341</v>
      </c>
      <c r="AU419" s="158" t="s">
        <v>89</v>
      </c>
      <c r="AV419" s="12" t="s">
        <v>89</v>
      </c>
      <c r="AW419" s="12" t="s">
        <v>36</v>
      </c>
      <c r="AX419" s="12" t="s">
        <v>81</v>
      </c>
      <c r="AY419" s="158" t="s">
        <v>140</v>
      </c>
    </row>
    <row r="420" spans="2:65" s="12" customFormat="1" ht="22.5">
      <c r="B420" s="156"/>
      <c r="D420" s="157" t="s">
        <v>341</v>
      </c>
      <c r="E420" s="158" t="s">
        <v>1</v>
      </c>
      <c r="F420" s="159" t="s">
        <v>1767</v>
      </c>
      <c r="H420" s="160">
        <v>21.995000000000001</v>
      </c>
      <c r="I420" s="161"/>
      <c r="L420" s="156"/>
      <c r="M420" s="162"/>
      <c r="T420" s="163"/>
      <c r="AT420" s="158" t="s">
        <v>341</v>
      </c>
      <c r="AU420" s="158" t="s">
        <v>89</v>
      </c>
      <c r="AV420" s="12" t="s">
        <v>89</v>
      </c>
      <c r="AW420" s="12" t="s">
        <v>36</v>
      </c>
      <c r="AX420" s="12" t="s">
        <v>81</v>
      </c>
      <c r="AY420" s="158" t="s">
        <v>140</v>
      </c>
    </row>
    <row r="421" spans="2:65" s="12" customFormat="1" ht="11.25">
      <c r="B421" s="156"/>
      <c r="D421" s="157" t="s">
        <v>341</v>
      </c>
      <c r="E421" s="158" t="s">
        <v>1</v>
      </c>
      <c r="F421" s="159" t="s">
        <v>1768</v>
      </c>
      <c r="H421" s="160">
        <v>35.588000000000001</v>
      </c>
      <c r="I421" s="161"/>
      <c r="L421" s="156"/>
      <c r="M421" s="162"/>
      <c r="T421" s="163"/>
      <c r="AT421" s="158" t="s">
        <v>341</v>
      </c>
      <c r="AU421" s="158" t="s">
        <v>89</v>
      </c>
      <c r="AV421" s="12" t="s">
        <v>89</v>
      </c>
      <c r="AW421" s="12" t="s">
        <v>36</v>
      </c>
      <c r="AX421" s="12" t="s">
        <v>81</v>
      </c>
      <c r="AY421" s="158" t="s">
        <v>140</v>
      </c>
    </row>
    <row r="422" spans="2:65" s="12" customFormat="1" ht="11.25">
      <c r="B422" s="156"/>
      <c r="D422" s="157" t="s">
        <v>341</v>
      </c>
      <c r="E422" s="158" t="s">
        <v>1</v>
      </c>
      <c r="F422" s="159" t="s">
        <v>1769</v>
      </c>
      <c r="H422" s="160">
        <v>24.5</v>
      </c>
      <c r="I422" s="161"/>
      <c r="L422" s="156"/>
      <c r="M422" s="162"/>
      <c r="T422" s="163"/>
      <c r="AT422" s="158" t="s">
        <v>341</v>
      </c>
      <c r="AU422" s="158" t="s">
        <v>89</v>
      </c>
      <c r="AV422" s="12" t="s">
        <v>89</v>
      </c>
      <c r="AW422" s="12" t="s">
        <v>36</v>
      </c>
      <c r="AX422" s="12" t="s">
        <v>81</v>
      </c>
      <c r="AY422" s="158" t="s">
        <v>140</v>
      </c>
    </row>
    <row r="423" spans="2:65" s="13" customFormat="1" ht="11.25">
      <c r="B423" s="164"/>
      <c r="D423" s="157" t="s">
        <v>341</v>
      </c>
      <c r="E423" s="165" t="s">
        <v>231</v>
      </c>
      <c r="F423" s="166" t="s">
        <v>343</v>
      </c>
      <c r="H423" s="167">
        <v>138.875</v>
      </c>
      <c r="I423" s="168"/>
      <c r="L423" s="164"/>
      <c r="M423" s="169"/>
      <c r="T423" s="170"/>
      <c r="AT423" s="165" t="s">
        <v>341</v>
      </c>
      <c r="AU423" s="165" t="s">
        <v>89</v>
      </c>
      <c r="AV423" s="13" t="s">
        <v>152</v>
      </c>
      <c r="AW423" s="13" t="s">
        <v>36</v>
      </c>
      <c r="AX423" s="13" t="s">
        <v>21</v>
      </c>
      <c r="AY423" s="165" t="s">
        <v>140</v>
      </c>
    </row>
    <row r="424" spans="2:65" s="1" customFormat="1" ht="24.2" customHeight="1">
      <c r="B424" s="32"/>
      <c r="C424" s="136" t="s">
        <v>746</v>
      </c>
      <c r="D424" s="136" t="s">
        <v>143</v>
      </c>
      <c r="E424" s="137" t="s">
        <v>1078</v>
      </c>
      <c r="F424" s="138" t="s">
        <v>1079</v>
      </c>
      <c r="G424" s="139" t="s">
        <v>350</v>
      </c>
      <c r="H424" s="140">
        <v>138.875</v>
      </c>
      <c r="I424" s="141"/>
      <c r="J424" s="142">
        <f>ROUND(I424*H424,2)</f>
        <v>0</v>
      </c>
      <c r="K424" s="138" t="s">
        <v>147</v>
      </c>
      <c r="L424" s="32"/>
      <c r="M424" s="143" t="s">
        <v>1</v>
      </c>
      <c r="N424" s="144" t="s">
        <v>46</v>
      </c>
      <c r="P424" s="145">
        <f>O424*H424</f>
        <v>0</v>
      </c>
      <c r="Q424" s="145">
        <v>0</v>
      </c>
      <c r="R424" s="145">
        <f>Q424*H424</f>
        <v>0</v>
      </c>
      <c r="S424" s="145">
        <v>0</v>
      </c>
      <c r="T424" s="146">
        <f>S424*H424</f>
        <v>0</v>
      </c>
      <c r="AR424" s="147" t="s">
        <v>152</v>
      </c>
      <c r="AT424" s="147" t="s">
        <v>143</v>
      </c>
      <c r="AU424" s="147" t="s">
        <v>89</v>
      </c>
      <c r="AY424" s="17" t="s">
        <v>140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21</v>
      </c>
      <c r="BK424" s="148">
        <f>ROUND(I424*H424,2)</f>
        <v>0</v>
      </c>
      <c r="BL424" s="17" t="s">
        <v>152</v>
      </c>
      <c r="BM424" s="147" t="s">
        <v>1080</v>
      </c>
    </row>
    <row r="425" spans="2:65" s="12" customFormat="1" ht="11.25">
      <c r="B425" s="156"/>
      <c r="D425" s="157" t="s">
        <v>341</v>
      </c>
      <c r="E425" s="158" t="s">
        <v>1</v>
      </c>
      <c r="F425" s="159" t="s">
        <v>231</v>
      </c>
      <c r="H425" s="160">
        <v>138.875</v>
      </c>
      <c r="I425" s="161"/>
      <c r="L425" s="156"/>
      <c r="M425" s="162"/>
      <c r="T425" s="163"/>
      <c r="AT425" s="158" t="s">
        <v>341</v>
      </c>
      <c r="AU425" s="158" t="s">
        <v>89</v>
      </c>
      <c r="AV425" s="12" t="s">
        <v>89</v>
      </c>
      <c r="AW425" s="12" t="s">
        <v>36</v>
      </c>
      <c r="AX425" s="12" t="s">
        <v>21</v>
      </c>
      <c r="AY425" s="158" t="s">
        <v>140</v>
      </c>
    </row>
    <row r="426" spans="2:65" s="1" customFormat="1" ht="24.2" customHeight="1">
      <c r="B426" s="32"/>
      <c r="C426" s="136" t="s">
        <v>751</v>
      </c>
      <c r="D426" s="136" t="s">
        <v>143</v>
      </c>
      <c r="E426" s="137" t="s">
        <v>1082</v>
      </c>
      <c r="F426" s="138" t="s">
        <v>1083</v>
      </c>
      <c r="G426" s="139" t="s">
        <v>350</v>
      </c>
      <c r="H426" s="140">
        <v>87.41</v>
      </c>
      <c r="I426" s="141"/>
      <c r="J426" s="142">
        <f>ROUND(I426*H426,2)</f>
        <v>0</v>
      </c>
      <c r="K426" s="138" t="s">
        <v>346</v>
      </c>
      <c r="L426" s="32"/>
      <c r="M426" s="143" t="s">
        <v>1</v>
      </c>
      <c r="N426" s="144" t="s">
        <v>46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152</v>
      </c>
      <c r="AT426" s="147" t="s">
        <v>143</v>
      </c>
      <c r="AU426" s="147" t="s">
        <v>89</v>
      </c>
      <c r="AY426" s="17" t="s">
        <v>140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21</v>
      </c>
      <c r="BK426" s="148">
        <f>ROUND(I426*H426,2)</f>
        <v>0</v>
      </c>
      <c r="BL426" s="17" t="s">
        <v>152</v>
      </c>
      <c r="BM426" s="147" t="s">
        <v>1084</v>
      </c>
    </row>
    <row r="427" spans="2:65" s="14" customFormat="1" ht="11.25">
      <c r="B427" s="171"/>
      <c r="D427" s="157" t="s">
        <v>341</v>
      </c>
      <c r="E427" s="172" t="s">
        <v>1</v>
      </c>
      <c r="F427" s="173" t="s">
        <v>1036</v>
      </c>
      <c r="H427" s="172" t="s">
        <v>1</v>
      </c>
      <c r="I427" s="174"/>
      <c r="L427" s="171"/>
      <c r="M427" s="175"/>
      <c r="T427" s="176"/>
      <c r="AT427" s="172" t="s">
        <v>341</v>
      </c>
      <c r="AU427" s="172" t="s">
        <v>89</v>
      </c>
      <c r="AV427" s="14" t="s">
        <v>21</v>
      </c>
      <c r="AW427" s="14" t="s">
        <v>36</v>
      </c>
      <c r="AX427" s="14" t="s">
        <v>81</v>
      </c>
      <c r="AY427" s="172" t="s">
        <v>140</v>
      </c>
    </row>
    <row r="428" spans="2:65" s="14" customFormat="1" ht="11.25">
      <c r="B428" s="171"/>
      <c r="D428" s="157" t="s">
        <v>341</v>
      </c>
      <c r="E428" s="172" t="s">
        <v>1</v>
      </c>
      <c r="F428" s="173" t="s">
        <v>1734</v>
      </c>
      <c r="H428" s="172" t="s">
        <v>1</v>
      </c>
      <c r="I428" s="174"/>
      <c r="L428" s="171"/>
      <c r="M428" s="175"/>
      <c r="T428" s="176"/>
      <c r="AT428" s="172" t="s">
        <v>341</v>
      </c>
      <c r="AU428" s="172" t="s">
        <v>89</v>
      </c>
      <c r="AV428" s="14" t="s">
        <v>21</v>
      </c>
      <c r="AW428" s="14" t="s">
        <v>36</v>
      </c>
      <c r="AX428" s="14" t="s">
        <v>81</v>
      </c>
      <c r="AY428" s="172" t="s">
        <v>140</v>
      </c>
    </row>
    <row r="429" spans="2:65" s="12" customFormat="1" ht="11.25">
      <c r="B429" s="156"/>
      <c r="D429" s="157" t="s">
        <v>341</v>
      </c>
      <c r="E429" s="158" t="s">
        <v>1</v>
      </c>
      <c r="F429" s="159" t="s">
        <v>1770</v>
      </c>
      <c r="H429" s="160">
        <v>26.422000000000001</v>
      </c>
      <c r="I429" s="161"/>
      <c r="L429" s="156"/>
      <c r="M429" s="162"/>
      <c r="T429" s="163"/>
      <c r="AT429" s="158" t="s">
        <v>341</v>
      </c>
      <c r="AU429" s="158" t="s">
        <v>89</v>
      </c>
      <c r="AV429" s="12" t="s">
        <v>89</v>
      </c>
      <c r="AW429" s="12" t="s">
        <v>36</v>
      </c>
      <c r="AX429" s="12" t="s">
        <v>81</v>
      </c>
      <c r="AY429" s="158" t="s">
        <v>140</v>
      </c>
    </row>
    <row r="430" spans="2:65" s="14" customFormat="1" ht="11.25">
      <c r="B430" s="171"/>
      <c r="D430" s="157" t="s">
        <v>341</v>
      </c>
      <c r="E430" s="172" t="s">
        <v>1</v>
      </c>
      <c r="F430" s="173" t="s">
        <v>1736</v>
      </c>
      <c r="H430" s="172" t="s">
        <v>1</v>
      </c>
      <c r="I430" s="174"/>
      <c r="L430" s="171"/>
      <c r="M430" s="175"/>
      <c r="T430" s="176"/>
      <c r="AT430" s="172" t="s">
        <v>341</v>
      </c>
      <c r="AU430" s="172" t="s">
        <v>89</v>
      </c>
      <c r="AV430" s="14" t="s">
        <v>21</v>
      </c>
      <c r="AW430" s="14" t="s">
        <v>36</v>
      </c>
      <c r="AX430" s="14" t="s">
        <v>81</v>
      </c>
      <c r="AY430" s="172" t="s">
        <v>140</v>
      </c>
    </row>
    <row r="431" spans="2:65" s="14" customFormat="1" ht="11.25">
      <c r="B431" s="171"/>
      <c r="D431" s="157" t="s">
        <v>341</v>
      </c>
      <c r="E431" s="172" t="s">
        <v>1</v>
      </c>
      <c r="F431" s="173" t="s">
        <v>1610</v>
      </c>
      <c r="H431" s="172" t="s">
        <v>1</v>
      </c>
      <c r="I431" s="174"/>
      <c r="L431" s="171"/>
      <c r="M431" s="175"/>
      <c r="T431" s="176"/>
      <c r="AT431" s="172" t="s">
        <v>341</v>
      </c>
      <c r="AU431" s="172" t="s">
        <v>89</v>
      </c>
      <c r="AV431" s="14" t="s">
        <v>21</v>
      </c>
      <c r="AW431" s="14" t="s">
        <v>36</v>
      </c>
      <c r="AX431" s="14" t="s">
        <v>81</v>
      </c>
      <c r="AY431" s="172" t="s">
        <v>140</v>
      </c>
    </row>
    <row r="432" spans="2:65" s="12" customFormat="1" ht="22.5">
      <c r="B432" s="156"/>
      <c r="D432" s="157" t="s">
        <v>341</v>
      </c>
      <c r="E432" s="158" t="s">
        <v>1</v>
      </c>
      <c r="F432" s="159" t="s">
        <v>1771</v>
      </c>
      <c r="H432" s="160">
        <v>2.52</v>
      </c>
      <c r="I432" s="161"/>
      <c r="L432" s="156"/>
      <c r="M432" s="162"/>
      <c r="T432" s="163"/>
      <c r="AT432" s="158" t="s">
        <v>341</v>
      </c>
      <c r="AU432" s="158" t="s">
        <v>89</v>
      </c>
      <c r="AV432" s="12" t="s">
        <v>89</v>
      </c>
      <c r="AW432" s="12" t="s">
        <v>36</v>
      </c>
      <c r="AX432" s="12" t="s">
        <v>81</v>
      </c>
      <c r="AY432" s="158" t="s">
        <v>140</v>
      </c>
    </row>
    <row r="433" spans="2:65" s="12" customFormat="1" ht="11.25">
      <c r="B433" s="156"/>
      <c r="D433" s="157" t="s">
        <v>341</v>
      </c>
      <c r="E433" s="158" t="s">
        <v>1</v>
      </c>
      <c r="F433" s="159" t="s">
        <v>1772</v>
      </c>
      <c r="H433" s="160">
        <v>6.25</v>
      </c>
      <c r="I433" s="161"/>
      <c r="L433" s="156"/>
      <c r="M433" s="162"/>
      <c r="T433" s="163"/>
      <c r="AT433" s="158" t="s">
        <v>341</v>
      </c>
      <c r="AU433" s="158" t="s">
        <v>89</v>
      </c>
      <c r="AV433" s="12" t="s">
        <v>89</v>
      </c>
      <c r="AW433" s="12" t="s">
        <v>36</v>
      </c>
      <c r="AX433" s="12" t="s">
        <v>81</v>
      </c>
      <c r="AY433" s="158" t="s">
        <v>140</v>
      </c>
    </row>
    <row r="434" spans="2:65" s="12" customFormat="1" ht="22.5">
      <c r="B434" s="156"/>
      <c r="D434" s="157" t="s">
        <v>341</v>
      </c>
      <c r="E434" s="158" t="s">
        <v>1</v>
      </c>
      <c r="F434" s="159" t="s">
        <v>1773</v>
      </c>
      <c r="H434" s="160">
        <v>15.95</v>
      </c>
      <c r="I434" s="161"/>
      <c r="L434" s="156"/>
      <c r="M434" s="162"/>
      <c r="T434" s="163"/>
      <c r="AT434" s="158" t="s">
        <v>341</v>
      </c>
      <c r="AU434" s="158" t="s">
        <v>89</v>
      </c>
      <c r="AV434" s="12" t="s">
        <v>89</v>
      </c>
      <c r="AW434" s="12" t="s">
        <v>36</v>
      </c>
      <c r="AX434" s="12" t="s">
        <v>81</v>
      </c>
      <c r="AY434" s="158" t="s">
        <v>140</v>
      </c>
    </row>
    <row r="435" spans="2:65" s="12" customFormat="1" ht="11.25">
      <c r="B435" s="156"/>
      <c r="D435" s="157" t="s">
        <v>341</v>
      </c>
      <c r="E435" s="158" t="s">
        <v>1</v>
      </c>
      <c r="F435" s="159" t="s">
        <v>1774</v>
      </c>
      <c r="H435" s="160">
        <v>23.058</v>
      </c>
      <c r="I435" s="161"/>
      <c r="L435" s="156"/>
      <c r="M435" s="162"/>
      <c r="T435" s="163"/>
      <c r="AT435" s="158" t="s">
        <v>341</v>
      </c>
      <c r="AU435" s="158" t="s">
        <v>89</v>
      </c>
      <c r="AV435" s="12" t="s">
        <v>89</v>
      </c>
      <c r="AW435" s="12" t="s">
        <v>36</v>
      </c>
      <c r="AX435" s="12" t="s">
        <v>81</v>
      </c>
      <c r="AY435" s="158" t="s">
        <v>140</v>
      </c>
    </row>
    <row r="436" spans="2:65" s="12" customFormat="1" ht="11.25">
      <c r="B436" s="156"/>
      <c r="D436" s="157" t="s">
        <v>341</v>
      </c>
      <c r="E436" s="158" t="s">
        <v>1</v>
      </c>
      <c r="F436" s="159" t="s">
        <v>1775</v>
      </c>
      <c r="H436" s="160">
        <v>12.5</v>
      </c>
      <c r="I436" s="161"/>
      <c r="L436" s="156"/>
      <c r="M436" s="162"/>
      <c r="T436" s="163"/>
      <c r="AT436" s="158" t="s">
        <v>341</v>
      </c>
      <c r="AU436" s="158" t="s">
        <v>89</v>
      </c>
      <c r="AV436" s="12" t="s">
        <v>89</v>
      </c>
      <c r="AW436" s="12" t="s">
        <v>36</v>
      </c>
      <c r="AX436" s="12" t="s">
        <v>81</v>
      </c>
      <c r="AY436" s="158" t="s">
        <v>140</v>
      </c>
    </row>
    <row r="437" spans="2:65" s="12" customFormat="1" ht="11.25">
      <c r="B437" s="156"/>
      <c r="D437" s="157" t="s">
        <v>341</v>
      </c>
      <c r="E437" s="158" t="s">
        <v>1</v>
      </c>
      <c r="F437" s="159" t="s">
        <v>1776</v>
      </c>
      <c r="H437" s="160">
        <v>0.11</v>
      </c>
      <c r="I437" s="161"/>
      <c r="L437" s="156"/>
      <c r="M437" s="162"/>
      <c r="T437" s="163"/>
      <c r="AT437" s="158" t="s">
        <v>341</v>
      </c>
      <c r="AU437" s="158" t="s">
        <v>89</v>
      </c>
      <c r="AV437" s="12" t="s">
        <v>89</v>
      </c>
      <c r="AW437" s="12" t="s">
        <v>36</v>
      </c>
      <c r="AX437" s="12" t="s">
        <v>81</v>
      </c>
      <c r="AY437" s="158" t="s">
        <v>140</v>
      </c>
    </row>
    <row r="438" spans="2:65" s="12" customFormat="1" ht="11.25">
      <c r="B438" s="156"/>
      <c r="D438" s="157" t="s">
        <v>341</v>
      </c>
      <c r="E438" s="158" t="s">
        <v>1</v>
      </c>
      <c r="F438" s="159" t="s">
        <v>1088</v>
      </c>
      <c r="H438" s="160">
        <v>0.6</v>
      </c>
      <c r="I438" s="161"/>
      <c r="L438" s="156"/>
      <c r="M438" s="162"/>
      <c r="T438" s="163"/>
      <c r="AT438" s="158" t="s">
        <v>341</v>
      </c>
      <c r="AU438" s="158" t="s">
        <v>89</v>
      </c>
      <c r="AV438" s="12" t="s">
        <v>89</v>
      </c>
      <c r="AW438" s="12" t="s">
        <v>36</v>
      </c>
      <c r="AX438" s="12" t="s">
        <v>81</v>
      </c>
      <c r="AY438" s="158" t="s">
        <v>140</v>
      </c>
    </row>
    <row r="439" spans="2:65" s="13" customFormat="1" ht="11.25">
      <c r="B439" s="164"/>
      <c r="D439" s="157" t="s">
        <v>341</v>
      </c>
      <c r="E439" s="165" t="s">
        <v>294</v>
      </c>
      <c r="F439" s="166" t="s">
        <v>343</v>
      </c>
      <c r="H439" s="167">
        <v>87.41</v>
      </c>
      <c r="I439" s="168"/>
      <c r="L439" s="164"/>
      <c r="M439" s="169"/>
      <c r="T439" s="170"/>
      <c r="AT439" s="165" t="s">
        <v>341</v>
      </c>
      <c r="AU439" s="165" t="s">
        <v>89</v>
      </c>
      <c r="AV439" s="13" t="s">
        <v>152</v>
      </c>
      <c r="AW439" s="13" t="s">
        <v>36</v>
      </c>
      <c r="AX439" s="13" t="s">
        <v>21</v>
      </c>
      <c r="AY439" s="165" t="s">
        <v>140</v>
      </c>
    </row>
    <row r="440" spans="2:65" s="1" customFormat="1" ht="24.2" customHeight="1">
      <c r="B440" s="32"/>
      <c r="C440" s="136" t="s">
        <v>759</v>
      </c>
      <c r="D440" s="136" t="s">
        <v>143</v>
      </c>
      <c r="E440" s="137" t="s">
        <v>1090</v>
      </c>
      <c r="F440" s="138" t="s">
        <v>1091</v>
      </c>
      <c r="G440" s="139" t="s">
        <v>350</v>
      </c>
      <c r="H440" s="140">
        <v>49.414999999999999</v>
      </c>
      <c r="I440" s="141"/>
      <c r="J440" s="142">
        <f>ROUND(I440*H440,2)</f>
        <v>0</v>
      </c>
      <c r="K440" s="138" t="s">
        <v>346</v>
      </c>
      <c r="L440" s="32"/>
      <c r="M440" s="143" t="s">
        <v>1</v>
      </c>
      <c r="N440" s="144" t="s">
        <v>46</v>
      </c>
      <c r="P440" s="145">
        <f>O440*H440</f>
        <v>0</v>
      </c>
      <c r="Q440" s="145">
        <v>0</v>
      </c>
      <c r="R440" s="145">
        <f>Q440*H440</f>
        <v>0</v>
      </c>
      <c r="S440" s="145">
        <v>0</v>
      </c>
      <c r="T440" s="146">
        <f>S440*H440</f>
        <v>0</v>
      </c>
      <c r="AR440" s="147" t="s">
        <v>152</v>
      </c>
      <c r="AT440" s="147" t="s">
        <v>143</v>
      </c>
      <c r="AU440" s="147" t="s">
        <v>89</v>
      </c>
      <c r="AY440" s="17" t="s">
        <v>140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21</v>
      </c>
      <c r="BK440" s="148">
        <f>ROUND(I440*H440,2)</f>
        <v>0</v>
      </c>
      <c r="BL440" s="17" t="s">
        <v>152</v>
      </c>
      <c r="BM440" s="147" t="s">
        <v>1092</v>
      </c>
    </row>
    <row r="441" spans="2:65" s="14" customFormat="1" ht="11.25">
      <c r="B441" s="171"/>
      <c r="D441" s="157" t="s">
        <v>341</v>
      </c>
      <c r="E441" s="172" t="s">
        <v>1</v>
      </c>
      <c r="F441" s="173" t="s">
        <v>1093</v>
      </c>
      <c r="H441" s="172" t="s">
        <v>1</v>
      </c>
      <c r="I441" s="174"/>
      <c r="L441" s="171"/>
      <c r="M441" s="175"/>
      <c r="T441" s="176"/>
      <c r="AT441" s="172" t="s">
        <v>341</v>
      </c>
      <c r="AU441" s="172" t="s">
        <v>89</v>
      </c>
      <c r="AV441" s="14" t="s">
        <v>21</v>
      </c>
      <c r="AW441" s="14" t="s">
        <v>36</v>
      </c>
      <c r="AX441" s="14" t="s">
        <v>81</v>
      </c>
      <c r="AY441" s="172" t="s">
        <v>140</v>
      </c>
    </row>
    <row r="442" spans="2:65" s="12" customFormat="1" ht="11.25">
      <c r="B442" s="156"/>
      <c r="D442" s="157" t="s">
        <v>341</v>
      </c>
      <c r="E442" s="158" t="s">
        <v>1</v>
      </c>
      <c r="F442" s="159" t="s">
        <v>1777</v>
      </c>
      <c r="H442" s="160">
        <v>48.704999999999998</v>
      </c>
      <c r="I442" s="161"/>
      <c r="L442" s="156"/>
      <c r="M442" s="162"/>
      <c r="T442" s="163"/>
      <c r="AT442" s="158" t="s">
        <v>341</v>
      </c>
      <c r="AU442" s="158" t="s">
        <v>89</v>
      </c>
      <c r="AV442" s="12" t="s">
        <v>89</v>
      </c>
      <c r="AW442" s="12" t="s">
        <v>36</v>
      </c>
      <c r="AX442" s="12" t="s">
        <v>81</v>
      </c>
      <c r="AY442" s="158" t="s">
        <v>140</v>
      </c>
    </row>
    <row r="443" spans="2:65" s="12" customFormat="1" ht="11.25">
      <c r="B443" s="156"/>
      <c r="D443" s="157" t="s">
        <v>341</v>
      </c>
      <c r="E443" s="158" t="s">
        <v>1</v>
      </c>
      <c r="F443" s="159" t="s">
        <v>1776</v>
      </c>
      <c r="H443" s="160">
        <v>0.11</v>
      </c>
      <c r="I443" s="161"/>
      <c r="L443" s="156"/>
      <c r="M443" s="162"/>
      <c r="T443" s="163"/>
      <c r="AT443" s="158" t="s">
        <v>341</v>
      </c>
      <c r="AU443" s="158" t="s">
        <v>89</v>
      </c>
      <c r="AV443" s="12" t="s">
        <v>89</v>
      </c>
      <c r="AW443" s="12" t="s">
        <v>36</v>
      </c>
      <c r="AX443" s="12" t="s">
        <v>81</v>
      </c>
      <c r="AY443" s="158" t="s">
        <v>140</v>
      </c>
    </row>
    <row r="444" spans="2:65" s="12" customFormat="1" ht="11.25">
      <c r="B444" s="156"/>
      <c r="D444" s="157" t="s">
        <v>341</v>
      </c>
      <c r="E444" s="158" t="s">
        <v>1</v>
      </c>
      <c r="F444" s="159" t="s">
        <v>1088</v>
      </c>
      <c r="H444" s="160">
        <v>0.6</v>
      </c>
      <c r="I444" s="161"/>
      <c r="L444" s="156"/>
      <c r="M444" s="162"/>
      <c r="T444" s="163"/>
      <c r="AT444" s="158" t="s">
        <v>341</v>
      </c>
      <c r="AU444" s="158" t="s">
        <v>89</v>
      </c>
      <c r="AV444" s="12" t="s">
        <v>89</v>
      </c>
      <c r="AW444" s="12" t="s">
        <v>36</v>
      </c>
      <c r="AX444" s="12" t="s">
        <v>81</v>
      </c>
      <c r="AY444" s="158" t="s">
        <v>140</v>
      </c>
    </row>
    <row r="445" spans="2:65" s="13" customFormat="1" ht="11.25">
      <c r="B445" s="164"/>
      <c r="D445" s="157" t="s">
        <v>341</v>
      </c>
      <c r="E445" s="165" t="s">
        <v>298</v>
      </c>
      <c r="F445" s="166" t="s">
        <v>343</v>
      </c>
      <c r="H445" s="167">
        <v>49.414999999999999</v>
      </c>
      <c r="I445" s="168"/>
      <c r="L445" s="164"/>
      <c r="M445" s="169"/>
      <c r="T445" s="170"/>
      <c r="AT445" s="165" t="s">
        <v>341</v>
      </c>
      <c r="AU445" s="165" t="s">
        <v>89</v>
      </c>
      <c r="AV445" s="13" t="s">
        <v>152</v>
      </c>
      <c r="AW445" s="13" t="s">
        <v>36</v>
      </c>
      <c r="AX445" s="13" t="s">
        <v>21</v>
      </c>
      <c r="AY445" s="165" t="s">
        <v>140</v>
      </c>
    </row>
    <row r="446" spans="2:65" s="1" customFormat="1" ht="24.2" customHeight="1">
      <c r="B446" s="32"/>
      <c r="C446" s="136" t="s">
        <v>762</v>
      </c>
      <c r="D446" s="136" t="s">
        <v>143</v>
      </c>
      <c r="E446" s="137" t="s">
        <v>1097</v>
      </c>
      <c r="F446" s="138" t="s">
        <v>592</v>
      </c>
      <c r="G446" s="139" t="s">
        <v>460</v>
      </c>
      <c r="H446" s="140">
        <v>7.4119999999999999</v>
      </c>
      <c r="I446" s="141"/>
      <c r="J446" s="142">
        <f>ROUND(I446*H446,2)</f>
        <v>0</v>
      </c>
      <c r="K446" s="138" t="s">
        <v>346</v>
      </c>
      <c r="L446" s="32"/>
      <c r="M446" s="143" t="s">
        <v>1</v>
      </c>
      <c r="N446" s="144" t="s">
        <v>46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152</v>
      </c>
      <c r="AT446" s="147" t="s">
        <v>143</v>
      </c>
      <c r="AU446" s="147" t="s">
        <v>89</v>
      </c>
      <c r="AY446" s="17" t="s">
        <v>140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21</v>
      </c>
      <c r="BK446" s="148">
        <f>ROUND(I446*H446,2)</f>
        <v>0</v>
      </c>
      <c r="BL446" s="17" t="s">
        <v>152</v>
      </c>
      <c r="BM446" s="147" t="s">
        <v>1098</v>
      </c>
    </row>
    <row r="447" spans="2:65" s="12" customFormat="1" ht="11.25">
      <c r="B447" s="156"/>
      <c r="D447" s="157" t="s">
        <v>341</v>
      </c>
      <c r="E447" s="158" t="s">
        <v>1</v>
      </c>
      <c r="F447" s="159" t="s">
        <v>1099</v>
      </c>
      <c r="H447" s="160">
        <v>7.4119999999999999</v>
      </c>
      <c r="I447" s="161"/>
      <c r="L447" s="156"/>
      <c r="M447" s="162"/>
      <c r="T447" s="163"/>
      <c r="AT447" s="158" t="s">
        <v>341</v>
      </c>
      <c r="AU447" s="158" t="s">
        <v>89</v>
      </c>
      <c r="AV447" s="12" t="s">
        <v>89</v>
      </c>
      <c r="AW447" s="12" t="s">
        <v>36</v>
      </c>
      <c r="AX447" s="12" t="s">
        <v>21</v>
      </c>
      <c r="AY447" s="158" t="s">
        <v>140</v>
      </c>
    </row>
    <row r="448" spans="2:65" s="1" customFormat="1" ht="37.9" customHeight="1">
      <c r="B448" s="32"/>
      <c r="C448" s="136" t="s">
        <v>766</v>
      </c>
      <c r="D448" s="136" t="s">
        <v>143</v>
      </c>
      <c r="E448" s="137" t="s">
        <v>1101</v>
      </c>
      <c r="F448" s="138" t="s">
        <v>1102</v>
      </c>
      <c r="G448" s="139" t="s">
        <v>460</v>
      </c>
      <c r="H448" s="140">
        <v>7.4119999999999999</v>
      </c>
      <c r="I448" s="141"/>
      <c r="J448" s="142">
        <f>ROUND(I448*H448,2)</f>
        <v>0</v>
      </c>
      <c r="K448" s="138" t="s">
        <v>346</v>
      </c>
      <c r="L448" s="32"/>
      <c r="M448" s="143" t="s">
        <v>1</v>
      </c>
      <c r="N448" s="144" t="s">
        <v>46</v>
      </c>
      <c r="P448" s="145">
        <f>O448*H448</f>
        <v>0</v>
      </c>
      <c r="Q448" s="145">
        <v>0</v>
      </c>
      <c r="R448" s="145">
        <f>Q448*H448</f>
        <v>0</v>
      </c>
      <c r="S448" s="145">
        <v>0</v>
      </c>
      <c r="T448" s="146">
        <f>S448*H448</f>
        <v>0</v>
      </c>
      <c r="AR448" s="147" t="s">
        <v>152</v>
      </c>
      <c r="AT448" s="147" t="s">
        <v>143</v>
      </c>
      <c r="AU448" s="147" t="s">
        <v>89</v>
      </c>
      <c r="AY448" s="17" t="s">
        <v>140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21</v>
      </c>
      <c r="BK448" s="148">
        <f>ROUND(I448*H448,2)</f>
        <v>0</v>
      </c>
      <c r="BL448" s="17" t="s">
        <v>152</v>
      </c>
      <c r="BM448" s="147" t="s">
        <v>1103</v>
      </c>
    </row>
    <row r="449" spans="2:65" s="1" customFormat="1" ht="24.2" customHeight="1">
      <c r="B449" s="32"/>
      <c r="C449" s="136" t="s">
        <v>772</v>
      </c>
      <c r="D449" s="136" t="s">
        <v>143</v>
      </c>
      <c r="E449" s="137" t="s">
        <v>1105</v>
      </c>
      <c r="F449" s="138" t="s">
        <v>1106</v>
      </c>
      <c r="G449" s="139" t="s">
        <v>146</v>
      </c>
      <c r="H449" s="140">
        <v>2</v>
      </c>
      <c r="I449" s="141"/>
      <c r="J449" s="142">
        <f>ROUND(I449*H449,2)</f>
        <v>0</v>
      </c>
      <c r="K449" s="138" t="s">
        <v>346</v>
      </c>
      <c r="L449" s="32"/>
      <c r="M449" s="143" t="s">
        <v>1</v>
      </c>
      <c r="N449" s="144" t="s">
        <v>46</v>
      </c>
      <c r="P449" s="145">
        <f>O449*H449</f>
        <v>0</v>
      </c>
      <c r="Q449" s="145">
        <v>0.20219000000000001</v>
      </c>
      <c r="R449" s="145">
        <f>Q449*H449</f>
        <v>0.40438000000000002</v>
      </c>
      <c r="S449" s="145">
        <v>0</v>
      </c>
      <c r="T449" s="146">
        <f>S449*H449</f>
        <v>0</v>
      </c>
      <c r="AR449" s="147" t="s">
        <v>152</v>
      </c>
      <c r="AT449" s="147" t="s">
        <v>143</v>
      </c>
      <c r="AU449" s="147" t="s">
        <v>89</v>
      </c>
      <c r="AY449" s="17" t="s">
        <v>140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7" t="s">
        <v>21</v>
      </c>
      <c r="BK449" s="148">
        <f>ROUND(I449*H449,2)</f>
        <v>0</v>
      </c>
      <c r="BL449" s="17" t="s">
        <v>152</v>
      </c>
      <c r="BM449" s="147" t="s">
        <v>1107</v>
      </c>
    </row>
    <row r="450" spans="2:65" s="12" customFormat="1" ht="11.25">
      <c r="B450" s="156"/>
      <c r="D450" s="157" t="s">
        <v>341</v>
      </c>
      <c r="E450" s="158" t="s">
        <v>1</v>
      </c>
      <c r="F450" s="159" t="s">
        <v>275</v>
      </c>
      <c r="H450" s="160">
        <v>2</v>
      </c>
      <c r="I450" s="161"/>
      <c r="L450" s="156"/>
      <c r="M450" s="162"/>
      <c r="T450" s="163"/>
      <c r="AT450" s="158" t="s">
        <v>341</v>
      </c>
      <c r="AU450" s="158" t="s">
        <v>89</v>
      </c>
      <c r="AV450" s="12" t="s">
        <v>89</v>
      </c>
      <c r="AW450" s="12" t="s">
        <v>36</v>
      </c>
      <c r="AX450" s="12" t="s">
        <v>21</v>
      </c>
      <c r="AY450" s="158" t="s">
        <v>140</v>
      </c>
    </row>
    <row r="451" spans="2:65" s="1" customFormat="1" ht="24.2" customHeight="1">
      <c r="B451" s="32"/>
      <c r="C451" s="136" t="s">
        <v>777</v>
      </c>
      <c r="D451" s="136" t="s">
        <v>143</v>
      </c>
      <c r="E451" s="137" t="s">
        <v>1778</v>
      </c>
      <c r="F451" s="138" t="s">
        <v>1779</v>
      </c>
      <c r="G451" s="139" t="s">
        <v>146</v>
      </c>
      <c r="H451" s="140">
        <v>1.1000000000000001</v>
      </c>
      <c r="I451" s="141"/>
      <c r="J451" s="142">
        <f>ROUND(I451*H451,2)</f>
        <v>0</v>
      </c>
      <c r="K451" s="138" t="s">
        <v>346</v>
      </c>
      <c r="L451" s="32"/>
      <c r="M451" s="143" t="s">
        <v>1</v>
      </c>
      <c r="N451" s="144" t="s">
        <v>46</v>
      </c>
      <c r="P451" s="145">
        <f>O451*H451</f>
        <v>0</v>
      </c>
      <c r="Q451" s="145">
        <v>0.12095</v>
      </c>
      <c r="R451" s="145">
        <f>Q451*H451</f>
        <v>0.13304500000000002</v>
      </c>
      <c r="S451" s="145">
        <v>0</v>
      </c>
      <c r="T451" s="146">
        <f>S451*H451</f>
        <v>0</v>
      </c>
      <c r="AR451" s="147" t="s">
        <v>152</v>
      </c>
      <c r="AT451" s="147" t="s">
        <v>143</v>
      </c>
      <c r="AU451" s="147" t="s">
        <v>89</v>
      </c>
      <c r="AY451" s="17" t="s">
        <v>140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21</v>
      </c>
      <c r="BK451" s="148">
        <f>ROUND(I451*H451,2)</f>
        <v>0</v>
      </c>
      <c r="BL451" s="17" t="s">
        <v>152</v>
      </c>
      <c r="BM451" s="147" t="s">
        <v>1780</v>
      </c>
    </row>
    <row r="452" spans="2:65" s="12" customFormat="1" ht="11.25">
      <c r="B452" s="156"/>
      <c r="D452" s="157" t="s">
        <v>341</v>
      </c>
      <c r="E452" s="158" t="s">
        <v>1</v>
      </c>
      <c r="F452" s="159" t="s">
        <v>1570</v>
      </c>
      <c r="H452" s="160">
        <v>1.1000000000000001</v>
      </c>
      <c r="I452" s="161"/>
      <c r="L452" s="156"/>
      <c r="M452" s="162"/>
      <c r="T452" s="163"/>
      <c r="AT452" s="158" t="s">
        <v>341</v>
      </c>
      <c r="AU452" s="158" t="s">
        <v>89</v>
      </c>
      <c r="AV452" s="12" t="s">
        <v>89</v>
      </c>
      <c r="AW452" s="12" t="s">
        <v>36</v>
      </c>
      <c r="AX452" s="12" t="s">
        <v>21</v>
      </c>
      <c r="AY452" s="158" t="s">
        <v>140</v>
      </c>
    </row>
    <row r="453" spans="2:65" s="1" customFormat="1" ht="44.25" customHeight="1">
      <c r="B453" s="32"/>
      <c r="C453" s="136" t="s">
        <v>781</v>
      </c>
      <c r="D453" s="136" t="s">
        <v>143</v>
      </c>
      <c r="E453" s="137" t="s">
        <v>1781</v>
      </c>
      <c r="F453" s="138" t="s">
        <v>1782</v>
      </c>
      <c r="G453" s="139" t="s">
        <v>350</v>
      </c>
      <c r="H453" s="140">
        <v>57</v>
      </c>
      <c r="I453" s="141"/>
      <c r="J453" s="142">
        <f>ROUND(I453*H453,2)</f>
        <v>0</v>
      </c>
      <c r="K453" s="138" t="s">
        <v>147</v>
      </c>
      <c r="L453" s="32"/>
      <c r="M453" s="143" t="s">
        <v>1</v>
      </c>
      <c r="N453" s="144" t="s">
        <v>46</v>
      </c>
      <c r="P453" s="145">
        <f>O453*H453</f>
        <v>0</v>
      </c>
      <c r="Q453" s="145">
        <v>0.1022</v>
      </c>
      <c r="R453" s="145">
        <f>Q453*H453</f>
        <v>5.8254000000000001</v>
      </c>
      <c r="S453" s="145">
        <v>0</v>
      </c>
      <c r="T453" s="146">
        <f>S453*H453</f>
        <v>0</v>
      </c>
      <c r="AR453" s="147" t="s">
        <v>152</v>
      </c>
      <c r="AT453" s="147" t="s">
        <v>143</v>
      </c>
      <c r="AU453" s="147" t="s">
        <v>89</v>
      </c>
      <c r="AY453" s="17" t="s">
        <v>140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7" t="s">
        <v>21</v>
      </c>
      <c r="BK453" s="148">
        <f>ROUND(I453*H453,2)</f>
        <v>0</v>
      </c>
      <c r="BL453" s="17" t="s">
        <v>152</v>
      </c>
      <c r="BM453" s="147" t="s">
        <v>1783</v>
      </c>
    </row>
    <row r="454" spans="2:65" s="12" customFormat="1" ht="11.25">
      <c r="B454" s="156"/>
      <c r="D454" s="157" t="s">
        <v>341</v>
      </c>
      <c r="E454" s="158" t="s">
        <v>1</v>
      </c>
      <c r="F454" s="159" t="s">
        <v>1784</v>
      </c>
      <c r="H454" s="160">
        <v>57</v>
      </c>
      <c r="I454" s="161"/>
      <c r="L454" s="156"/>
      <c r="M454" s="162"/>
      <c r="T454" s="163"/>
      <c r="AT454" s="158" t="s">
        <v>341</v>
      </c>
      <c r="AU454" s="158" t="s">
        <v>89</v>
      </c>
      <c r="AV454" s="12" t="s">
        <v>89</v>
      </c>
      <c r="AW454" s="12" t="s">
        <v>36</v>
      </c>
      <c r="AX454" s="12" t="s">
        <v>21</v>
      </c>
      <c r="AY454" s="158" t="s">
        <v>140</v>
      </c>
    </row>
    <row r="455" spans="2:65" s="1" customFormat="1" ht="37.9" customHeight="1">
      <c r="B455" s="32"/>
      <c r="C455" s="136" t="s">
        <v>794</v>
      </c>
      <c r="D455" s="136" t="s">
        <v>143</v>
      </c>
      <c r="E455" s="137" t="s">
        <v>1785</v>
      </c>
      <c r="F455" s="138" t="s">
        <v>1786</v>
      </c>
      <c r="G455" s="139" t="s">
        <v>350</v>
      </c>
      <c r="H455" s="140">
        <v>57</v>
      </c>
      <c r="I455" s="141"/>
      <c r="J455" s="142">
        <f>ROUND(I455*H455,2)</f>
        <v>0</v>
      </c>
      <c r="K455" s="138" t="s">
        <v>346</v>
      </c>
      <c r="L455" s="32"/>
      <c r="M455" s="143" t="s">
        <v>1</v>
      </c>
      <c r="N455" s="144" t="s">
        <v>46</v>
      </c>
      <c r="P455" s="145">
        <f>O455*H455</f>
        <v>0</v>
      </c>
      <c r="Q455" s="145">
        <v>0</v>
      </c>
      <c r="R455" s="145">
        <f>Q455*H455</f>
        <v>0</v>
      </c>
      <c r="S455" s="145">
        <v>0</v>
      </c>
      <c r="T455" s="146">
        <f>S455*H455</f>
        <v>0</v>
      </c>
      <c r="AR455" s="147" t="s">
        <v>152</v>
      </c>
      <c r="AT455" s="147" t="s">
        <v>143</v>
      </c>
      <c r="AU455" s="147" t="s">
        <v>89</v>
      </c>
      <c r="AY455" s="17" t="s">
        <v>140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21</v>
      </c>
      <c r="BK455" s="148">
        <f>ROUND(I455*H455,2)</f>
        <v>0</v>
      </c>
      <c r="BL455" s="17" t="s">
        <v>152</v>
      </c>
      <c r="BM455" s="147" t="s">
        <v>1787</v>
      </c>
    </row>
    <row r="456" spans="2:65" s="12" customFormat="1" ht="11.25">
      <c r="B456" s="156"/>
      <c r="D456" s="157" t="s">
        <v>341</v>
      </c>
      <c r="E456" s="158" t="s">
        <v>1</v>
      </c>
      <c r="F456" s="159" t="s">
        <v>1788</v>
      </c>
      <c r="H456" s="160">
        <v>57</v>
      </c>
      <c r="I456" s="161"/>
      <c r="L456" s="156"/>
      <c r="M456" s="162"/>
      <c r="T456" s="163"/>
      <c r="AT456" s="158" t="s">
        <v>341</v>
      </c>
      <c r="AU456" s="158" t="s">
        <v>89</v>
      </c>
      <c r="AV456" s="12" t="s">
        <v>89</v>
      </c>
      <c r="AW456" s="12" t="s">
        <v>36</v>
      </c>
      <c r="AX456" s="12" t="s">
        <v>21</v>
      </c>
      <c r="AY456" s="158" t="s">
        <v>140</v>
      </c>
    </row>
    <row r="457" spans="2:65" s="1" customFormat="1" ht="24.2" customHeight="1">
      <c r="B457" s="32"/>
      <c r="C457" s="136" t="s">
        <v>799</v>
      </c>
      <c r="D457" s="136" t="s">
        <v>143</v>
      </c>
      <c r="E457" s="137" t="s">
        <v>1789</v>
      </c>
      <c r="F457" s="138" t="s">
        <v>1790</v>
      </c>
      <c r="G457" s="139" t="s">
        <v>350</v>
      </c>
      <c r="H457" s="140">
        <v>5.0599999999999996</v>
      </c>
      <c r="I457" s="141"/>
      <c r="J457" s="142">
        <f>ROUND(I457*H457,2)</f>
        <v>0</v>
      </c>
      <c r="K457" s="138" t="s">
        <v>346</v>
      </c>
      <c r="L457" s="32"/>
      <c r="M457" s="143" t="s">
        <v>1</v>
      </c>
      <c r="N457" s="144" t="s">
        <v>46</v>
      </c>
      <c r="P457" s="145">
        <f>O457*H457</f>
        <v>0</v>
      </c>
      <c r="Q457" s="145">
        <v>0</v>
      </c>
      <c r="R457" s="145">
        <f>Q457*H457</f>
        <v>0</v>
      </c>
      <c r="S457" s="145">
        <v>0</v>
      </c>
      <c r="T457" s="146">
        <f>S457*H457</f>
        <v>0</v>
      </c>
      <c r="AR457" s="147" t="s">
        <v>152</v>
      </c>
      <c r="AT457" s="147" t="s">
        <v>143</v>
      </c>
      <c r="AU457" s="147" t="s">
        <v>89</v>
      </c>
      <c r="AY457" s="17" t="s">
        <v>140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7" t="s">
        <v>21</v>
      </c>
      <c r="BK457" s="148">
        <f>ROUND(I457*H457,2)</f>
        <v>0</v>
      </c>
      <c r="BL457" s="17" t="s">
        <v>152</v>
      </c>
      <c r="BM457" s="147" t="s">
        <v>1791</v>
      </c>
    </row>
    <row r="458" spans="2:65" s="14" customFormat="1" ht="11.25">
      <c r="B458" s="171"/>
      <c r="D458" s="157" t="s">
        <v>341</v>
      </c>
      <c r="E458" s="172" t="s">
        <v>1</v>
      </c>
      <c r="F458" s="173" t="s">
        <v>1792</v>
      </c>
      <c r="H458" s="172" t="s">
        <v>1</v>
      </c>
      <c r="I458" s="174"/>
      <c r="L458" s="171"/>
      <c r="M458" s="175"/>
      <c r="T458" s="176"/>
      <c r="AT458" s="172" t="s">
        <v>341</v>
      </c>
      <c r="AU458" s="172" t="s">
        <v>89</v>
      </c>
      <c r="AV458" s="14" t="s">
        <v>21</v>
      </c>
      <c r="AW458" s="14" t="s">
        <v>36</v>
      </c>
      <c r="AX458" s="14" t="s">
        <v>81</v>
      </c>
      <c r="AY458" s="172" t="s">
        <v>140</v>
      </c>
    </row>
    <row r="459" spans="2:65" s="12" customFormat="1" ht="11.25">
      <c r="B459" s="156"/>
      <c r="D459" s="157" t="s">
        <v>341</v>
      </c>
      <c r="E459" s="158" t="s">
        <v>1</v>
      </c>
      <c r="F459" s="159" t="s">
        <v>1793</v>
      </c>
      <c r="H459" s="160">
        <v>5.0599999999999996</v>
      </c>
      <c r="I459" s="161"/>
      <c r="L459" s="156"/>
      <c r="M459" s="162"/>
      <c r="T459" s="163"/>
      <c r="AT459" s="158" t="s">
        <v>341</v>
      </c>
      <c r="AU459" s="158" t="s">
        <v>89</v>
      </c>
      <c r="AV459" s="12" t="s">
        <v>89</v>
      </c>
      <c r="AW459" s="12" t="s">
        <v>36</v>
      </c>
      <c r="AX459" s="12" t="s">
        <v>21</v>
      </c>
      <c r="AY459" s="158" t="s">
        <v>140</v>
      </c>
    </row>
    <row r="460" spans="2:65" s="1" customFormat="1" ht="24.2" customHeight="1">
      <c r="B460" s="32"/>
      <c r="C460" s="136" t="s">
        <v>108</v>
      </c>
      <c r="D460" s="136" t="s">
        <v>143</v>
      </c>
      <c r="E460" s="137" t="s">
        <v>1097</v>
      </c>
      <c r="F460" s="138" t="s">
        <v>592</v>
      </c>
      <c r="G460" s="139" t="s">
        <v>460</v>
      </c>
      <c r="H460" s="140">
        <v>1.2649999999999999</v>
      </c>
      <c r="I460" s="141"/>
      <c r="J460" s="142">
        <f>ROUND(I460*H460,2)</f>
        <v>0</v>
      </c>
      <c r="K460" s="138" t="s">
        <v>346</v>
      </c>
      <c r="L460" s="32"/>
      <c r="M460" s="143" t="s">
        <v>1</v>
      </c>
      <c r="N460" s="144" t="s">
        <v>46</v>
      </c>
      <c r="P460" s="145">
        <f>O460*H460</f>
        <v>0</v>
      </c>
      <c r="Q460" s="145">
        <v>0</v>
      </c>
      <c r="R460" s="145">
        <f>Q460*H460</f>
        <v>0</v>
      </c>
      <c r="S460" s="145">
        <v>0</v>
      </c>
      <c r="T460" s="146">
        <f>S460*H460</f>
        <v>0</v>
      </c>
      <c r="AR460" s="147" t="s">
        <v>152</v>
      </c>
      <c r="AT460" s="147" t="s">
        <v>143</v>
      </c>
      <c r="AU460" s="147" t="s">
        <v>89</v>
      </c>
      <c r="AY460" s="17" t="s">
        <v>140</v>
      </c>
      <c r="BE460" s="148">
        <f>IF(N460="základní",J460,0)</f>
        <v>0</v>
      </c>
      <c r="BF460" s="148">
        <f>IF(N460="snížená",J460,0)</f>
        <v>0</v>
      </c>
      <c r="BG460" s="148">
        <f>IF(N460="zákl. přenesená",J460,0)</f>
        <v>0</v>
      </c>
      <c r="BH460" s="148">
        <f>IF(N460="sníž. přenesená",J460,0)</f>
        <v>0</v>
      </c>
      <c r="BI460" s="148">
        <f>IF(N460="nulová",J460,0)</f>
        <v>0</v>
      </c>
      <c r="BJ460" s="17" t="s">
        <v>21</v>
      </c>
      <c r="BK460" s="148">
        <f>ROUND(I460*H460,2)</f>
        <v>0</v>
      </c>
      <c r="BL460" s="17" t="s">
        <v>152</v>
      </c>
      <c r="BM460" s="147" t="s">
        <v>1794</v>
      </c>
    </row>
    <row r="461" spans="2:65" s="12" customFormat="1" ht="11.25">
      <c r="B461" s="156"/>
      <c r="D461" s="157" t="s">
        <v>341</v>
      </c>
      <c r="E461" s="158" t="s">
        <v>1</v>
      </c>
      <c r="F461" s="159" t="s">
        <v>1795</v>
      </c>
      <c r="H461" s="160">
        <v>1.2649999999999999</v>
      </c>
      <c r="I461" s="161"/>
      <c r="L461" s="156"/>
      <c r="M461" s="162"/>
      <c r="T461" s="163"/>
      <c r="AT461" s="158" t="s">
        <v>341</v>
      </c>
      <c r="AU461" s="158" t="s">
        <v>89</v>
      </c>
      <c r="AV461" s="12" t="s">
        <v>89</v>
      </c>
      <c r="AW461" s="12" t="s">
        <v>36</v>
      </c>
      <c r="AX461" s="12" t="s">
        <v>21</v>
      </c>
      <c r="AY461" s="158" t="s">
        <v>140</v>
      </c>
    </row>
    <row r="462" spans="2:65" s="1" customFormat="1" ht="37.9" customHeight="1">
      <c r="B462" s="32"/>
      <c r="C462" s="136" t="s">
        <v>808</v>
      </c>
      <c r="D462" s="136" t="s">
        <v>143</v>
      </c>
      <c r="E462" s="137" t="s">
        <v>1101</v>
      </c>
      <c r="F462" s="138" t="s">
        <v>1102</v>
      </c>
      <c r="G462" s="139" t="s">
        <v>460</v>
      </c>
      <c r="H462" s="140">
        <v>1.2649999999999999</v>
      </c>
      <c r="I462" s="141"/>
      <c r="J462" s="142">
        <f>ROUND(I462*H462,2)</f>
        <v>0</v>
      </c>
      <c r="K462" s="138" t="s">
        <v>346</v>
      </c>
      <c r="L462" s="32"/>
      <c r="M462" s="143" t="s">
        <v>1</v>
      </c>
      <c r="N462" s="144" t="s">
        <v>46</v>
      </c>
      <c r="P462" s="145">
        <f>O462*H462</f>
        <v>0</v>
      </c>
      <c r="Q462" s="145">
        <v>0</v>
      </c>
      <c r="R462" s="145">
        <f>Q462*H462</f>
        <v>0</v>
      </c>
      <c r="S462" s="145">
        <v>0</v>
      </c>
      <c r="T462" s="146">
        <f>S462*H462</f>
        <v>0</v>
      </c>
      <c r="AR462" s="147" t="s">
        <v>152</v>
      </c>
      <c r="AT462" s="147" t="s">
        <v>143</v>
      </c>
      <c r="AU462" s="147" t="s">
        <v>89</v>
      </c>
      <c r="AY462" s="17" t="s">
        <v>140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21</v>
      </c>
      <c r="BK462" s="148">
        <f>ROUND(I462*H462,2)</f>
        <v>0</v>
      </c>
      <c r="BL462" s="17" t="s">
        <v>152</v>
      </c>
      <c r="BM462" s="147" t="s">
        <v>1796</v>
      </c>
    </row>
    <row r="463" spans="2:65" s="1" customFormat="1" ht="24.2" customHeight="1">
      <c r="B463" s="32"/>
      <c r="C463" s="136" t="s">
        <v>813</v>
      </c>
      <c r="D463" s="136" t="s">
        <v>143</v>
      </c>
      <c r="E463" s="137" t="s">
        <v>1797</v>
      </c>
      <c r="F463" s="138" t="s">
        <v>1798</v>
      </c>
      <c r="G463" s="139" t="s">
        <v>364</v>
      </c>
      <c r="H463" s="140">
        <v>6.3739999999999997</v>
      </c>
      <c r="I463" s="141"/>
      <c r="J463" s="142">
        <f>ROUND(I463*H463,2)</f>
        <v>0</v>
      </c>
      <c r="K463" s="138" t="s">
        <v>346</v>
      </c>
      <c r="L463" s="32"/>
      <c r="M463" s="143" t="s">
        <v>1</v>
      </c>
      <c r="N463" s="144" t="s">
        <v>46</v>
      </c>
      <c r="P463" s="145">
        <f>O463*H463</f>
        <v>0</v>
      </c>
      <c r="Q463" s="145">
        <v>0</v>
      </c>
      <c r="R463" s="145">
        <f>Q463*H463</f>
        <v>0</v>
      </c>
      <c r="S463" s="145">
        <v>0</v>
      </c>
      <c r="T463" s="146">
        <f>S463*H463</f>
        <v>0</v>
      </c>
      <c r="AR463" s="147" t="s">
        <v>152</v>
      </c>
      <c r="AT463" s="147" t="s">
        <v>143</v>
      </c>
      <c r="AU463" s="147" t="s">
        <v>89</v>
      </c>
      <c r="AY463" s="17" t="s">
        <v>140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7" t="s">
        <v>21</v>
      </c>
      <c r="BK463" s="148">
        <f>ROUND(I463*H463,2)</f>
        <v>0</v>
      </c>
      <c r="BL463" s="17" t="s">
        <v>152</v>
      </c>
      <c r="BM463" s="147" t="s">
        <v>1138</v>
      </c>
    </row>
    <row r="464" spans="2:65" s="1" customFormat="1" ht="55.5" customHeight="1">
      <c r="B464" s="32"/>
      <c r="C464" s="136" t="s">
        <v>817</v>
      </c>
      <c r="D464" s="136" t="s">
        <v>143</v>
      </c>
      <c r="E464" s="137" t="s">
        <v>1799</v>
      </c>
      <c r="F464" s="138" t="s">
        <v>1800</v>
      </c>
      <c r="G464" s="139" t="s">
        <v>146</v>
      </c>
      <c r="H464" s="140">
        <v>10</v>
      </c>
      <c r="I464" s="141"/>
      <c r="J464" s="142">
        <f>ROUND(I464*H464,2)</f>
        <v>0</v>
      </c>
      <c r="K464" s="138" t="s">
        <v>147</v>
      </c>
      <c r="L464" s="32"/>
      <c r="M464" s="143" t="s">
        <v>1</v>
      </c>
      <c r="N464" s="144" t="s">
        <v>46</v>
      </c>
      <c r="P464" s="145">
        <f>O464*H464</f>
        <v>0</v>
      </c>
      <c r="Q464" s="145">
        <v>0</v>
      </c>
      <c r="R464" s="145">
        <f>Q464*H464</f>
        <v>0</v>
      </c>
      <c r="S464" s="145">
        <v>0.14599999999999999</v>
      </c>
      <c r="T464" s="146">
        <f>S464*H464</f>
        <v>1.46</v>
      </c>
      <c r="AR464" s="147" t="s">
        <v>152</v>
      </c>
      <c r="AT464" s="147" t="s">
        <v>143</v>
      </c>
      <c r="AU464" s="147" t="s">
        <v>89</v>
      </c>
      <c r="AY464" s="17" t="s">
        <v>140</v>
      </c>
      <c r="BE464" s="148">
        <f>IF(N464="základní",J464,0)</f>
        <v>0</v>
      </c>
      <c r="BF464" s="148">
        <f>IF(N464="snížená",J464,0)</f>
        <v>0</v>
      </c>
      <c r="BG464" s="148">
        <f>IF(N464="zákl. přenesená",J464,0)</f>
        <v>0</v>
      </c>
      <c r="BH464" s="148">
        <f>IF(N464="sníž. přenesená",J464,0)</f>
        <v>0</v>
      </c>
      <c r="BI464" s="148">
        <f>IF(N464="nulová",J464,0)</f>
        <v>0</v>
      </c>
      <c r="BJ464" s="17" t="s">
        <v>21</v>
      </c>
      <c r="BK464" s="148">
        <f>ROUND(I464*H464,2)</f>
        <v>0</v>
      </c>
      <c r="BL464" s="17" t="s">
        <v>152</v>
      </c>
      <c r="BM464" s="147" t="s">
        <v>1801</v>
      </c>
    </row>
    <row r="465" spans="2:65" s="11" customFormat="1" ht="22.9" customHeight="1">
      <c r="B465" s="124"/>
      <c r="D465" s="125" t="s">
        <v>80</v>
      </c>
      <c r="E465" s="134" t="s">
        <v>158</v>
      </c>
      <c r="F465" s="134" t="s">
        <v>1139</v>
      </c>
      <c r="I465" s="127"/>
      <c r="J465" s="135">
        <f>BK465</f>
        <v>0</v>
      </c>
      <c r="L465" s="124"/>
      <c r="M465" s="129"/>
      <c r="P465" s="130">
        <f>SUM(P466:P554)</f>
        <v>0</v>
      </c>
      <c r="R465" s="130">
        <f>SUM(R466:R554)</f>
        <v>9.9625984999999968</v>
      </c>
      <c r="T465" s="131">
        <f>SUM(T466:T554)</f>
        <v>0.18</v>
      </c>
      <c r="AR465" s="125" t="s">
        <v>21</v>
      </c>
      <c r="AT465" s="132" t="s">
        <v>80</v>
      </c>
      <c r="AU465" s="132" t="s">
        <v>21</v>
      </c>
      <c r="AY465" s="125" t="s">
        <v>140</v>
      </c>
      <c r="BK465" s="133">
        <f>SUM(BK466:BK554)</f>
        <v>0</v>
      </c>
    </row>
    <row r="466" spans="2:65" s="1" customFormat="1" ht="24.2" customHeight="1">
      <c r="B466" s="32"/>
      <c r="C466" s="136" t="s">
        <v>821</v>
      </c>
      <c r="D466" s="136" t="s">
        <v>143</v>
      </c>
      <c r="E466" s="137" t="s">
        <v>1802</v>
      </c>
      <c r="F466" s="138" t="s">
        <v>1803</v>
      </c>
      <c r="G466" s="139" t="s">
        <v>146</v>
      </c>
      <c r="H466" s="140">
        <v>32.4</v>
      </c>
      <c r="I466" s="141"/>
      <c r="J466" s="142">
        <f>ROUND(I466*H466,2)</f>
        <v>0</v>
      </c>
      <c r="K466" s="138" t="s">
        <v>346</v>
      </c>
      <c r="L466" s="32"/>
      <c r="M466" s="143" t="s">
        <v>1</v>
      </c>
      <c r="N466" s="144" t="s">
        <v>46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152</v>
      </c>
      <c r="AT466" s="147" t="s">
        <v>143</v>
      </c>
      <c r="AU466" s="147" t="s">
        <v>89</v>
      </c>
      <c r="AY466" s="17" t="s">
        <v>140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21</v>
      </c>
      <c r="BK466" s="148">
        <f>ROUND(I466*H466,2)</f>
        <v>0</v>
      </c>
      <c r="BL466" s="17" t="s">
        <v>152</v>
      </c>
      <c r="BM466" s="147" t="s">
        <v>1804</v>
      </c>
    </row>
    <row r="467" spans="2:65" s="12" customFormat="1" ht="11.25">
      <c r="B467" s="156"/>
      <c r="D467" s="157" t="s">
        <v>341</v>
      </c>
      <c r="E467" s="158" t="s">
        <v>1</v>
      </c>
      <c r="F467" s="159" t="s">
        <v>1805</v>
      </c>
      <c r="H467" s="160">
        <v>29.4</v>
      </c>
      <c r="I467" s="161"/>
      <c r="L467" s="156"/>
      <c r="M467" s="162"/>
      <c r="T467" s="163"/>
      <c r="AT467" s="158" t="s">
        <v>341</v>
      </c>
      <c r="AU467" s="158" t="s">
        <v>89</v>
      </c>
      <c r="AV467" s="12" t="s">
        <v>89</v>
      </c>
      <c r="AW467" s="12" t="s">
        <v>36</v>
      </c>
      <c r="AX467" s="12" t="s">
        <v>81</v>
      </c>
      <c r="AY467" s="158" t="s">
        <v>140</v>
      </c>
    </row>
    <row r="468" spans="2:65" s="12" customFormat="1" ht="11.25">
      <c r="B468" s="156"/>
      <c r="D468" s="157" t="s">
        <v>341</v>
      </c>
      <c r="E468" s="158" t="s">
        <v>1</v>
      </c>
      <c r="F468" s="159" t="s">
        <v>1806</v>
      </c>
      <c r="H468" s="160">
        <v>-20.399999999999999</v>
      </c>
      <c r="I468" s="161"/>
      <c r="L468" s="156"/>
      <c r="M468" s="162"/>
      <c r="T468" s="163"/>
      <c r="AT468" s="158" t="s">
        <v>341</v>
      </c>
      <c r="AU468" s="158" t="s">
        <v>89</v>
      </c>
      <c r="AV468" s="12" t="s">
        <v>89</v>
      </c>
      <c r="AW468" s="12" t="s">
        <v>36</v>
      </c>
      <c r="AX468" s="12" t="s">
        <v>81</v>
      </c>
      <c r="AY468" s="158" t="s">
        <v>140</v>
      </c>
    </row>
    <row r="469" spans="2:65" s="13" customFormat="1" ht="11.25">
      <c r="B469" s="164"/>
      <c r="D469" s="157" t="s">
        <v>341</v>
      </c>
      <c r="E469" s="165" t="s">
        <v>1552</v>
      </c>
      <c r="F469" s="166" t="s">
        <v>343</v>
      </c>
      <c r="H469" s="167">
        <v>9</v>
      </c>
      <c r="I469" s="168"/>
      <c r="L469" s="164"/>
      <c r="M469" s="169"/>
      <c r="T469" s="170"/>
      <c r="AT469" s="165" t="s">
        <v>341</v>
      </c>
      <c r="AU469" s="165" t="s">
        <v>89</v>
      </c>
      <c r="AV469" s="13" t="s">
        <v>152</v>
      </c>
      <c r="AW469" s="13" t="s">
        <v>36</v>
      </c>
      <c r="AX469" s="13" t="s">
        <v>81</v>
      </c>
      <c r="AY469" s="165" t="s">
        <v>140</v>
      </c>
    </row>
    <row r="470" spans="2:65" s="12" customFormat="1" ht="11.25">
      <c r="B470" s="156"/>
      <c r="D470" s="157" t="s">
        <v>341</v>
      </c>
      <c r="E470" s="158" t="s">
        <v>1</v>
      </c>
      <c r="F470" s="159" t="s">
        <v>1807</v>
      </c>
      <c r="H470" s="160">
        <v>29.4</v>
      </c>
      <c r="I470" s="161"/>
      <c r="L470" s="156"/>
      <c r="M470" s="162"/>
      <c r="T470" s="163"/>
      <c r="AT470" s="158" t="s">
        <v>341</v>
      </c>
      <c r="AU470" s="158" t="s">
        <v>89</v>
      </c>
      <c r="AV470" s="12" t="s">
        <v>89</v>
      </c>
      <c r="AW470" s="12" t="s">
        <v>36</v>
      </c>
      <c r="AX470" s="12" t="s">
        <v>81</v>
      </c>
      <c r="AY470" s="158" t="s">
        <v>140</v>
      </c>
    </row>
    <row r="471" spans="2:65" s="12" customFormat="1" ht="11.25">
      <c r="B471" s="156"/>
      <c r="D471" s="157" t="s">
        <v>341</v>
      </c>
      <c r="E471" s="158" t="s">
        <v>1</v>
      </c>
      <c r="F471" s="159" t="s">
        <v>1808</v>
      </c>
      <c r="H471" s="160">
        <v>3</v>
      </c>
      <c r="I471" s="161"/>
      <c r="L471" s="156"/>
      <c r="M471" s="162"/>
      <c r="T471" s="163"/>
      <c r="AT471" s="158" t="s">
        <v>341</v>
      </c>
      <c r="AU471" s="158" t="s">
        <v>89</v>
      </c>
      <c r="AV471" s="12" t="s">
        <v>89</v>
      </c>
      <c r="AW471" s="12" t="s">
        <v>36</v>
      </c>
      <c r="AX471" s="12" t="s">
        <v>81</v>
      </c>
      <c r="AY471" s="158" t="s">
        <v>140</v>
      </c>
    </row>
    <row r="472" spans="2:65" s="13" customFormat="1" ht="11.25">
      <c r="B472" s="164"/>
      <c r="D472" s="157" t="s">
        <v>341</v>
      </c>
      <c r="E472" s="165" t="s">
        <v>1</v>
      </c>
      <c r="F472" s="166" t="s">
        <v>343</v>
      </c>
      <c r="H472" s="167">
        <v>32.4</v>
      </c>
      <c r="I472" s="168"/>
      <c r="L472" s="164"/>
      <c r="M472" s="169"/>
      <c r="T472" s="170"/>
      <c r="AT472" s="165" t="s">
        <v>341</v>
      </c>
      <c r="AU472" s="165" t="s">
        <v>89</v>
      </c>
      <c r="AV472" s="13" t="s">
        <v>152</v>
      </c>
      <c r="AW472" s="13" t="s">
        <v>36</v>
      </c>
      <c r="AX472" s="13" t="s">
        <v>21</v>
      </c>
      <c r="AY472" s="165" t="s">
        <v>140</v>
      </c>
    </row>
    <row r="473" spans="2:65" s="1" customFormat="1" ht="49.15" customHeight="1">
      <c r="B473" s="32"/>
      <c r="C473" s="184" t="s">
        <v>823</v>
      </c>
      <c r="D473" s="184" t="s">
        <v>137</v>
      </c>
      <c r="E473" s="185" t="s">
        <v>1809</v>
      </c>
      <c r="F473" s="186" t="s">
        <v>1810</v>
      </c>
      <c r="G473" s="187" t="s">
        <v>146</v>
      </c>
      <c r="H473" s="188">
        <v>32.886000000000003</v>
      </c>
      <c r="I473" s="189"/>
      <c r="J473" s="190">
        <f>ROUND(I473*H473,2)</f>
        <v>0</v>
      </c>
      <c r="K473" s="186" t="s">
        <v>147</v>
      </c>
      <c r="L473" s="191"/>
      <c r="M473" s="192" t="s">
        <v>1</v>
      </c>
      <c r="N473" s="193" t="s">
        <v>46</v>
      </c>
      <c r="P473" s="145">
        <f>O473*H473</f>
        <v>0</v>
      </c>
      <c r="Q473" s="145">
        <v>1.593E-2</v>
      </c>
      <c r="R473" s="145">
        <f>Q473*H473</f>
        <v>0.52387398000000007</v>
      </c>
      <c r="S473" s="145">
        <v>0</v>
      </c>
      <c r="T473" s="146">
        <f>S473*H473</f>
        <v>0</v>
      </c>
      <c r="AR473" s="147" t="s">
        <v>158</v>
      </c>
      <c r="AT473" s="147" t="s">
        <v>137</v>
      </c>
      <c r="AU473" s="147" t="s">
        <v>89</v>
      </c>
      <c r="AY473" s="17" t="s">
        <v>140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7" t="s">
        <v>21</v>
      </c>
      <c r="BK473" s="148">
        <f>ROUND(I473*H473,2)</f>
        <v>0</v>
      </c>
      <c r="BL473" s="17" t="s">
        <v>152</v>
      </c>
      <c r="BM473" s="147" t="s">
        <v>1811</v>
      </c>
    </row>
    <row r="474" spans="2:65" s="12" customFormat="1" ht="11.25">
      <c r="B474" s="156"/>
      <c r="D474" s="157" t="s">
        <v>341</v>
      </c>
      <c r="F474" s="159" t="s">
        <v>1812</v>
      </c>
      <c r="H474" s="160">
        <v>32.886000000000003</v>
      </c>
      <c r="I474" s="161"/>
      <c r="L474" s="156"/>
      <c r="M474" s="162"/>
      <c r="T474" s="163"/>
      <c r="AT474" s="158" t="s">
        <v>341</v>
      </c>
      <c r="AU474" s="158" t="s">
        <v>89</v>
      </c>
      <c r="AV474" s="12" t="s">
        <v>89</v>
      </c>
      <c r="AW474" s="12" t="s">
        <v>4</v>
      </c>
      <c r="AX474" s="12" t="s">
        <v>21</v>
      </c>
      <c r="AY474" s="158" t="s">
        <v>140</v>
      </c>
    </row>
    <row r="475" spans="2:65" s="1" customFormat="1" ht="21.75" customHeight="1">
      <c r="B475" s="32"/>
      <c r="C475" s="184" t="s">
        <v>827</v>
      </c>
      <c r="D475" s="184" t="s">
        <v>137</v>
      </c>
      <c r="E475" s="185" t="s">
        <v>1813</v>
      </c>
      <c r="F475" s="186" t="s">
        <v>1814</v>
      </c>
      <c r="G475" s="187" t="s">
        <v>686</v>
      </c>
      <c r="H475" s="188">
        <v>5.0999999999999996</v>
      </c>
      <c r="I475" s="189"/>
      <c r="J475" s="190">
        <f>ROUND(I475*H475,2)</f>
        <v>0</v>
      </c>
      <c r="K475" s="186" t="s">
        <v>147</v>
      </c>
      <c r="L475" s="191"/>
      <c r="M475" s="192" t="s">
        <v>1</v>
      </c>
      <c r="N475" s="193" t="s">
        <v>46</v>
      </c>
      <c r="P475" s="145">
        <f>O475*H475</f>
        <v>0</v>
      </c>
      <c r="Q475" s="145">
        <v>3.2000000000000003E-4</v>
      </c>
      <c r="R475" s="145">
        <f>Q475*H475</f>
        <v>1.632E-3</v>
      </c>
      <c r="S475" s="145">
        <v>0</v>
      </c>
      <c r="T475" s="146">
        <f>S475*H475</f>
        <v>0</v>
      </c>
      <c r="AR475" s="147" t="s">
        <v>158</v>
      </c>
      <c r="AT475" s="147" t="s">
        <v>137</v>
      </c>
      <c r="AU475" s="147" t="s">
        <v>89</v>
      </c>
      <c r="AY475" s="17" t="s">
        <v>140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7" t="s">
        <v>21</v>
      </c>
      <c r="BK475" s="148">
        <f>ROUND(I475*H475,2)</f>
        <v>0</v>
      </c>
      <c r="BL475" s="17" t="s">
        <v>152</v>
      </c>
      <c r="BM475" s="147" t="s">
        <v>1815</v>
      </c>
    </row>
    <row r="476" spans="2:65" s="12" customFormat="1" ht="11.25">
      <c r="B476" s="156"/>
      <c r="D476" s="157" t="s">
        <v>341</v>
      </c>
      <c r="F476" s="159" t="s">
        <v>1816</v>
      </c>
      <c r="H476" s="160">
        <v>5.0999999999999996</v>
      </c>
      <c r="I476" s="161"/>
      <c r="L476" s="156"/>
      <c r="M476" s="162"/>
      <c r="T476" s="163"/>
      <c r="AT476" s="158" t="s">
        <v>341</v>
      </c>
      <c r="AU476" s="158" t="s">
        <v>89</v>
      </c>
      <c r="AV476" s="12" t="s">
        <v>89</v>
      </c>
      <c r="AW476" s="12" t="s">
        <v>4</v>
      </c>
      <c r="AX476" s="12" t="s">
        <v>21</v>
      </c>
      <c r="AY476" s="158" t="s">
        <v>140</v>
      </c>
    </row>
    <row r="477" spans="2:65" s="1" customFormat="1" ht="24.2" customHeight="1">
      <c r="B477" s="32"/>
      <c r="C477" s="184" t="s">
        <v>832</v>
      </c>
      <c r="D477" s="184" t="s">
        <v>137</v>
      </c>
      <c r="E477" s="185" t="s">
        <v>1817</v>
      </c>
      <c r="F477" s="186" t="s">
        <v>1818</v>
      </c>
      <c r="G477" s="187" t="s">
        <v>686</v>
      </c>
      <c r="H477" s="188">
        <v>5.0999999999999996</v>
      </c>
      <c r="I477" s="189"/>
      <c r="J477" s="190">
        <f>ROUND(I477*H477,2)</f>
        <v>0</v>
      </c>
      <c r="K477" s="186" t="s">
        <v>147</v>
      </c>
      <c r="L477" s="191"/>
      <c r="M477" s="192" t="s">
        <v>1</v>
      </c>
      <c r="N477" s="193" t="s">
        <v>46</v>
      </c>
      <c r="P477" s="145">
        <f>O477*H477</f>
        <v>0</v>
      </c>
      <c r="Q477" s="145">
        <v>4.0999999999999999E-4</v>
      </c>
      <c r="R477" s="145">
        <f>Q477*H477</f>
        <v>2.091E-3</v>
      </c>
      <c r="S477" s="145">
        <v>0</v>
      </c>
      <c r="T477" s="146">
        <f>S477*H477</f>
        <v>0</v>
      </c>
      <c r="AR477" s="147" t="s">
        <v>158</v>
      </c>
      <c r="AT477" s="147" t="s">
        <v>137</v>
      </c>
      <c r="AU477" s="147" t="s">
        <v>89</v>
      </c>
      <c r="AY477" s="17" t="s">
        <v>140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21</v>
      </c>
      <c r="BK477" s="148">
        <f>ROUND(I477*H477,2)</f>
        <v>0</v>
      </c>
      <c r="BL477" s="17" t="s">
        <v>152</v>
      </c>
      <c r="BM477" s="147" t="s">
        <v>1819</v>
      </c>
    </row>
    <row r="478" spans="2:65" s="12" customFormat="1" ht="11.25">
      <c r="B478" s="156"/>
      <c r="D478" s="157" t="s">
        <v>341</v>
      </c>
      <c r="F478" s="159" t="s">
        <v>1816</v>
      </c>
      <c r="H478" s="160">
        <v>5.0999999999999996</v>
      </c>
      <c r="I478" s="161"/>
      <c r="L478" s="156"/>
      <c r="M478" s="162"/>
      <c r="T478" s="163"/>
      <c r="AT478" s="158" t="s">
        <v>341</v>
      </c>
      <c r="AU478" s="158" t="s">
        <v>89</v>
      </c>
      <c r="AV478" s="12" t="s">
        <v>89</v>
      </c>
      <c r="AW478" s="12" t="s">
        <v>4</v>
      </c>
      <c r="AX478" s="12" t="s">
        <v>21</v>
      </c>
      <c r="AY478" s="158" t="s">
        <v>140</v>
      </c>
    </row>
    <row r="479" spans="2:65" s="1" customFormat="1" ht="24.2" customHeight="1">
      <c r="B479" s="32"/>
      <c r="C479" s="184" t="s">
        <v>835</v>
      </c>
      <c r="D479" s="184" t="s">
        <v>137</v>
      </c>
      <c r="E479" s="185" t="s">
        <v>1820</v>
      </c>
      <c r="F479" s="186" t="s">
        <v>1821</v>
      </c>
      <c r="G479" s="187" t="s">
        <v>686</v>
      </c>
      <c r="H479" s="188">
        <v>5.0999999999999996</v>
      </c>
      <c r="I479" s="189"/>
      <c r="J479" s="190">
        <f>ROUND(I479*H479,2)</f>
        <v>0</v>
      </c>
      <c r="K479" s="186" t="s">
        <v>147</v>
      </c>
      <c r="L479" s="191"/>
      <c r="M479" s="192" t="s">
        <v>1</v>
      </c>
      <c r="N479" s="193" t="s">
        <v>46</v>
      </c>
      <c r="P479" s="145">
        <f>O479*H479</f>
        <v>0</v>
      </c>
      <c r="Q479" s="145">
        <v>1E-4</v>
      </c>
      <c r="R479" s="145">
        <f>Q479*H479</f>
        <v>5.1000000000000004E-4</v>
      </c>
      <c r="S479" s="145">
        <v>0</v>
      </c>
      <c r="T479" s="146">
        <f>S479*H479</f>
        <v>0</v>
      </c>
      <c r="AR479" s="147" t="s">
        <v>158</v>
      </c>
      <c r="AT479" s="147" t="s">
        <v>137</v>
      </c>
      <c r="AU479" s="147" t="s">
        <v>89</v>
      </c>
      <c r="AY479" s="17" t="s">
        <v>140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7" t="s">
        <v>21</v>
      </c>
      <c r="BK479" s="148">
        <f>ROUND(I479*H479,2)</f>
        <v>0</v>
      </c>
      <c r="BL479" s="17" t="s">
        <v>152</v>
      </c>
      <c r="BM479" s="147" t="s">
        <v>1822</v>
      </c>
    </row>
    <row r="480" spans="2:65" s="12" customFormat="1" ht="11.25">
      <c r="B480" s="156"/>
      <c r="D480" s="157" t="s">
        <v>341</v>
      </c>
      <c r="F480" s="159" t="s">
        <v>1816</v>
      </c>
      <c r="H480" s="160">
        <v>5.0999999999999996</v>
      </c>
      <c r="I480" s="161"/>
      <c r="L480" s="156"/>
      <c r="M480" s="162"/>
      <c r="T480" s="163"/>
      <c r="AT480" s="158" t="s">
        <v>341</v>
      </c>
      <c r="AU480" s="158" t="s">
        <v>89</v>
      </c>
      <c r="AV480" s="12" t="s">
        <v>89</v>
      </c>
      <c r="AW480" s="12" t="s">
        <v>4</v>
      </c>
      <c r="AX480" s="12" t="s">
        <v>21</v>
      </c>
      <c r="AY480" s="158" t="s">
        <v>140</v>
      </c>
    </row>
    <row r="481" spans="2:65" s="1" customFormat="1" ht="37.9" customHeight="1">
      <c r="B481" s="32"/>
      <c r="C481" s="136" t="s">
        <v>27</v>
      </c>
      <c r="D481" s="136" t="s">
        <v>143</v>
      </c>
      <c r="E481" s="137" t="s">
        <v>1823</v>
      </c>
      <c r="F481" s="138" t="s">
        <v>1824</v>
      </c>
      <c r="G481" s="139" t="s">
        <v>146</v>
      </c>
      <c r="H481" s="140">
        <v>51.6</v>
      </c>
      <c r="I481" s="141"/>
      <c r="J481" s="142">
        <f>ROUND(I481*H481,2)</f>
        <v>0</v>
      </c>
      <c r="K481" s="138" t="s">
        <v>147</v>
      </c>
      <c r="L481" s="32"/>
      <c r="M481" s="143" t="s">
        <v>1</v>
      </c>
      <c r="N481" s="144" t="s">
        <v>46</v>
      </c>
      <c r="P481" s="145">
        <f>O481*H481</f>
        <v>0</v>
      </c>
      <c r="Q481" s="145">
        <v>0</v>
      </c>
      <c r="R481" s="145">
        <f>Q481*H481</f>
        <v>0</v>
      </c>
      <c r="S481" s="145">
        <v>0</v>
      </c>
      <c r="T481" s="146">
        <f>S481*H481</f>
        <v>0</v>
      </c>
      <c r="AR481" s="147" t="s">
        <v>152</v>
      </c>
      <c r="AT481" s="147" t="s">
        <v>143</v>
      </c>
      <c r="AU481" s="147" t="s">
        <v>89</v>
      </c>
      <c r="AY481" s="17" t="s">
        <v>140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7" t="s">
        <v>21</v>
      </c>
      <c r="BK481" s="148">
        <f>ROUND(I481*H481,2)</f>
        <v>0</v>
      </c>
      <c r="BL481" s="17" t="s">
        <v>152</v>
      </c>
      <c r="BM481" s="147" t="s">
        <v>1825</v>
      </c>
    </row>
    <row r="482" spans="2:65" s="12" customFormat="1" ht="11.25">
      <c r="B482" s="156"/>
      <c r="D482" s="157" t="s">
        <v>341</v>
      </c>
      <c r="E482" s="158" t="s">
        <v>1</v>
      </c>
      <c r="F482" s="159" t="s">
        <v>1826</v>
      </c>
      <c r="H482" s="160">
        <v>51.6</v>
      </c>
      <c r="I482" s="161"/>
      <c r="L482" s="156"/>
      <c r="M482" s="162"/>
      <c r="T482" s="163"/>
      <c r="AT482" s="158" t="s">
        <v>341</v>
      </c>
      <c r="AU482" s="158" t="s">
        <v>89</v>
      </c>
      <c r="AV482" s="12" t="s">
        <v>89</v>
      </c>
      <c r="AW482" s="12" t="s">
        <v>36</v>
      </c>
      <c r="AX482" s="12" t="s">
        <v>81</v>
      </c>
      <c r="AY482" s="158" t="s">
        <v>140</v>
      </c>
    </row>
    <row r="483" spans="2:65" s="13" customFormat="1" ht="11.25">
      <c r="B483" s="164"/>
      <c r="D483" s="157" t="s">
        <v>341</v>
      </c>
      <c r="E483" s="165" t="s">
        <v>1581</v>
      </c>
      <c r="F483" s="166" t="s">
        <v>343</v>
      </c>
      <c r="H483" s="167">
        <v>51.6</v>
      </c>
      <c r="I483" s="168"/>
      <c r="L483" s="164"/>
      <c r="M483" s="169"/>
      <c r="T483" s="170"/>
      <c r="AT483" s="165" t="s">
        <v>341</v>
      </c>
      <c r="AU483" s="165" t="s">
        <v>89</v>
      </c>
      <c r="AV483" s="13" t="s">
        <v>152</v>
      </c>
      <c r="AW483" s="13" t="s">
        <v>36</v>
      </c>
      <c r="AX483" s="13" t="s">
        <v>21</v>
      </c>
      <c r="AY483" s="165" t="s">
        <v>140</v>
      </c>
    </row>
    <row r="484" spans="2:65" s="1" customFormat="1" ht="55.5" customHeight="1">
      <c r="B484" s="32"/>
      <c r="C484" s="184" t="s">
        <v>844</v>
      </c>
      <c r="D484" s="184" t="s">
        <v>137</v>
      </c>
      <c r="E484" s="185" t="s">
        <v>1827</v>
      </c>
      <c r="F484" s="186" t="s">
        <v>1828</v>
      </c>
      <c r="G484" s="187" t="s">
        <v>146</v>
      </c>
      <c r="H484" s="188">
        <v>52.374000000000002</v>
      </c>
      <c r="I484" s="189"/>
      <c r="J484" s="190">
        <f>ROUND(I484*H484,2)</f>
        <v>0</v>
      </c>
      <c r="K484" s="186" t="s">
        <v>147</v>
      </c>
      <c r="L484" s="191"/>
      <c r="M484" s="192" t="s">
        <v>1</v>
      </c>
      <c r="N484" s="193" t="s">
        <v>46</v>
      </c>
      <c r="P484" s="145">
        <f>O484*H484</f>
        <v>0</v>
      </c>
      <c r="Q484" s="145">
        <v>1.593E-2</v>
      </c>
      <c r="R484" s="145">
        <f>Q484*H484</f>
        <v>0.83431781999999999</v>
      </c>
      <c r="S484" s="145">
        <v>0</v>
      </c>
      <c r="T484" s="146">
        <f>S484*H484</f>
        <v>0</v>
      </c>
      <c r="AR484" s="147" t="s">
        <v>158</v>
      </c>
      <c r="AT484" s="147" t="s">
        <v>137</v>
      </c>
      <c r="AU484" s="147" t="s">
        <v>89</v>
      </c>
      <c r="AY484" s="17" t="s">
        <v>140</v>
      </c>
      <c r="BE484" s="148">
        <f>IF(N484="základní",J484,0)</f>
        <v>0</v>
      </c>
      <c r="BF484" s="148">
        <f>IF(N484="snížená",J484,0)</f>
        <v>0</v>
      </c>
      <c r="BG484" s="148">
        <f>IF(N484="zákl. přenesená",J484,0)</f>
        <v>0</v>
      </c>
      <c r="BH484" s="148">
        <f>IF(N484="sníž. přenesená",J484,0)</f>
        <v>0</v>
      </c>
      <c r="BI484" s="148">
        <f>IF(N484="nulová",J484,0)</f>
        <v>0</v>
      </c>
      <c r="BJ484" s="17" t="s">
        <v>21</v>
      </c>
      <c r="BK484" s="148">
        <f>ROUND(I484*H484,2)</f>
        <v>0</v>
      </c>
      <c r="BL484" s="17" t="s">
        <v>152</v>
      </c>
      <c r="BM484" s="147" t="s">
        <v>1829</v>
      </c>
    </row>
    <row r="485" spans="2:65" s="12" customFormat="1" ht="11.25">
      <c r="B485" s="156"/>
      <c r="D485" s="157" t="s">
        <v>341</v>
      </c>
      <c r="F485" s="159" t="s">
        <v>1830</v>
      </c>
      <c r="H485" s="160">
        <v>52.374000000000002</v>
      </c>
      <c r="I485" s="161"/>
      <c r="L485" s="156"/>
      <c r="M485" s="162"/>
      <c r="T485" s="163"/>
      <c r="AT485" s="158" t="s">
        <v>341</v>
      </c>
      <c r="AU485" s="158" t="s">
        <v>89</v>
      </c>
      <c r="AV485" s="12" t="s">
        <v>89</v>
      </c>
      <c r="AW485" s="12" t="s">
        <v>4</v>
      </c>
      <c r="AX485" s="12" t="s">
        <v>21</v>
      </c>
      <c r="AY485" s="158" t="s">
        <v>140</v>
      </c>
    </row>
    <row r="486" spans="2:65" s="1" customFormat="1" ht="21.75" customHeight="1">
      <c r="B486" s="32"/>
      <c r="C486" s="184" t="s">
        <v>848</v>
      </c>
      <c r="D486" s="184" t="s">
        <v>137</v>
      </c>
      <c r="E486" s="185" t="s">
        <v>1831</v>
      </c>
      <c r="F486" s="186" t="s">
        <v>1814</v>
      </c>
      <c r="G486" s="187" t="s">
        <v>686</v>
      </c>
      <c r="H486" s="188">
        <v>9.18</v>
      </c>
      <c r="I486" s="189"/>
      <c r="J486" s="190">
        <f>ROUND(I486*H486,2)</f>
        <v>0</v>
      </c>
      <c r="K486" s="186" t="s">
        <v>1</v>
      </c>
      <c r="L486" s="191"/>
      <c r="M486" s="192" t="s">
        <v>1</v>
      </c>
      <c r="N486" s="193" t="s">
        <v>46</v>
      </c>
      <c r="P486" s="145">
        <f>O486*H486</f>
        <v>0</v>
      </c>
      <c r="Q486" s="145">
        <v>3.2000000000000003E-4</v>
      </c>
      <c r="R486" s="145">
        <f>Q486*H486</f>
        <v>2.9376000000000003E-3</v>
      </c>
      <c r="S486" s="145">
        <v>0</v>
      </c>
      <c r="T486" s="146">
        <f>S486*H486</f>
        <v>0</v>
      </c>
      <c r="AR486" s="147" t="s">
        <v>158</v>
      </c>
      <c r="AT486" s="147" t="s">
        <v>137</v>
      </c>
      <c r="AU486" s="147" t="s">
        <v>89</v>
      </c>
      <c r="AY486" s="17" t="s">
        <v>140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7" t="s">
        <v>21</v>
      </c>
      <c r="BK486" s="148">
        <f>ROUND(I486*H486,2)</f>
        <v>0</v>
      </c>
      <c r="BL486" s="17" t="s">
        <v>152</v>
      </c>
      <c r="BM486" s="147" t="s">
        <v>1832</v>
      </c>
    </row>
    <row r="487" spans="2:65" s="12" customFormat="1" ht="11.25">
      <c r="B487" s="156"/>
      <c r="D487" s="157" t="s">
        <v>341</v>
      </c>
      <c r="F487" s="159" t="s">
        <v>1833</v>
      </c>
      <c r="H487" s="160">
        <v>9.18</v>
      </c>
      <c r="I487" s="161"/>
      <c r="L487" s="156"/>
      <c r="M487" s="162"/>
      <c r="T487" s="163"/>
      <c r="AT487" s="158" t="s">
        <v>341</v>
      </c>
      <c r="AU487" s="158" t="s">
        <v>89</v>
      </c>
      <c r="AV487" s="12" t="s">
        <v>89</v>
      </c>
      <c r="AW487" s="12" t="s">
        <v>4</v>
      </c>
      <c r="AX487" s="12" t="s">
        <v>21</v>
      </c>
      <c r="AY487" s="158" t="s">
        <v>140</v>
      </c>
    </row>
    <row r="488" spans="2:65" s="1" customFormat="1" ht="21.75" customHeight="1">
      <c r="B488" s="32"/>
      <c r="C488" s="184" t="s">
        <v>852</v>
      </c>
      <c r="D488" s="184" t="s">
        <v>137</v>
      </c>
      <c r="E488" s="185" t="s">
        <v>1834</v>
      </c>
      <c r="F488" s="186" t="s">
        <v>1835</v>
      </c>
      <c r="G488" s="187" t="s">
        <v>686</v>
      </c>
      <c r="H488" s="188">
        <v>9.18</v>
      </c>
      <c r="I488" s="189"/>
      <c r="J488" s="190">
        <f>ROUND(I488*H488,2)</f>
        <v>0</v>
      </c>
      <c r="K488" s="186" t="s">
        <v>147</v>
      </c>
      <c r="L488" s="191"/>
      <c r="M488" s="192" t="s">
        <v>1</v>
      </c>
      <c r="N488" s="193" t="s">
        <v>46</v>
      </c>
      <c r="P488" s="145">
        <f>O488*H488</f>
        <v>0</v>
      </c>
      <c r="Q488" s="145">
        <v>4.0999999999999999E-4</v>
      </c>
      <c r="R488" s="145">
        <f>Q488*H488</f>
        <v>3.7637999999999999E-3</v>
      </c>
      <c r="S488" s="145">
        <v>0</v>
      </c>
      <c r="T488" s="146">
        <f>S488*H488</f>
        <v>0</v>
      </c>
      <c r="AR488" s="147" t="s">
        <v>158</v>
      </c>
      <c r="AT488" s="147" t="s">
        <v>137</v>
      </c>
      <c r="AU488" s="147" t="s">
        <v>89</v>
      </c>
      <c r="AY488" s="17" t="s">
        <v>140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21</v>
      </c>
      <c r="BK488" s="148">
        <f>ROUND(I488*H488,2)</f>
        <v>0</v>
      </c>
      <c r="BL488" s="17" t="s">
        <v>152</v>
      </c>
      <c r="BM488" s="147" t="s">
        <v>1836</v>
      </c>
    </row>
    <row r="489" spans="2:65" s="12" customFormat="1" ht="11.25">
      <c r="B489" s="156"/>
      <c r="D489" s="157" t="s">
        <v>341</v>
      </c>
      <c r="F489" s="159" t="s">
        <v>1833</v>
      </c>
      <c r="H489" s="160">
        <v>9.18</v>
      </c>
      <c r="I489" s="161"/>
      <c r="L489" s="156"/>
      <c r="M489" s="162"/>
      <c r="T489" s="163"/>
      <c r="AT489" s="158" t="s">
        <v>341</v>
      </c>
      <c r="AU489" s="158" t="s">
        <v>89</v>
      </c>
      <c r="AV489" s="12" t="s">
        <v>89</v>
      </c>
      <c r="AW489" s="12" t="s">
        <v>4</v>
      </c>
      <c r="AX489" s="12" t="s">
        <v>21</v>
      </c>
      <c r="AY489" s="158" t="s">
        <v>140</v>
      </c>
    </row>
    <row r="490" spans="2:65" s="1" customFormat="1" ht="16.5" customHeight="1">
      <c r="B490" s="32"/>
      <c r="C490" s="184" t="s">
        <v>856</v>
      </c>
      <c r="D490" s="184" t="s">
        <v>137</v>
      </c>
      <c r="E490" s="185" t="s">
        <v>1837</v>
      </c>
      <c r="F490" s="186" t="s">
        <v>1838</v>
      </c>
      <c r="G490" s="187" t="s">
        <v>686</v>
      </c>
      <c r="H490" s="188">
        <v>2.04</v>
      </c>
      <c r="I490" s="189"/>
      <c r="J490" s="190">
        <f>ROUND(I490*H490,2)</f>
        <v>0</v>
      </c>
      <c r="K490" s="186" t="s">
        <v>147</v>
      </c>
      <c r="L490" s="191"/>
      <c r="M490" s="192" t="s">
        <v>1</v>
      </c>
      <c r="N490" s="193" t="s">
        <v>46</v>
      </c>
      <c r="P490" s="145">
        <f>O490*H490</f>
        <v>0</v>
      </c>
      <c r="Q490" s="145">
        <v>1E-4</v>
      </c>
      <c r="R490" s="145">
        <f>Q490*H490</f>
        <v>2.0400000000000003E-4</v>
      </c>
      <c r="S490" s="145">
        <v>0</v>
      </c>
      <c r="T490" s="146">
        <f>S490*H490</f>
        <v>0</v>
      </c>
      <c r="AR490" s="147" t="s">
        <v>158</v>
      </c>
      <c r="AT490" s="147" t="s">
        <v>137</v>
      </c>
      <c r="AU490" s="147" t="s">
        <v>89</v>
      </c>
      <c r="AY490" s="17" t="s">
        <v>140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21</v>
      </c>
      <c r="BK490" s="148">
        <f>ROUND(I490*H490,2)</f>
        <v>0</v>
      </c>
      <c r="BL490" s="17" t="s">
        <v>152</v>
      </c>
      <c r="BM490" s="147" t="s">
        <v>1839</v>
      </c>
    </row>
    <row r="491" spans="2:65" s="12" customFormat="1" ht="11.25">
      <c r="B491" s="156"/>
      <c r="D491" s="157" t="s">
        <v>341</v>
      </c>
      <c r="F491" s="159" t="s">
        <v>1840</v>
      </c>
      <c r="H491" s="160">
        <v>2.04</v>
      </c>
      <c r="I491" s="161"/>
      <c r="L491" s="156"/>
      <c r="M491" s="162"/>
      <c r="T491" s="163"/>
      <c r="AT491" s="158" t="s">
        <v>341</v>
      </c>
      <c r="AU491" s="158" t="s">
        <v>89</v>
      </c>
      <c r="AV491" s="12" t="s">
        <v>89</v>
      </c>
      <c r="AW491" s="12" t="s">
        <v>4</v>
      </c>
      <c r="AX491" s="12" t="s">
        <v>21</v>
      </c>
      <c r="AY491" s="158" t="s">
        <v>140</v>
      </c>
    </row>
    <row r="492" spans="2:65" s="1" customFormat="1" ht="24.2" customHeight="1">
      <c r="B492" s="32"/>
      <c r="C492" s="184" t="s">
        <v>860</v>
      </c>
      <c r="D492" s="184" t="s">
        <v>137</v>
      </c>
      <c r="E492" s="185" t="s">
        <v>1841</v>
      </c>
      <c r="F492" s="186" t="s">
        <v>1842</v>
      </c>
      <c r="G492" s="187" t="s">
        <v>686</v>
      </c>
      <c r="H492" s="188">
        <v>9.18</v>
      </c>
      <c r="I492" s="189"/>
      <c r="J492" s="190">
        <f>ROUND(I492*H492,2)</f>
        <v>0</v>
      </c>
      <c r="K492" s="186" t="s">
        <v>147</v>
      </c>
      <c r="L492" s="191"/>
      <c r="M492" s="192" t="s">
        <v>1</v>
      </c>
      <c r="N492" s="193" t="s">
        <v>46</v>
      </c>
      <c r="P492" s="145">
        <f>O492*H492</f>
        <v>0</v>
      </c>
      <c r="Q492" s="145">
        <v>1E-4</v>
      </c>
      <c r="R492" s="145">
        <f>Q492*H492</f>
        <v>9.1799999999999998E-4</v>
      </c>
      <c r="S492" s="145">
        <v>0</v>
      </c>
      <c r="T492" s="146">
        <f>S492*H492</f>
        <v>0</v>
      </c>
      <c r="AR492" s="147" t="s">
        <v>158</v>
      </c>
      <c r="AT492" s="147" t="s">
        <v>137</v>
      </c>
      <c r="AU492" s="147" t="s">
        <v>89</v>
      </c>
      <c r="AY492" s="17" t="s">
        <v>140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21</v>
      </c>
      <c r="BK492" s="148">
        <f>ROUND(I492*H492,2)</f>
        <v>0</v>
      </c>
      <c r="BL492" s="17" t="s">
        <v>152</v>
      </c>
      <c r="BM492" s="147" t="s">
        <v>1843</v>
      </c>
    </row>
    <row r="493" spans="2:65" s="12" customFormat="1" ht="11.25">
      <c r="B493" s="156"/>
      <c r="D493" s="157" t="s">
        <v>341</v>
      </c>
      <c r="F493" s="159" t="s">
        <v>1833</v>
      </c>
      <c r="H493" s="160">
        <v>9.18</v>
      </c>
      <c r="I493" s="161"/>
      <c r="L493" s="156"/>
      <c r="M493" s="162"/>
      <c r="T493" s="163"/>
      <c r="AT493" s="158" t="s">
        <v>341</v>
      </c>
      <c r="AU493" s="158" t="s">
        <v>89</v>
      </c>
      <c r="AV493" s="12" t="s">
        <v>89</v>
      </c>
      <c r="AW493" s="12" t="s">
        <v>4</v>
      </c>
      <c r="AX493" s="12" t="s">
        <v>21</v>
      </c>
      <c r="AY493" s="158" t="s">
        <v>140</v>
      </c>
    </row>
    <row r="494" spans="2:65" s="1" customFormat="1" ht="16.5" customHeight="1">
      <c r="B494" s="32"/>
      <c r="C494" s="184" t="s">
        <v>867</v>
      </c>
      <c r="D494" s="184" t="s">
        <v>137</v>
      </c>
      <c r="E494" s="185" t="s">
        <v>1844</v>
      </c>
      <c r="F494" s="186" t="s">
        <v>1845</v>
      </c>
      <c r="G494" s="187" t="s">
        <v>686</v>
      </c>
      <c r="H494" s="188">
        <v>9.18</v>
      </c>
      <c r="I494" s="189"/>
      <c r="J494" s="190">
        <f>ROUND(I494*H494,2)</f>
        <v>0</v>
      </c>
      <c r="K494" s="186" t="s">
        <v>147</v>
      </c>
      <c r="L494" s="191"/>
      <c r="M494" s="192" t="s">
        <v>1</v>
      </c>
      <c r="N494" s="193" t="s">
        <v>46</v>
      </c>
      <c r="P494" s="145">
        <f>O494*H494</f>
        <v>0</v>
      </c>
      <c r="Q494" s="145">
        <v>1E-4</v>
      </c>
      <c r="R494" s="145">
        <f>Q494*H494</f>
        <v>9.1799999999999998E-4</v>
      </c>
      <c r="S494" s="145">
        <v>0</v>
      </c>
      <c r="T494" s="146">
        <f>S494*H494</f>
        <v>0</v>
      </c>
      <c r="AR494" s="147" t="s">
        <v>158</v>
      </c>
      <c r="AT494" s="147" t="s">
        <v>137</v>
      </c>
      <c r="AU494" s="147" t="s">
        <v>89</v>
      </c>
      <c r="AY494" s="17" t="s">
        <v>140</v>
      </c>
      <c r="BE494" s="148">
        <f>IF(N494="základní",J494,0)</f>
        <v>0</v>
      </c>
      <c r="BF494" s="148">
        <f>IF(N494="snížená",J494,0)</f>
        <v>0</v>
      </c>
      <c r="BG494" s="148">
        <f>IF(N494="zákl. přenesená",J494,0)</f>
        <v>0</v>
      </c>
      <c r="BH494" s="148">
        <f>IF(N494="sníž. přenesená",J494,0)</f>
        <v>0</v>
      </c>
      <c r="BI494" s="148">
        <f>IF(N494="nulová",J494,0)</f>
        <v>0</v>
      </c>
      <c r="BJ494" s="17" t="s">
        <v>21</v>
      </c>
      <c r="BK494" s="148">
        <f>ROUND(I494*H494,2)</f>
        <v>0</v>
      </c>
      <c r="BL494" s="17" t="s">
        <v>152</v>
      </c>
      <c r="BM494" s="147" t="s">
        <v>1846</v>
      </c>
    </row>
    <row r="495" spans="2:65" s="12" customFormat="1" ht="11.25">
      <c r="B495" s="156"/>
      <c r="D495" s="157" t="s">
        <v>341</v>
      </c>
      <c r="F495" s="159" t="s">
        <v>1833</v>
      </c>
      <c r="H495" s="160">
        <v>9.18</v>
      </c>
      <c r="I495" s="161"/>
      <c r="L495" s="156"/>
      <c r="M495" s="162"/>
      <c r="T495" s="163"/>
      <c r="AT495" s="158" t="s">
        <v>341</v>
      </c>
      <c r="AU495" s="158" t="s">
        <v>89</v>
      </c>
      <c r="AV495" s="12" t="s">
        <v>89</v>
      </c>
      <c r="AW495" s="12" t="s">
        <v>4</v>
      </c>
      <c r="AX495" s="12" t="s">
        <v>21</v>
      </c>
      <c r="AY495" s="158" t="s">
        <v>140</v>
      </c>
    </row>
    <row r="496" spans="2:65" s="1" customFormat="1" ht="21.75" customHeight="1">
      <c r="B496" s="32"/>
      <c r="C496" s="184" t="s">
        <v>870</v>
      </c>
      <c r="D496" s="184" t="s">
        <v>137</v>
      </c>
      <c r="E496" s="185" t="s">
        <v>1847</v>
      </c>
      <c r="F496" s="186" t="s">
        <v>1848</v>
      </c>
      <c r="G496" s="187" t="s">
        <v>686</v>
      </c>
      <c r="H496" s="188">
        <v>1</v>
      </c>
      <c r="I496" s="189"/>
      <c r="J496" s="190">
        <f>ROUND(I496*H496,2)</f>
        <v>0</v>
      </c>
      <c r="K496" s="186" t="s">
        <v>147</v>
      </c>
      <c r="L496" s="191"/>
      <c r="M496" s="192" t="s">
        <v>1</v>
      </c>
      <c r="N496" s="193" t="s">
        <v>46</v>
      </c>
      <c r="P496" s="145">
        <f>O496*H496</f>
        <v>0</v>
      </c>
      <c r="Q496" s="145">
        <v>1E-4</v>
      </c>
      <c r="R496" s="145">
        <f>Q496*H496</f>
        <v>1E-4</v>
      </c>
      <c r="S496" s="145">
        <v>0</v>
      </c>
      <c r="T496" s="146">
        <f>S496*H496</f>
        <v>0</v>
      </c>
      <c r="AR496" s="147" t="s">
        <v>158</v>
      </c>
      <c r="AT496" s="147" t="s">
        <v>137</v>
      </c>
      <c r="AU496" s="147" t="s">
        <v>89</v>
      </c>
      <c r="AY496" s="17" t="s">
        <v>140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7" t="s">
        <v>21</v>
      </c>
      <c r="BK496" s="148">
        <f>ROUND(I496*H496,2)</f>
        <v>0</v>
      </c>
      <c r="BL496" s="17" t="s">
        <v>152</v>
      </c>
      <c r="BM496" s="147" t="s">
        <v>1849</v>
      </c>
    </row>
    <row r="497" spans="2:65" s="1" customFormat="1" ht="16.5" customHeight="1">
      <c r="B497" s="32"/>
      <c r="C497" s="136" t="s">
        <v>873</v>
      </c>
      <c r="D497" s="136" t="s">
        <v>143</v>
      </c>
      <c r="E497" s="137" t="s">
        <v>1850</v>
      </c>
      <c r="F497" s="138" t="s">
        <v>1851</v>
      </c>
      <c r="G497" s="139" t="s">
        <v>686</v>
      </c>
      <c r="H497" s="140">
        <v>10</v>
      </c>
      <c r="I497" s="141"/>
      <c r="J497" s="142">
        <f>ROUND(I497*H497,2)</f>
        <v>0</v>
      </c>
      <c r="K497" s="138" t="s">
        <v>346</v>
      </c>
      <c r="L497" s="32"/>
      <c r="M497" s="143" t="s">
        <v>1</v>
      </c>
      <c r="N497" s="144" t="s">
        <v>46</v>
      </c>
      <c r="P497" s="145">
        <f>O497*H497</f>
        <v>0</v>
      </c>
      <c r="Q497" s="145">
        <v>2.0000000000000002E-5</v>
      </c>
      <c r="R497" s="145">
        <f>Q497*H497</f>
        <v>2.0000000000000001E-4</v>
      </c>
      <c r="S497" s="145">
        <v>0</v>
      </c>
      <c r="T497" s="146">
        <f>S497*H497</f>
        <v>0</v>
      </c>
      <c r="AR497" s="147" t="s">
        <v>152</v>
      </c>
      <c r="AT497" s="147" t="s">
        <v>143</v>
      </c>
      <c r="AU497" s="147" t="s">
        <v>89</v>
      </c>
      <c r="AY497" s="17" t="s">
        <v>140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21</v>
      </c>
      <c r="BK497" s="148">
        <f>ROUND(I497*H497,2)</f>
        <v>0</v>
      </c>
      <c r="BL497" s="17" t="s">
        <v>152</v>
      </c>
      <c r="BM497" s="147" t="s">
        <v>1852</v>
      </c>
    </row>
    <row r="498" spans="2:65" s="12" customFormat="1" ht="11.25">
      <c r="B498" s="156"/>
      <c r="D498" s="157" t="s">
        <v>341</v>
      </c>
      <c r="E498" s="158" t="s">
        <v>1573</v>
      </c>
      <c r="F498" s="159" t="s">
        <v>1853</v>
      </c>
      <c r="H498" s="160">
        <v>10</v>
      </c>
      <c r="I498" s="161"/>
      <c r="L498" s="156"/>
      <c r="M498" s="162"/>
      <c r="T498" s="163"/>
      <c r="AT498" s="158" t="s">
        <v>341</v>
      </c>
      <c r="AU498" s="158" t="s">
        <v>89</v>
      </c>
      <c r="AV498" s="12" t="s">
        <v>89</v>
      </c>
      <c r="AW498" s="12" t="s">
        <v>36</v>
      </c>
      <c r="AX498" s="12" t="s">
        <v>21</v>
      </c>
      <c r="AY498" s="158" t="s">
        <v>140</v>
      </c>
    </row>
    <row r="499" spans="2:65" s="1" customFormat="1" ht="44.25" customHeight="1">
      <c r="B499" s="32"/>
      <c r="C499" s="136" t="s">
        <v>875</v>
      </c>
      <c r="D499" s="136" t="s">
        <v>143</v>
      </c>
      <c r="E499" s="137" t="s">
        <v>1854</v>
      </c>
      <c r="F499" s="138" t="s">
        <v>1855</v>
      </c>
      <c r="G499" s="139" t="s">
        <v>686</v>
      </c>
      <c r="H499" s="140">
        <v>2</v>
      </c>
      <c r="I499" s="141"/>
      <c r="J499" s="142">
        <f>ROUND(I499*H499,2)</f>
        <v>0</v>
      </c>
      <c r="K499" s="138" t="s">
        <v>147</v>
      </c>
      <c r="L499" s="32"/>
      <c r="M499" s="143" t="s">
        <v>1</v>
      </c>
      <c r="N499" s="144" t="s">
        <v>46</v>
      </c>
      <c r="P499" s="145">
        <f>O499*H499</f>
        <v>0</v>
      </c>
      <c r="Q499" s="145">
        <v>1.67E-3</v>
      </c>
      <c r="R499" s="145">
        <f>Q499*H499</f>
        <v>3.3400000000000001E-3</v>
      </c>
      <c r="S499" s="145">
        <v>0</v>
      </c>
      <c r="T499" s="146">
        <f>S499*H499</f>
        <v>0</v>
      </c>
      <c r="AR499" s="147" t="s">
        <v>152</v>
      </c>
      <c r="AT499" s="147" t="s">
        <v>143</v>
      </c>
      <c r="AU499" s="147" t="s">
        <v>89</v>
      </c>
      <c r="AY499" s="17" t="s">
        <v>140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21</v>
      </c>
      <c r="BK499" s="148">
        <f>ROUND(I499*H499,2)</f>
        <v>0</v>
      </c>
      <c r="BL499" s="17" t="s">
        <v>152</v>
      </c>
      <c r="BM499" s="147" t="s">
        <v>1856</v>
      </c>
    </row>
    <row r="500" spans="2:65" s="12" customFormat="1" ht="11.25">
      <c r="B500" s="156"/>
      <c r="D500" s="157" t="s">
        <v>341</v>
      </c>
      <c r="E500" s="158" t="s">
        <v>1</v>
      </c>
      <c r="F500" s="159" t="s">
        <v>89</v>
      </c>
      <c r="H500" s="160">
        <v>2</v>
      </c>
      <c r="I500" s="161"/>
      <c r="L500" s="156"/>
      <c r="M500" s="162"/>
      <c r="T500" s="163"/>
      <c r="AT500" s="158" t="s">
        <v>341</v>
      </c>
      <c r="AU500" s="158" t="s">
        <v>89</v>
      </c>
      <c r="AV500" s="12" t="s">
        <v>89</v>
      </c>
      <c r="AW500" s="12" t="s">
        <v>36</v>
      </c>
      <c r="AX500" s="12" t="s">
        <v>21</v>
      </c>
      <c r="AY500" s="158" t="s">
        <v>140</v>
      </c>
    </row>
    <row r="501" spans="2:65" s="1" customFormat="1" ht="24.2" customHeight="1">
      <c r="B501" s="32"/>
      <c r="C501" s="184" t="s">
        <v>287</v>
      </c>
      <c r="D501" s="184" t="s">
        <v>137</v>
      </c>
      <c r="E501" s="185" t="s">
        <v>1857</v>
      </c>
      <c r="F501" s="186" t="s">
        <v>1858</v>
      </c>
      <c r="G501" s="187" t="s">
        <v>686</v>
      </c>
      <c r="H501" s="188">
        <v>2</v>
      </c>
      <c r="I501" s="189"/>
      <c r="J501" s="190">
        <f t="shared" ref="J501:J506" si="0">ROUND(I501*H501,2)</f>
        <v>0</v>
      </c>
      <c r="K501" s="186" t="s">
        <v>147</v>
      </c>
      <c r="L501" s="191"/>
      <c r="M501" s="192" t="s">
        <v>1</v>
      </c>
      <c r="N501" s="193" t="s">
        <v>46</v>
      </c>
      <c r="P501" s="145">
        <f t="shared" ref="P501:P506" si="1">O501*H501</f>
        <v>0</v>
      </c>
      <c r="Q501" s="145">
        <v>8.6999999999999994E-3</v>
      </c>
      <c r="R501" s="145">
        <f t="shared" ref="R501:R506" si="2">Q501*H501</f>
        <v>1.7399999999999999E-2</v>
      </c>
      <c r="S501" s="145">
        <v>0</v>
      </c>
      <c r="T501" s="146">
        <f t="shared" ref="T501:T506" si="3">S501*H501</f>
        <v>0</v>
      </c>
      <c r="AR501" s="147" t="s">
        <v>158</v>
      </c>
      <c r="AT501" s="147" t="s">
        <v>137</v>
      </c>
      <c r="AU501" s="147" t="s">
        <v>89</v>
      </c>
      <c r="AY501" s="17" t="s">
        <v>140</v>
      </c>
      <c r="BE501" s="148">
        <f t="shared" ref="BE501:BE506" si="4">IF(N501="základní",J501,0)</f>
        <v>0</v>
      </c>
      <c r="BF501" s="148">
        <f t="shared" ref="BF501:BF506" si="5">IF(N501="snížená",J501,0)</f>
        <v>0</v>
      </c>
      <c r="BG501" s="148">
        <f t="shared" ref="BG501:BG506" si="6">IF(N501="zákl. přenesená",J501,0)</f>
        <v>0</v>
      </c>
      <c r="BH501" s="148">
        <f t="shared" ref="BH501:BH506" si="7">IF(N501="sníž. přenesená",J501,0)</f>
        <v>0</v>
      </c>
      <c r="BI501" s="148">
        <f t="shared" ref="BI501:BI506" si="8">IF(N501="nulová",J501,0)</f>
        <v>0</v>
      </c>
      <c r="BJ501" s="17" t="s">
        <v>21</v>
      </c>
      <c r="BK501" s="148">
        <f t="shared" ref="BK501:BK506" si="9">ROUND(I501*H501,2)</f>
        <v>0</v>
      </c>
      <c r="BL501" s="17" t="s">
        <v>152</v>
      </c>
      <c r="BM501" s="147" t="s">
        <v>1859</v>
      </c>
    </row>
    <row r="502" spans="2:65" s="1" customFormat="1" ht="24.2" customHeight="1">
      <c r="B502" s="32"/>
      <c r="C502" s="136" t="s">
        <v>895</v>
      </c>
      <c r="D502" s="136" t="s">
        <v>143</v>
      </c>
      <c r="E502" s="137" t="s">
        <v>1860</v>
      </c>
      <c r="F502" s="138" t="s">
        <v>1861</v>
      </c>
      <c r="G502" s="139" t="s">
        <v>686</v>
      </c>
      <c r="H502" s="140">
        <v>8</v>
      </c>
      <c r="I502" s="141"/>
      <c r="J502" s="142">
        <f t="shared" si="0"/>
        <v>0</v>
      </c>
      <c r="K502" s="138" t="s">
        <v>346</v>
      </c>
      <c r="L502" s="32"/>
      <c r="M502" s="143" t="s">
        <v>1</v>
      </c>
      <c r="N502" s="144" t="s">
        <v>46</v>
      </c>
      <c r="P502" s="145">
        <f t="shared" si="1"/>
        <v>0</v>
      </c>
      <c r="Q502" s="145">
        <v>0</v>
      </c>
      <c r="R502" s="145">
        <f t="shared" si="2"/>
        <v>0</v>
      </c>
      <c r="S502" s="145">
        <v>0</v>
      </c>
      <c r="T502" s="146">
        <f t="shared" si="3"/>
        <v>0</v>
      </c>
      <c r="AR502" s="147" t="s">
        <v>152</v>
      </c>
      <c r="AT502" s="147" t="s">
        <v>143</v>
      </c>
      <c r="AU502" s="147" t="s">
        <v>89</v>
      </c>
      <c r="AY502" s="17" t="s">
        <v>140</v>
      </c>
      <c r="BE502" s="148">
        <f t="shared" si="4"/>
        <v>0</v>
      </c>
      <c r="BF502" s="148">
        <f t="shared" si="5"/>
        <v>0</v>
      </c>
      <c r="BG502" s="148">
        <f t="shared" si="6"/>
        <v>0</v>
      </c>
      <c r="BH502" s="148">
        <f t="shared" si="7"/>
        <v>0</v>
      </c>
      <c r="BI502" s="148">
        <f t="shared" si="8"/>
        <v>0</v>
      </c>
      <c r="BJ502" s="17" t="s">
        <v>21</v>
      </c>
      <c r="BK502" s="148">
        <f t="shared" si="9"/>
        <v>0</v>
      </c>
      <c r="BL502" s="17" t="s">
        <v>152</v>
      </c>
      <c r="BM502" s="147" t="s">
        <v>1862</v>
      </c>
    </row>
    <row r="503" spans="2:65" s="1" customFormat="1" ht="24.2" customHeight="1">
      <c r="B503" s="32"/>
      <c r="C503" s="184" t="s">
        <v>897</v>
      </c>
      <c r="D503" s="184" t="s">
        <v>137</v>
      </c>
      <c r="E503" s="185" t="s">
        <v>1863</v>
      </c>
      <c r="F503" s="186" t="s">
        <v>1864</v>
      </c>
      <c r="G503" s="187" t="s">
        <v>686</v>
      </c>
      <c r="H503" s="188">
        <v>2</v>
      </c>
      <c r="I503" s="189"/>
      <c r="J503" s="190">
        <f t="shared" si="0"/>
        <v>0</v>
      </c>
      <c r="K503" s="186" t="s">
        <v>147</v>
      </c>
      <c r="L503" s="191"/>
      <c r="M503" s="192" t="s">
        <v>1</v>
      </c>
      <c r="N503" s="193" t="s">
        <v>46</v>
      </c>
      <c r="P503" s="145">
        <f t="shared" si="1"/>
        <v>0</v>
      </c>
      <c r="Q503" s="145">
        <v>8.8000000000000005E-3</v>
      </c>
      <c r="R503" s="145">
        <f t="shared" si="2"/>
        <v>1.7600000000000001E-2</v>
      </c>
      <c r="S503" s="145">
        <v>0</v>
      </c>
      <c r="T503" s="146">
        <f t="shared" si="3"/>
        <v>0</v>
      </c>
      <c r="AR503" s="147" t="s">
        <v>158</v>
      </c>
      <c r="AT503" s="147" t="s">
        <v>137</v>
      </c>
      <c r="AU503" s="147" t="s">
        <v>89</v>
      </c>
      <c r="AY503" s="17" t="s">
        <v>140</v>
      </c>
      <c r="BE503" s="148">
        <f t="shared" si="4"/>
        <v>0</v>
      </c>
      <c r="BF503" s="148">
        <f t="shared" si="5"/>
        <v>0</v>
      </c>
      <c r="BG503" s="148">
        <f t="shared" si="6"/>
        <v>0</v>
      </c>
      <c r="BH503" s="148">
        <f t="shared" si="7"/>
        <v>0</v>
      </c>
      <c r="BI503" s="148">
        <f t="shared" si="8"/>
        <v>0</v>
      </c>
      <c r="BJ503" s="17" t="s">
        <v>21</v>
      </c>
      <c r="BK503" s="148">
        <f t="shared" si="9"/>
        <v>0</v>
      </c>
      <c r="BL503" s="17" t="s">
        <v>152</v>
      </c>
      <c r="BM503" s="147" t="s">
        <v>1865</v>
      </c>
    </row>
    <row r="504" spans="2:65" s="1" customFormat="1" ht="24.2" customHeight="1">
      <c r="B504" s="32"/>
      <c r="C504" s="184" t="s">
        <v>900</v>
      </c>
      <c r="D504" s="184" t="s">
        <v>137</v>
      </c>
      <c r="E504" s="185" t="s">
        <v>1866</v>
      </c>
      <c r="F504" s="186" t="s">
        <v>1867</v>
      </c>
      <c r="G504" s="187" t="s">
        <v>686</v>
      </c>
      <c r="H504" s="188">
        <v>2</v>
      </c>
      <c r="I504" s="189"/>
      <c r="J504" s="190">
        <f t="shared" si="0"/>
        <v>0</v>
      </c>
      <c r="K504" s="186" t="s">
        <v>147</v>
      </c>
      <c r="L504" s="191"/>
      <c r="M504" s="192" t="s">
        <v>1</v>
      </c>
      <c r="N504" s="193" t="s">
        <v>46</v>
      </c>
      <c r="P504" s="145">
        <f t="shared" si="1"/>
        <v>0</v>
      </c>
      <c r="Q504" s="145">
        <v>1.04E-2</v>
      </c>
      <c r="R504" s="145">
        <f t="shared" si="2"/>
        <v>2.0799999999999999E-2</v>
      </c>
      <c r="S504" s="145">
        <v>0</v>
      </c>
      <c r="T504" s="146">
        <f t="shared" si="3"/>
        <v>0</v>
      </c>
      <c r="AR504" s="147" t="s">
        <v>158</v>
      </c>
      <c r="AT504" s="147" t="s">
        <v>137</v>
      </c>
      <c r="AU504" s="147" t="s">
        <v>89</v>
      </c>
      <c r="AY504" s="17" t="s">
        <v>140</v>
      </c>
      <c r="BE504" s="148">
        <f t="shared" si="4"/>
        <v>0</v>
      </c>
      <c r="BF504" s="148">
        <f t="shared" si="5"/>
        <v>0</v>
      </c>
      <c r="BG504" s="148">
        <f t="shared" si="6"/>
        <v>0</v>
      </c>
      <c r="BH504" s="148">
        <f t="shared" si="7"/>
        <v>0</v>
      </c>
      <c r="BI504" s="148">
        <f t="shared" si="8"/>
        <v>0</v>
      </c>
      <c r="BJ504" s="17" t="s">
        <v>21</v>
      </c>
      <c r="BK504" s="148">
        <f t="shared" si="9"/>
        <v>0</v>
      </c>
      <c r="BL504" s="17" t="s">
        <v>152</v>
      </c>
      <c r="BM504" s="147" t="s">
        <v>1868</v>
      </c>
    </row>
    <row r="505" spans="2:65" s="1" customFormat="1" ht="24.2" customHeight="1">
      <c r="B505" s="32"/>
      <c r="C505" s="184" t="s">
        <v>916</v>
      </c>
      <c r="D505" s="184" t="s">
        <v>137</v>
      </c>
      <c r="E505" s="185" t="s">
        <v>1869</v>
      </c>
      <c r="F505" s="186" t="s">
        <v>1870</v>
      </c>
      <c r="G505" s="187" t="s">
        <v>686</v>
      </c>
      <c r="H505" s="188">
        <v>4</v>
      </c>
      <c r="I505" s="189"/>
      <c r="J505" s="190">
        <f t="shared" si="0"/>
        <v>0</v>
      </c>
      <c r="K505" s="186" t="s">
        <v>147</v>
      </c>
      <c r="L505" s="191"/>
      <c r="M505" s="192" t="s">
        <v>1</v>
      </c>
      <c r="N505" s="193" t="s">
        <v>46</v>
      </c>
      <c r="P505" s="145">
        <f t="shared" si="1"/>
        <v>0</v>
      </c>
      <c r="Q505" s="145">
        <v>1.01E-2</v>
      </c>
      <c r="R505" s="145">
        <f t="shared" si="2"/>
        <v>4.0399999999999998E-2</v>
      </c>
      <c r="S505" s="145">
        <v>0</v>
      </c>
      <c r="T505" s="146">
        <f t="shared" si="3"/>
        <v>0</v>
      </c>
      <c r="AR505" s="147" t="s">
        <v>158</v>
      </c>
      <c r="AT505" s="147" t="s">
        <v>137</v>
      </c>
      <c r="AU505" s="147" t="s">
        <v>89</v>
      </c>
      <c r="AY505" s="17" t="s">
        <v>140</v>
      </c>
      <c r="BE505" s="148">
        <f t="shared" si="4"/>
        <v>0</v>
      </c>
      <c r="BF505" s="148">
        <f t="shared" si="5"/>
        <v>0</v>
      </c>
      <c r="BG505" s="148">
        <f t="shared" si="6"/>
        <v>0</v>
      </c>
      <c r="BH505" s="148">
        <f t="shared" si="7"/>
        <v>0</v>
      </c>
      <c r="BI505" s="148">
        <f t="shared" si="8"/>
        <v>0</v>
      </c>
      <c r="BJ505" s="17" t="s">
        <v>21</v>
      </c>
      <c r="BK505" s="148">
        <f t="shared" si="9"/>
        <v>0</v>
      </c>
      <c r="BL505" s="17" t="s">
        <v>152</v>
      </c>
      <c r="BM505" s="147" t="s">
        <v>1871</v>
      </c>
    </row>
    <row r="506" spans="2:65" s="1" customFormat="1" ht="16.5" customHeight="1">
      <c r="B506" s="32"/>
      <c r="C506" s="184" t="s">
        <v>919</v>
      </c>
      <c r="D506" s="184" t="s">
        <v>137</v>
      </c>
      <c r="E506" s="185" t="s">
        <v>1872</v>
      </c>
      <c r="F506" s="186" t="s">
        <v>1873</v>
      </c>
      <c r="G506" s="187" t="s">
        <v>686</v>
      </c>
      <c r="H506" s="188">
        <v>16.32</v>
      </c>
      <c r="I506" s="189"/>
      <c r="J506" s="190">
        <f t="shared" si="0"/>
        <v>0</v>
      </c>
      <c r="K506" s="186" t="s">
        <v>147</v>
      </c>
      <c r="L506" s="191"/>
      <c r="M506" s="192" t="s">
        <v>1</v>
      </c>
      <c r="N506" s="193" t="s">
        <v>46</v>
      </c>
      <c r="P506" s="145">
        <f t="shared" si="1"/>
        <v>0</v>
      </c>
      <c r="Q506" s="145">
        <v>1E-4</v>
      </c>
      <c r="R506" s="145">
        <f t="shared" si="2"/>
        <v>1.6320000000000002E-3</v>
      </c>
      <c r="S506" s="145">
        <v>0</v>
      </c>
      <c r="T506" s="146">
        <f t="shared" si="3"/>
        <v>0</v>
      </c>
      <c r="AR506" s="147" t="s">
        <v>158</v>
      </c>
      <c r="AT506" s="147" t="s">
        <v>137</v>
      </c>
      <c r="AU506" s="147" t="s">
        <v>89</v>
      </c>
      <c r="AY506" s="17" t="s">
        <v>140</v>
      </c>
      <c r="BE506" s="148">
        <f t="shared" si="4"/>
        <v>0</v>
      </c>
      <c r="BF506" s="148">
        <f t="shared" si="5"/>
        <v>0</v>
      </c>
      <c r="BG506" s="148">
        <f t="shared" si="6"/>
        <v>0</v>
      </c>
      <c r="BH506" s="148">
        <f t="shared" si="7"/>
        <v>0</v>
      </c>
      <c r="BI506" s="148">
        <f t="shared" si="8"/>
        <v>0</v>
      </c>
      <c r="BJ506" s="17" t="s">
        <v>21</v>
      </c>
      <c r="BK506" s="148">
        <f t="shared" si="9"/>
        <v>0</v>
      </c>
      <c r="BL506" s="17" t="s">
        <v>152</v>
      </c>
      <c r="BM506" s="147" t="s">
        <v>1874</v>
      </c>
    </row>
    <row r="507" spans="2:65" s="12" customFormat="1" ht="11.25">
      <c r="B507" s="156"/>
      <c r="D507" s="157" t="s">
        <v>341</v>
      </c>
      <c r="F507" s="159" t="s">
        <v>1875</v>
      </c>
      <c r="H507" s="160">
        <v>16.32</v>
      </c>
      <c r="I507" s="161"/>
      <c r="L507" s="156"/>
      <c r="M507" s="162"/>
      <c r="T507" s="163"/>
      <c r="AT507" s="158" t="s">
        <v>341</v>
      </c>
      <c r="AU507" s="158" t="s">
        <v>89</v>
      </c>
      <c r="AV507" s="12" t="s">
        <v>89</v>
      </c>
      <c r="AW507" s="12" t="s">
        <v>4</v>
      </c>
      <c r="AX507" s="12" t="s">
        <v>21</v>
      </c>
      <c r="AY507" s="158" t="s">
        <v>140</v>
      </c>
    </row>
    <row r="508" spans="2:65" s="1" customFormat="1" ht="24.2" customHeight="1">
      <c r="B508" s="32"/>
      <c r="C508" s="184" t="s">
        <v>921</v>
      </c>
      <c r="D508" s="184" t="s">
        <v>137</v>
      </c>
      <c r="E508" s="185" t="s">
        <v>1820</v>
      </c>
      <c r="F508" s="186" t="s">
        <v>1821</v>
      </c>
      <c r="G508" s="187" t="s">
        <v>686</v>
      </c>
      <c r="H508" s="188">
        <v>16.32</v>
      </c>
      <c r="I508" s="189"/>
      <c r="J508" s="190">
        <f>ROUND(I508*H508,2)</f>
        <v>0</v>
      </c>
      <c r="K508" s="186" t="s">
        <v>147</v>
      </c>
      <c r="L508" s="191"/>
      <c r="M508" s="192" t="s">
        <v>1</v>
      </c>
      <c r="N508" s="193" t="s">
        <v>46</v>
      </c>
      <c r="P508" s="145">
        <f>O508*H508</f>
        <v>0</v>
      </c>
      <c r="Q508" s="145">
        <v>1E-4</v>
      </c>
      <c r="R508" s="145">
        <f>Q508*H508</f>
        <v>1.6320000000000002E-3</v>
      </c>
      <c r="S508" s="145">
        <v>0</v>
      </c>
      <c r="T508" s="146">
        <f>S508*H508</f>
        <v>0</v>
      </c>
      <c r="AR508" s="147" t="s">
        <v>158</v>
      </c>
      <c r="AT508" s="147" t="s">
        <v>137</v>
      </c>
      <c r="AU508" s="147" t="s">
        <v>89</v>
      </c>
      <c r="AY508" s="17" t="s">
        <v>140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21</v>
      </c>
      <c r="BK508" s="148">
        <f>ROUND(I508*H508,2)</f>
        <v>0</v>
      </c>
      <c r="BL508" s="17" t="s">
        <v>152</v>
      </c>
      <c r="BM508" s="147" t="s">
        <v>1876</v>
      </c>
    </row>
    <row r="509" spans="2:65" s="12" customFormat="1" ht="11.25">
      <c r="B509" s="156"/>
      <c r="D509" s="157" t="s">
        <v>341</v>
      </c>
      <c r="F509" s="159" t="s">
        <v>1875</v>
      </c>
      <c r="H509" s="160">
        <v>16.32</v>
      </c>
      <c r="I509" s="161"/>
      <c r="L509" s="156"/>
      <c r="M509" s="162"/>
      <c r="T509" s="163"/>
      <c r="AT509" s="158" t="s">
        <v>341</v>
      </c>
      <c r="AU509" s="158" t="s">
        <v>89</v>
      </c>
      <c r="AV509" s="12" t="s">
        <v>89</v>
      </c>
      <c r="AW509" s="12" t="s">
        <v>4</v>
      </c>
      <c r="AX509" s="12" t="s">
        <v>21</v>
      </c>
      <c r="AY509" s="158" t="s">
        <v>140</v>
      </c>
    </row>
    <row r="510" spans="2:65" s="1" customFormat="1" ht="24.2" customHeight="1">
      <c r="B510" s="32"/>
      <c r="C510" s="136" t="s">
        <v>936</v>
      </c>
      <c r="D510" s="136" t="s">
        <v>143</v>
      </c>
      <c r="E510" s="137" t="s">
        <v>1877</v>
      </c>
      <c r="F510" s="138" t="s">
        <v>1878</v>
      </c>
      <c r="G510" s="139" t="s">
        <v>686</v>
      </c>
      <c r="H510" s="140">
        <v>1</v>
      </c>
      <c r="I510" s="141"/>
      <c r="J510" s="142">
        <f>ROUND(I510*H510,2)</f>
        <v>0</v>
      </c>
      <c r="K510" s="138" t="s">
        <v>346</v>
      </c>
      <c r="L510" s="32"/>
      <c r="M510" s="143" t="s">
        <v>1</v>
      </c>
      <c r="N510" s="144" t="s">
        <v>46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152</v>
      </c>
      <c r="AT510" s="147" t="s">
        <v>143</v>
      </c>
      <c r="AU510" s="147" t="s">
        <v>89</v>
      </c>
      <c r="AY510" s="17" t="s">
        <v>140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21</v>
      </c>
      <c r="BK510" s="148">
        <f>ROUND(I510*H510,2)</f>
        <v>0</v>
      </c>
      <c r="BL510" s="17" t="s">
        <v>152</v>
      </c>
      <c r="BM510" s="147" t="s">
        <v>1879</v>
      </c>
    </row>
    <row r="511" spans="2:65" s="1" customFormat="1" ht="24.2" customHeight="1">
      <c r="B511" s="32"/>
      <c r="C511" s="184" t="s">
        <v>941</v>
      </c>
      <c r="D511" s="184" t="s">
        <v>137</v>
      </c>
      <c r="E511" s="185" t="s">
        <v>1880</v>
      </c>
      <c r="F511" s="186" t="s">
        <v>1881</v>
      </c>
      <c r="G511" s="187" t="s">
        <v>686</v>
      </c>
      <c r="H511" s="188">
        <v>1</v>
      </c>
      <c r="I511" s="189"/>
      <c r="J511" s="190">
        <f>ROUND(I511*H511,2)</f>
        <v>0</v>
      </c>
      <c r="K511" s="186" t="s">
        <v>147</v>
      </c>
      <c r="L511" s="191"/>
      <c r="M511" s="192" t="s">
        <v>1</v>
      </c>
      <c r="N511" s="193" t="s">
        <v>46</v>
      </c>
      <c r="P511" s="145">
        <f>O511*H511</f>
        <v>0</v>
      </c>
      <c r="Q511" s="145">
        <v>1.4999999999999999E-2</v>
      </c>
      <c r="R511" s="145">
        <f>Q511*H511</f>
        <v>1.4999999999999999E-2</v>
      </c>
      <c r="S511" s="145">
        <v>0</v>
      </c>
      <c r="T511" s="146">
        <f>S511*H511</f>
        <v>0</v>
      </c>
      <c r="AR511" s="147" t="s">
        <v>158</v>
      </c>
      <c r="AT511" s="147" t="s">
        <v>137</v>
      </c>
      <c r="AU511" s="147" t="s">
        <v>89</v>
      </c>
      <c r="AY511" s="17" t="s">
        <v>140</v>
      </c>
      <c r="BE511" s="148">
        <f>IF(N511="základní",J511,0)</f>
        <v>0</v>
      </c>
      <c r="BF511" s="148">
        <f>IF(N511="snížená",J511,0)</f>
        <v>0</v>
      </c>
      <c r="BG511" s="148">
        <f>IF(N511="zákl. přenesená",J511,0)</f>
        <v>0</v>
      </c>
      <c r="BH511" s="148">
        <f>IF(N511="sníž. přenesená",J511,0)</f>
        <v>0</v>
      </c>
      <c r="BI511" s="148">
        <f>IF(N511="nulová",J511,0)</f>
        <v>0</v>
      </c>
      <c r="BJ511" s="17" t="s">
        <v>21</v>
      </c>
      <c r="BK511" s="148">
        <f>ROUND(I511*H511,2)</f>
        <v>0</v>
      </c>
      <c r="BL511" s="17" t="s">
        <v>152</v>
      </c>
      <c r="BM511" s="147" t="s">
        <v>1882</v>
      </c>
    </row>
    <row r="512" spans="2:65" s="1" customFormat="1" ht="16.5" customHeight="1">
      <c r="B512" s="32"/>
      <c r="C512" s="184" t="s">
        <v>945</v>
      </c>
      <c r="D512" s="184" t="s">
        <v>137</v>
      </c>
      <c r="E512" s="185" t="s">
        <v>1872</v>
      </c>
      <c r="F512" s="186" t="s">
        <v>1873</v>
      </c>
      <c r="G512" s="187" t="s">
        <v>686</v>
      </c>
      <c r="H512" s="188">
        <v>2.04</v>
      </c>
      <c r="I512" s="189"/>
      <c r="J512" s="190">
        <f>ROUND(I512*H512,2)</f>
        <v>0</v>
      </c>
      <c r="K512" s="186" t="s">
        <v>147</v>
      </c>
      <c r="L512" s="191"/>
      <c r="M512" s="192" t="s">
        <v>1</v>
      </c>
      <c r="N512" s="193" t="s">
        <v>46</v>
      </c>
      <c r="P512" s="145">
        <f>O512*H512</f>
        <v>0</v>
      </c>
      <c r="Q512" s="145">
        <v>1E-4</v>
      </c>
      <c r="R512" s="145">
        <f>Q512*H512</f>
        <v>2.0400000000000003E-4</v>
      </c>
      <c r="S512" s="145">
        <v>0</v>
      </c>
      <c r="T512" s="146">
        <f>S512*H512</f>
        <v>0</v>
      </c>
      <c r="AR512" s="147" t="s">
        <v>158</v>
      </c>
      <c r="AT512" s="147" t="s">
        <v>137</v>
      </c>
      <c r="AU512" s="147" t="s">
        <v>89</v>
      </c>
      <c r="AY512" s="17" t="s">
        <v>140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21</v>
      </c>
      <c r="BK512" s="148">
        <f>ROUND(I512*H512,2)</f>
        <v>0</v>
      </c>
      <c r="BL512" s="17" t="s">
        <v>152</v>
      </c>
      <c r="BM512" s="147" t="s">
        <v>1883</v>
      </c>
    </row>
    <row r="513" spans="2:65" s="12" customFormat="1" ht="11.25">
      <c r="B513" s="156"/>
      <c r="D513" s="157" t="s">
        <v>341</v>
      </c>
      <c r="F513" s="159" t="s">
        <v>1840</v>
      </c>
      <c r="H513" s="160">
        <v>2.04</v>
      </c>
      <c r="I513" s="161"/>
      <c r="L513" s="156"/>
      <c r="M513" s="162"/>
      <c r="T513" s="163"/>
      <c r="AT513" s="158" t="s">
        <v>341</v>
      </c>
      <c r="AU513" s="158" t="s">
        <v>89</v>
      </c>
      <c r="AV513" s="12" t="s">
        <v>89</v>
      </c>
      <c r="AW513" s="12" t="s">
        <v>4</v>
      </c>
      <c r="AX513" s="12" t="s">
        <v>21</v>
      </c>
      <c r="AY513" s="158" t="s">
        <v>140</v>
      </c>
    </row>
    <row r="514" spans="2:65" s="1" customFormat="1" ht="24.2" customHeight="1">
      <c r="B514" s="32"/>
      <c r="C514" s="184" t="s">
        <v>950</v>
      </c>
      <c r="D514" s="184" t="s">
        <v>137</v>
      </c>
      <c r="E514" s="185" t="s">
        <v>1820</v>
      </c>
      <c r="F514" s="186" t="s">
        <v>1821</v>
      </c>
      <c r="G514" s="187" t="s">
        <v>686</v>
      </c>
      <c r="H514" s="188">
        <v>2.04</v>
      </c>
      <c r="I514" s="189"/>
      <c r="J514" s="190">
        <f>ROUND(I514*H514,2)</f>
        <v>0</v>
      </c>
      <c r="K514" s="186" t="s">
        <v>147</v>
      </c>
      <c r="L514" s="191"/>
      <c r="M514" s="192" t="s">
        <v>1</v>
      </c>
      <c r="N514" s="193" t="s">
        <v>46</v>
      </c>
      <c r="P514" s="145">
        <f>O514*H514</f>
        <v>0</v>
      </c>
      <c r="Q514" s="145">
        <v>1E-4</v>
      </c>
      <c r="R514" s="145">
        <f>Q514*H514</f>
        <v>2.0400000000000003E-4</v>
      </c>
      <c r="S514" s="145">
        <v>0</v>
      </c>
      <c r="T514" s="146">
        <f>S514*H514</f>
        <v>0</v>
      </c>
      <c r="AR514" s="147" t="s">
        <v>158</v>
      </c>
      <c r="AT514" s="147" t="s">
        <v>137</v>
      </c>
      <c r="AU514" s="147" t="s">
        <v>89</v>
      </c>
      <c r="AY514" s="17" t="s">
        <v>140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21</v>
      </c>
      <c r="BK514" s="148">
        <f>ROUND(I514*H514,2)</f>
        <v>0</v>
      </c>
      <c r="BL514" s="17" t="s">
        <v>152</v>
      </c>
      <c r="BM514" s="147" t="s">
        <v>1884</v>
      </c>
    </row>
    <row r="515" spans="2:65" s="12" customFormat="1" ht="11.25">
      <c r="B515" s="156"/>
      <c r="D515" s="157" t="s">
        <v>341</v>
      </c>
      <c r="F515" s="159" t="s">
        <v>1840</v>
      </c>
      <c r="H515" s="160">
        <v>2.04</v>
      </c>
      <c r="I515" s="161"/>
      <c r="L515" s="156"/>
      <c r="M515" s="162"/>
      <c r="T515" s="163"/>
      <c r="AT515" s="158" t="s">
        <v>341</v>
      </c>
      <c r="AU515" s="158" t="s">
        <v>89</v>
      </c>
      <c r="AV515" s="12" t="s">
        <v>89</v>
      </c>
      <c r="AW515" s="12" t="s">
        <v>4</v>
      </c>
      <c r="AX515" s="12" t="s">
        <v>21</v>
      </c>
      <c r="AY515" s="158" t="s">
        <v>140</v>
      </c>
    </row>
    <row r="516" spans="2:65" s="1" customFormat="1" ht="37.9" customHeight="1">
      <c r="B516" s="32"/>
      <c r="C516" s="136" t="s">
        <v>954</v>
      </c>
      <c r="D516" s="136" t="s">
        <v>143</v>
      </c>
      <c r="E516" s="137" t="s">
        <v>1885</v>
      </c>
      <c r="F516" s="138" t="s">
        <v>1886</v>
      </c>
      <c r="G516" s="139" t="s">
        <v>686</v>
      </c>
      <c r="H516" s="140">
        <v>1</v>
      </c>
      <c r="I516" s="141"/>
      <c r="J516" s="142">
        <f t="shared" ref="J516:J521" si="10">ROUND(I516*H516,2)</f>
        <v>0</v>
      </c>
      <c r="K516" s="138" t="s">
        <v>147</v>
      </c>
      <c r="L516" s="32"/>
      <c r="M516" s="143" t="s">
        <v>1</v>
      </c>
      <c r="N516" s="144" t="s">
        <v>46</v>
      </c>
      <c r="P516" s="145">
        <f t="shared" ref="P516:P521" si="11">O516*H516</f>
        <v>0</v>
      </c>
      <c r="Q516" s="145">
        <v>1.67E-3</v>
      </c>
      <c r="R516" s="145">
        <f t="shared" ref="R516:R521" si="12">Q516*H516</f>
        <v>1.67E-3</v>
      </c>
      <c r="S516" s="145">
        <v>0</v>
      </c>
      <c r="T516" s="146">
        <f t="shared" ref="T516:T521" si="13">S516*H516</f>
        <v>0</v>
      </c>
      <c r="AR516" s="147" t="s">
        <v>152</v>
      </c>
      <c r="AT516" s="147" t="s">
        <v>143</v>
      </c>
      <c r="AU516" s="147" t="s">
        <v>89</v>
      </c>
      <c r="AY516" s="17" t="s">
        <v>140</v>
      </c>
      <c r="BE516" s="148">
        <f t="shared" ref="BE516:BE521" si="14">IF(N516="základní",J516,0)</f>
        <v>0</v>
      </c>
      <c r="BF516" s="148">
        <f t="shared" ref="BF516:BF521" si="15">IF(N516="snížená",J516,0)</f>
        <v>0</v>
      </c>
      <c r="BG516" s="148">
        <f t="shared" ref="BG516:BG521" si="16">IF(N516="zákl. přenesená",J516,0)</f>
        <v>0</v>
      </c>
      <c r="BH516" s="148">
        <f t="shared" ref="BH516:BH521" si="17">IF(N516="sníž. přenesená",J516,0)</f>
        <v>0</v>
      </c>
      <c r="BI516" s="148">
        <f t="shared" ref="BI516:BI521" si="18">IF(N516="nulová",J516,0)</f>
        <v>0</v>
      </c>
      <c r="BJ516" s="17" t="s">
        <v>21</v>
      </c>
      <c r="BK516" s="148">
        <f t="shared" ref="BK516:BK521" si="19">ROUND(I516*H516,2)</f>
        <v>0</v>
      </c>
      <c r="BL516" s="17" t="s">
        <v>152</v>
      </c>
      <c r="BM516" s="147" t="s">
        <v>1887</v>
      </c>
    </row>
    <row r="517" spans="2:65" s="1" customFormat="1" ht="24.2" customHeight="1">
      <c r="B517" s="32"/>
      <c r="C517" s="184" t="s">
        <v>958</v>
      </c>
      <c r="D517" s="184" t="s">
        <v>137</v>
      </c>
      <c r="E517" s="185" t="s">
        <v>1888</v>
      </c>
      <c r="F517" s="186" t="s">
        <v>1889</v>
      </c>
      <c r="G517" s="187" t="s">
        <v>686</v>
      </c>
      <c r="H517" s="188">
        <v>1</v>
      </c>
      <c r="I517" s="189"/>
      <c r="J517" s="190">
        <f t="shared" si="10"/>
        <v>0</v>
      </c>
      <c r="K517" s="186" t="s">
        <v>147</v>
      </c>
      <c r="L517" s="191"/>
      <c r="M517" s="192" t="s">
        <v>1</v>
      </c>
      <c r="N517" s="193" t="s">
        <v>46</v>
      </c>
      <c r="P517" s="145">
        <f t="shared" si="11"/>
        <v>0</v>
      </c>
      <c r="Q517" s="145">
        <v>1.32E-2</v>
      </c>
      <c r="R517" s="145">
        <f t="shared" si="12"/>
        <v>1.32E-2</v>
      </c>
      <c r="S517" s="145">
        <v>0</v>
      </c>
      <c r="T517" s="146">
        <f t="shared" si="13"/>
        <v>0</v>
      </c>
      <c r="AR517" s="147" t="s">
        <v>158</v>
      </c>
      <c r="AT517" s="147" t="s">
        <v>137</v>
      </c>
      <c r="AU517" s="147" t="s">
        <v>89</v>
      </c>
      <c r="AY517" s="17" t="s">
        <v>140</v>
      </c>
      <c r="BE517" s="148">
        <f t="shared" si="14"/>
        <v>0</v>
      </c>
      <c r="BF517" s="148">
        <f t="shared" si="15"/>
        <v>0</v>
      </c>
      <c r="BG517" s="148">
        <f t="shared" si="16"/>
        <v>0</v>
      </c>
      <c r="BH517" s="148">
        <f t="shared" si="17"/>
        <v>0</v>
      </c>
      <c r="BI517" s="148">
        <f t="shared" si="18"/>
        <v>0</v>
      </c>
      <c r="BJ517" s="17" t="s">
        <v>21</v>
      </c>
      <c r="BK517" s="148">
        <f t="shared" si="19"/>
        <v>0</v>
      </c>
      <c r="BL517" s="17" t="s">
        <v>152</v>
      </c>
      <c r="BM517" s="147" t="s">
        <v>1890</v>
      </c>
    </row>
    <row r="518" spans="2:65" s="1" customFormat="1" ht="37.9" customHeight="1">
      <c r="B518" s="32"/>
      <c r="C518" s="136" t="s">
        <v>962</v>
      </c>
      <c r="D518" s="136" t="s">
        <v>143</v>
      </c>
      <c r="E518" s="137" t="s">
        <v>1891</v>
      </c>
      <c r="F518" s="138" t="s">
        <v>1892</v>
      </c>
      <c r="G518" s="139" t="s">
        <v>686</v>
      </c>
      <c r="H518" s="140">
        <v>2</v>
      </c>
      <c r="I518" s="141"/>
      <c r="J518" s="142">
        <f t="shared" si="10"/>
        <v>0</v>
      </c>
      <c r="K518" s="138" t="s">
        <v>147</v>
      </c>
      <c r="L518" s="32"/>
      <c r="M518" s="143" t="s">
        <v>1</v>
      </c>
      <c r="N518" s="144" t="s">
        <v>46</v>
      </c>
      <c r="P518" s="145">
        <f t="shared" si="11"/>
        <v>0</v>
      </c>
      <c r="Q518" s="145">
        <v>1.67E-3</v>
      </c>
      <c r="R518" s="145">
        <f t="shared" si="12"/>
        <v>3.3400000000000001E-3</v>
      </c>
      <c r="S518" s="145">
        <v>0</v>
      </c>
      <c r="T518" s="146">
        <f t="shared" si="13"/>
        <v>0</v>
      </c>
      <c r="AR518" s="147" t="s">
        <v>152</v>
      </c>
      <c r="AT518" s="147" t="s">
        <v>143</v>
      </c>
      <c r="AU518" s="147" t="s">
        <v>89</v>
      </c>
      <c r="AY518" s="17" t="s">
        <v>140</v>
      </c>
      <c r="BE518" s="148">
        <f t="shared" si="14"/>
        <v>0</v>
      </c>
      <c r="BF518" s="148">
        <f t="shared" si="15"/>
        <v>0</v>
      </c>
      <c r="BG518" s="148">
        <f t="shared" si="16"/>
        <v>0</v>
      </c>
      <c r="BH518" s="148">
        <f t="shared" si="17"/>
        <v>0</v>
      </c>
      <c r="BI518" s="148">
        <f t="shared" si="18"/>
        <v>0</v>
      </c>
      <c r="BJ518" s="17" t="s">
        <v>21</v>
      </c>
      <c r="BK518" s="148">
        <f t="shared" si="19"/>
        <v>0</v>
      </c>
      <c r="BL518" s="17" t="s">
        <v>152</v>
      </c>
      <c r="BM518" s="147" t="s">
        <v>1893</v>
      </c>
    </row>
    <row r="519" spans="2:65" s="1" customFormat="1" ht="24.2" customHeight="1">
      <c r="B519" s="32"/>
      <c r="C519" s="184" t="s">
        <v>966</v>
      </c>
      <c r="D519" s="184" t="s">
        <v>137</v>
      </c>
      <c r="E519" s="185" t="s">
        <v>1894</v>
      </c>
      <c r="F519" s="186" t="s">
        <v>1895</v>
      </c>
      <c r="G519" s="187" t="s">
        <v>686</v>
      </c>
      <c r="H519" s="188">
        <v>1</v>
      </c>
      <c r="I519" s="189"/>
      <c r="J519" s="190">
        <f t="shared" si="10"/>
        <v>0</v>
      </c>
      <c r="K519" s="186" t="s">
        <v>147</v>
      </c>
      <c r="L519" s="191"/>
      <c r="M519" s="192" t="s">
        <v>1</v>
      </c>
      <c r="N519" s="193" t="s">
        <v>46</v>
      </c>
      <c r="P519" s="145">
        <f t="shared" si="11"/>
        <v>0</v>
      </c>
      <c r="Q519" s="145">
        <v>9.4999999999999998E-3</v>
      </c>
      <c r="R519" s="145">
        <f t="shared" si="12"/>
        <v>9.4999999999999998E-3</v>
      </c>
      <c r="S519" s="145">
        <v>0</v>
      </c>
      <c r="T519" s="146">
        <f t="shared" si="13"/>
        <v>0</v>
      </c>
      <c r="AR519" s="147" t="s">
        <v>158</v>
      </c>
      <c r="AT519" s="147" t="s">
        <v>137</v>
      </c>
      <c r="AU519" s="147" t="s">
        <v>89</v>
      </c>
      <c r="AY519" s="17" t="s">
        <v>140</v>
      </c>
      <c r="BE519" s="148">
        <f t="shared" si="14"/>
        <v>0</v>
      </c>
      <c r="BF519" s="148">
        <f t="shared" si="15"/>
        <v>0</v>
      </c>
      <c r="BG519" s="148">
        <f t="shared" si="16"/>
        <v>0</v>
      </c>
      <c r="BH519" s="148">
        <f t="shared" si="17"/>
        <v>0</v>
      </c>
      <c r="BI519" s="148">
        <f t="shared" si="18"/>
        <v>0</v>
      </c>
      <c r="BJ519" s="17" t="s">
        <v>21</v>
      </c>
      <c r="BK519" s="148">
        <f t="shared" si="19"/>
        <v>0</v>
      </c>
      <c r="BL519" s="17" t="s">
        <v>152</v>
      </c>
      <c r="BM519" s="147" t="s">
        <v>1896</v>
      </c>
    </row>
    <row r="520" spans="2:65" s="1" customFormat="1" ht="24.2" customHeight="1">
      <c r="B520" s="32"/>
      <c r="C520" s="184" t="s">
        <v>970</v>
      </c>
      <c r="D520" s="184" t="s">
        <v>137</v>
      </c>
      <c r="E520" s="185" t="s">
        <v>1897</v>
      </c>
      <c r="F520" s="186" t="s">
        <v>1898</v>
      </c>
      <c r="G520" s="187" t="s">
        <v>686</v>
      </c>
      <c r="H520" s="188">
        <v>1</v>
      </c>
      <c r="I520" s="189"/>
      <c r="J520" s="190">
        <f t="shared" si="10"/>
        <v>0</v>
      </c>
      <c r="K520" s="186" t="s">
        <v>147</v>
      </c>
      <c r="L520" s="191"/>
      <c r="M520" s="192" t="s">
        <v>1</v>
      </c>
      <c r="N520" s="193" t="s">
        <v>46</v>
      </c>
      <c r="P520" s="145">
        <f t="shared" si="11"/>
        <v>0</v>
      </c>
      <c r="Q520" s="145">
        <v>8.8000000000000005E-3</v>
      </c>
      <c r="R520" s="145">
        <f t="shared" si="12"/>
        <v>8.8000000000000005E-3</v>
      </c>
      <c r="S520" s="145">
        <v>0</v>
      </c>
      <c r="T520" s="146">
        <f t="shared" si="13"/>
        <v>0</v>
      </c>
      <c r="AR520" s="147" t="s">
        <v>158</v>
      </c>
      <c r="AT520" s="147" t="s">
        <v>137</v>
      </c>
      <c r="AU520" s="147" t="s">
        <v>89</v>
      </c>
      <c r="AY520" s="17" t="s">
        <v>140</v>
      </c>
      <c r="BE520" s="148">
        <f t="shared" si="14"/>
        <v>0</v>
      </c>
      <c r="BF520" s="148">
        <f t="shared" si="15"/>
        <v>0</v>
      </c>
      <c r="BG520" s="148">
        <f t="shared" si="16"/>
        <v>0</v>
      </c>
      <c r="BH520" s="148">
        <f t="shared" si="17"/>
        <v>0</v>
      </c>
      <c r="BI520" s="148">
        <f t="shared" si="18"/>
        <v>0</v>
      </c>
      <c r="BJ520" s="17" t="s">
        <v>21</v>
      </c>
      <c r="BK520" s="148">
        <f t="shared" si="19"/>
        <v>0</v>
      </c>
      <c r="BL520" s="17" t="s">
        <v>152</v>
      </c>
      <c r="BM520" s="147" t="s">
        <v>1899</v>
      </c>
    </row>
    <row r="521" spans="2:65" s="1" customFormat="1" ht="16.5" customHeight="1">
      <c r="B521" s="32"/>
      <c r="C521" s="184" t="s">
        <v>975</v>
      </c>
      <c r="D521" s="184" t="s">
        <v>137</v>
      </c>
      <c r="E521" s="185" t="s">
        <v>1872</v>
      </c>
      <c r="F521" s="186" t="s">
        <v>1873</v>
      </c>
      <c r="G521" s="187" t="s">
        <v>686</v>
      </c>
      <c r="H521" s="188">
        <v>1.02</v>
      </c>
      <c r="I521" s="189"/>
      <c r="J521" s="190">
        <f t="shared" si="10"/>
        <v>0</v>
      </c>
      <c r="K521" s="186" t="s">
        <v>147</v>
      </c>
      <c r="L521" s="191"/>
      <c r="M521" s="192" t="s">
        <v>1</v>
      </c>
      <c r="N521" s="193" t="s">
        <v>46</v>
      </c>
      <c r="P521" s="145">
        <f t="shared" si="11"/>
        <v>0</v>
      </c>
      <c r="Q521" s="145">
        <v>1E-4</v>
      </c>
      <c r="R521" s="145">
        <f t="shared" si="12"/>
        <v>1.0200000000000001E-4</v>
      </c>
      <c r="S521" s="145">
        <v>0</v>
      </c>
      <c r="T521" s="146">
        <f t="shared" si="13"/>
        <v>0</v>
      </c>
      <c r="AR521" s="147" t="s">
        <v>158</v>
      </c>
      <c r="AT521" s="147" t="s">
        <v>137</v>
      </c>
      <c r="AU521" s="147" t="s">
        <v>89</v>
      </c>
      <c r="AY521" s="17" t="s">
        <v>140</v>
      </c>
      <c r="BE521" s="148">
        <f t="shared" si="14"/>
        <v>0</v>
      </c>
      <c r="BF521" s="148">
        <f t="shared" si="15"/>
        <v>0</v>
      </c>
      <c r="BG521" s="148">
        <f t="shared" si="16"/>
        <v>0</v>
      </c>
      <c r="BH521" s="148">
        <f t="shared" si="17"/>
        <v>0</v>
      </c>
      <c r="BI521" s="148">
        <f t="shared" si="18"/>
        <v>0</v>
      </c>
      <c r="BJ521" s="17" t="s">
        <v>21</v>
      </c>
      <c r="BK521" s="148">
        <f t="shared" si="19"/>
        <v>0</v>
      </c>
      <c r="BL521" s="17" t="s">
        <v>152</v>
      </c>
      <c r="BM521" s="147" t="s">
        <v>1900</v>
      </c>
    </row>
    <row r="522" spans="2:65" s="12" customFormat="1" ht="11.25">
      <c r="B522" s="156"/>
      <c r="D522" s="157" t="s">
        <v>341</v>
      </c>
      <c r="F522" s="159" t="s">
        <v>1901</v>
      </c>
      <c r="H522" s="160">
        <v>1.02</v>
      </c>
      <c r="I522" s="161"/>
      <c r="L522" s="156"/>
      <c r="M522" s="162"/>
      <c r="T522" s="163"/>
      <c r="AT522" s="158" t="s">
        <v>341</v>
      </c>
      <c r="AU522" s="158" t="s">
        <v>89</v>
      </c>
      <c r="AV522" s="12" t="s">
        <v>89</v>
      </c>
      <c r="AW522" s="12" t="s">
        <v>4</v>
      </c>
      <c r="AX522" s="12" t="s">
        <v>21</v>
      </c>
      <c r="AY522" s="158" t="s">
        <v>140</v>
      </c>
    </row>
    <row r="523" spans="2:65" s="1" customFormat="1" ht="24.2" customHeight="1">
      <c r="B523" s="32"/>
      <c r="C523" s="136" t="s">
        <v>981</v>
      </c>
      <c r="D523" s="136" t="s">
        <v>143</v>
      </c>
      <c r="E523" s="137" t="s">
        <v>1902</v>
      </c>
      <c r="F523" s="138" t="s">
        <v>1903</v>
      </c>
      <c r="G523" s="139" t="s">
        <v>686</v>
      </c>
      <c r="H523" s="140">
        <v>1</v>
      </c>
      <c r="I523" s="141"/>
      <c r="J523" s="142">
        <f t="shared" ref="J523:J532" si="20">ROUND(I523*H523,2)</f>
        <v>0</v>
      </c>
      <c r="K523" s="138" t="s">
        <v>147</v>
      </c>
      <c r="L523" s="32"/>
      <c r="M523" s="143" t="s">
        <v>1</v>
      </c>
      <c r="N523" s="144" t="s">
        <v>46</v>
      </c>
      <c r="P523" s="145">
        <f t="shared" ref="P523:P532" si="21">O523*H523</f>
        <v>0</v>
      </c>
      <c r="Q523" s="145">
        <v>1.67E-3</v>
      </c>
      <c r="R523" s="145">
        <f t="shared" ref="R523:R532" si="22">Q523*H523</f>
        <v>1.67E-3</v>
      </c>
      <c r="S523" s="145">
        <v>0</v>
      </c>
      <c r="T523" s="146">
        <f t="shared" ref="T523:T532" si="23">S523*H523</f>
        <v>0</v>
      </c>
      <c r="AR523" s="147" t="s">
        <v>152</v>
      </c>
      <c r="AT523" s="147" t="s">
        <v>143</v>
      </c>
      <c r="AU523" s="147" t="s">
        <v>89</v>
      </c>
      <c r="AY523" s="17" t="s">
        <v>140</v>
      </c>
      <c r="BE523" s="148">
        <f t="shared" ref="BE523:BE532" si="24">IF(N523="základní",J523,0)</f>
        <v>0</v>
      </c>
      <c r="BF523" s="148">
        <f t="shared" ref="BF523:BF532" si="25">IF(N523="snížená",J523,0)</f>
        <v>0</v>
      </c>
      <c r="BG523" s="148">
        <f t="shared" ref="BG523:BG532" si="26">IF(N523="zákl. přenesená",J523,0)</f>
        <v>0</v>
      </c>
      <c r="BH523" s="148">
        <f t="shared" ref="BH523:BH532" si="27">IF(N523="sníž. přenesená",J523,0)</f>
        <v>0</v>
      </c>
      <c r="BI523" s="148">
        <f t="shared" ref="BI523:BI532" si="28">IF(N523="nulová",J523,0)</f>
        <v>0</v>
      </c>
      <c r="BJ523" s="17" t="s">
        <v>21</v>
      </c>
      <c r="BK523" s="148">
        <f t="shared" ref="BK523:BK532" si="29">ROUND(I523*H523,2)</f>
        <v>0</v>
      </c>
      <c r="BL523" s="17" t="s">
        <v>152</v>
      </c>
      <c r="BM523" s="147" t="s">
        <v>1904</v>
      </c>
    </row>
    <row r="524" spans="2:65" s="1" customFormat="1" ht="24.2" customHeight="1">
      <c r="B524" s="32"/>
      <c r="C524" s="184" t="s">
        <v>987</v>
      </c>
      <c r="D524" s="184" t="s">
        <v>137</v>
      </c>
      <c r="E524" s="185" t="s">
        <v>1905</v>
      </c>
      <c r="F524" s="186" t="s">
        <v>1906</v>
      </c>
      <c r="G524" s="187" t="s">
        <v>686</v>
      </c>
      <c r="H524" s="188">
        <v>1</v>
      </c>
      <c r="I524" s="189"/>
      <c r="J524" s="190">
        <f t="shared" si="20"/>
        <v>0</v>
      </c>
      <c r="K524" s="186" t="s">
        <v>147</v>
      </c>
      <c r="L524" s="191"/>
      <c r="M524" s="192" t="s">
        <v>1</v>
      </c>
      <c r="N524" s="193" t="s">
        <v>46</v>
      </c>
      <c r="P524" s="145">
        <f t="shared" si="21"/>
        <v>0</v>
      </c>
      <c r="Q524" s="145">
        <v>1.2500000000000001E-2</v>
      </c>
      <c r="R524" s="145">
        <f t="shared" si="22"/>
        <v>1.2500000000000001E-2</v>
      </c>
      <c r="S524" s="145">
        <v>0</v>
      </c>
      <c r="T524" s="146">
        <f t="shared" si="23"/>
        <v>0</v>
      </c>
      <c r="AR524" s="147" t="s">
        <v>158</v>
      </c>
      <c r="AT524" s="147" t="s">
        <v>137</v>
      </c>
      <c r="AU524" s="147" t="s">
        <v>89</v>
      </c>
      <c r="AY524" s="17" t="s">
        <v>140</v>
      </c>
      <c r="BE524" s="148">
        <f t="shared" si="24"/>
        <v>0</v>
      </c>
      <c r="BF524" s="148">
        <f t="shared" si="25"/>
        <v>0</v>
      </c>
      <c r="BG524" s="148">
        <f t="shared" si="26"/>
        <v>0</v>
      </c>
      <c r="BH524" s="148">
        <f t="shared" si="27"/>
        <v>0</v>
      </c>
      <c r="BI524" s="148">
        <f t="shared" si="28"/>
        <v>0</v>
      </c>
      <c r="BJ524" s="17" t="s">
        <v>21</v>
      </c>
      <c r="BK524" s="148">
        <f t="shared" si="29"/>
        <v>0</v>
      </c>
      <c r="BL524" s="17" t="s">
        <v>152</v>
      </c>
      <c r="BM524" s="147" t="s">
        <v>1907</v>
      </c>
    </row>
    <row r="525" spans="2:65" s="1" customFormat="1" ht="33" customHeight="1">
      <c r="B525" s="32"/>
      <c r="C525" s="136" t="s">
        <v>993</v>
      </c>
      <c r="D525" s="136" t="s">
        <v>143</v>
      </c>
      <c r="E525" s="137" t="s">
        <v>1908</v>
      </c>
      <c r="F525" s="138" t="s">
        <v>1909</v>
      </c>
      <c r="G525" s="139" t="s">
        <v>686</v>
      </c>
      <c r="H525" s="140">
        <v>2</v>
      </c>
      <c r="I525" s="141"/>
      <c r="J525" s="142">
        <f t="shared" si="20"/>
        <v>0</v>
      </c>
      <c r="K525" s="138" t="s">
        <v>147</v>
      </c>
      <c r="L525" s="32"/>
      <c r="M525" s="143" t="s">
        <v>1</v>
      </c>
      <c r="N525" s="144" t="s">
        <v>46</v>
      </c>
      <c r="P525" s="145">
        <f t="shared" si="21"/>
        <v>0</v>
      </c>
      <c r="Q525" s="145">
        <v>0</v>
      </c>
      <c r="R525" s="145">
        <f t="shared" si="22"/>
        <v>0</v>
      </c>
      <c r="S525" s="145">
        <v>0</v>
      </c>
      <c r="T525" s="146">
        <f t="shared" si="23"/>
        <v>0</v>
      </c>
      <c r="AR525" s="147" t="s">
        <v>152</v>
      </c>
      <c r="AT525" s="147" t="s">
        <v>143</v>
      </c>
      <c r="AU525" s="147" t="s">
        <v>89</v>
      </c>
      <c r="AY525" s="17" t="s">
        <v>140</v>
      </c>
      <c r="BE525" s="148">
        <f t="shared" si="24"/>
        <v>0</v>
      </c>
      <c r="BF525" s="148">
        <f t="shared" si="25"/>
        <v>0</v>
      </c>
      <c r="BG525" s="148">
        <f t="shared" si="26"/>
        <v>0</v>
      </c>
      <c r="BH525" s="148">
        <f t="shared" si="27"/>
        <v>0</v>
      </c>
      <c r="BI525" s="148">
        <f t="shared" si="28"/>
        <v>0</v>
      </c>
      <c r="BJ525" s="17" t="s">
        <v>21</v>
      </c>
      <c r="BK525" s="148">
        <f t="shared" si="29"/>
        <v>0</v>
      </c>
      <c r="BL525" s="17" t="s">
        <v>152</v>
      </c>
      <c r="BM525" s="147" t="s">
        <v>1910</v>
      </c>
    </row>
    <row r="526" spans="2:65" s="1" customFormat="1" ht="16.5" customHeight="1">
      <c r="B526" s="32"/>
      <c r="C526" s="184" t="s">
        <v>999</v>
      </c>
      <c r="D526" s="184" t="s">
        <v>137</v>
      </c>
      <c r="E526" s="185" t="s">
        <v>1911</v>
      </c>
      <c r="F526" s="186" t="s">
        <v>1912</v>
      </c>
      <c r="G526" s="187" t="s">
        <v>686</v>
      </c>
      <c r="H526" s="188">
        <v>2</v>
      </c>
      <c r="I526" s="189"/>
      <c r="J526" s="190">
        <f t="shared" si="20"/>
        <v>0</v>
      </c>
      <c r="K526" s="186" t="s">
        <v>147</v>
      </c>
      <c r="L526" s="191"/>
      <c r="M526" s="192" t="s">
        <v>1</v>
      </c>
      <c r="N526" s="193" t="s">
        <v>46</v>
      </c>
      <c r="P526" s="145">
        <f t="shared" si="21"/>
        <v>0</v>
      </c>
      <c r="Q526" s="145">
        <v>4.2999999999999997E-2</v>
      </c>
      <c r="R526" s="145">
        <f t="shared" si="22"/>
        <v>8.5999999999999993E-2</v>
      </c>
      <c r="S526" s="145">
        <v>0</v>
      </c>
      <c r="T526" s="146">
        <f t="shared" si="23"/>
        <v>0</v>
      </c>
      <c r="AR526" s="147" t="s">
        <v>158</v>
      </c>
      <c r="AT526" s="147" t="s">
        <v>137</v>
      </c>
      <c r="AU526" s="147" t="s">
        <v>89</v>
      </c>
      <c r="AY526" s="17" t="s">
        <v>140</v>
      </c>
      <c r="BE526" s="148">
        <f t="shared" si="24"/>
        <v>0</v>
      </c>
      <c r="BF526" s="148">
        <f t="shared" si="25"/>
        <v>0</v>
      </c>
      <c r="BG526" s="148">
        <f t="shared" si="26"/>
        <v>0</v>
      </c>
      <c r="BH526" s="148">
        <f t="shared" si="27"/>
        <v>0</v>
      </c>
      <c r="BI526" s="148">
        <f t="shared" si="28"/>
        <v>0</v>
      </c>
      <c r="BJ526" s="17" t="s">
        <v>21</v>
      </c>
      <c r="BK526" s="148">
        <f t="shared" si="29"/>
        <v>0</v>
      </c>
      <c r="BL526" s="17" t="s">
        <v>152</v>
      </c>
      <c r="BM526" s="147" t="s">
        <v>1913</v>
      </c>
    </row>
    <row r="527" spans="2:65" s="1" customFormat="1" ht="21.75" customHeight="1">
      <c r="B527" s="32"/>
      <c r="C527" s="136" t="s">
        <v>1008</v>
      </c>
      <c r="D527" s="136" t="s">
        <v>143</v>
      </c>
      <c r="E527" s="137" t="s">
        <v>1914</v>
      </c>
      <c r="F527" s="138" t="s">
        <v>1915</v>
      </c>
      <c r="G527" s="139" t="s">
        <v>686</v>
      </c>
      <c r="H527" s="140">
        <v>2</v>
      </c>
      <c r="I527" s="141"/>
      <c r="J527" s="142">
        <f t="shared" si="20"/>
        <v>0</v>
      </c>
      <c r="K527" s="138" t="s">
        <v>147</v>
      </c>
      <c r="L527" s="32"/>
      <c r="M527" s="143" t="s">
        <v>1</v>
      </c>
      <c r="N527" s="144" t="s">
        <v>46</v>
      </c>
      <c r="P527" s="145">
        <f t="shared" si="21"/>
        <v>0</v>
      </c>
      <c r="Q527" s="145">
        <v>4.0000000000000002E-4</v>
      </c>
      <c r="R527" s="145">
        <f t="shared" si="22"/>
        <v>8.0000000000000004E-4</v>
      </c>
      <c r="S527" s="145">
        <v>0</v>
      </c>
      <c r="T527" s="146">
        <f t="shared" si="23"/>
        <v>0</v>
      </c>
      <c r="AR527" s="147" t="s">
        <v>152</v>
      </c>
      <c r="AT527" s="147" t="s">
        <v>143</v>
      </c>
      <c r="AU527" s="147" t="s">
        <v>89</v>
      </c>
      <c r="AY527" s="17" t="s">
        <v>140</v>
      </c>
      <c r="BE527" s="148">
        <f t="shared" si="24"/>
        <v>0</v>
      </c>
      <c r="BF527" s="148">
        <f t="shared" si="25"/>
        <v>0</v>
      </c>
      <c r="BG527" s="148">
        <f t="shared" si="26"/>
        <v>0</v>
      </c>
      <c r="BH527" s="148">
        <f t="shared" si="27"/>
        <v>0</v>
      </c>
      <c r="BI527" s="148">
        <f t="shared" si="28"/>
        <v>0</v>
      </c>
      <c r="BJ527" s="17" t="s">
        <v>21</v>
      </c>
      <c r="BK527" s="148">
        <f t="shared" si="29"/>
        <v>0</v>
      </c>
      <c r="BL527" s="17" t="s">
        <v>152</v>
      </c>
      <c r="BM527" s="147" t="s">
        <v>1916</v>
      </c>
    </row>
    <row r="528" spans="2:65" s="1" customFormat="1" ht="16.5" customHeight="1">
      <c r="B528" s="32"/>
      <c r="C528" s="136" t="s">
        <v>1014</v>
      </c>
      <c r="D528" s="136" t="s">
        <v>143</v>
      </c>
      <c r="E528" s="137" t="s">
        <v>1917</v>
      </c>
      <c r="F528" s="138" t="s">
        <v>1918</v>
      </c>
      <c r="G528" s="139" t="s">
        <v>686</v>
      </c>
      <c r="H528" s="140">
        <v>2</v>
      </c>
      <c r="I528" s="141"/>
      <c r="J528" s="142">
        <f t="shared" si="20"/>
        <v>0</v>
      </c>
      <c r="K528" s="138" t="s">
        <v>346</v>
      </c>
      <c r="L528" s="32"/>
      <c r="M528" s="143" t="s">
        <v>1</v>
      </c>
      <c r="N528" s="144" t="s">
        <v>46</v>
      </c>
      <c r="P528" s="145">
        <f t="shared" si="21"/>
        <v>0</v>
      </c>
      <c r="Q528" s="145">
        <v>0.05</v>
      </c>
      <c r="R528" s="145">
        <f t="shared" si="22"/>
        <v>0.1</v>
      </c>
      <c r="S528" s="145">
        <v>0</v>
      </c>
      <c r="T528" s="146">
        <f t="shared" si="23"/>
        <v>0</v>
      </c>
      <c r="AR528" s="147" t="s">
        <v>152</v>
      </c>
      <c r="AT528" s="147" t="s">
        <v>143</v>
      </c>
      <c r="AU528" s="147" t="s">
        <v>89</v>
      </c>
      <c r="AY528" s="17" t="s">
        <v>140</v>
      </c>
      <c r="BE528" s="148">
        <f t="shared" si="24"/>
        <v>0</v>
      </c>
      <c r="BF528" s="148">
        <f t="shared" si="25"/>
        <v>0</v>
      </c>
      <c r="BG528" s="148">
        <f t="shared" si="26"/>
        <v>0</v>
      </c>
      <c r="BH528" s="148">
        <f t="shared" si="27"/>
        <v>0</v>
      </c>
      <c r="BI528" s="148">
        <f t="shared" si="28"/>
        <v>0</v>
      </c>
      <c r="BJ528" s="17" t="s">
        <v>21</v>
      </c>
      <c r="BK528" s="148">
        <f t="shared" si="29"/>
        <v>0</v>
      </c>
      <c r="BL528" s="17" t="s">
        <v>152</v>
      </c>
      <c r="BM528" s="147" t="s">
        <v>1919</v>
      </c>
    </row>
    <row r="529" spans="2:65" s="1" customFormat="1" ht="16.5" customHeight="1">
      <c r="B529" s="32"/>
      <c r="C529" s="184" t="s">
        <v>1020</v>
      </c>
      <c r="D529" s="184" t="s">
        <v>137</v>
      </c>
      <c r="E529" s="185" t="s">
        <v>1920</v>
      </c>
      <c r="F529" s="186" t="s">
        <v>1921</v>
      </c>
      <c r="G529" s="187" t="s">
        <v>686</v>
      </c>
      <c r="H529" s="188">
        <v>2</v>
      </c>
      <c r="I529" s="189"/>
      <c r="J529" s="190">
        <f t="shared" si="20"/>
        <v>0</v>
      </c>
      <c r="K529" s="186" t="s">
        <v>346</v>
      </c>
      <c r="L529" s="191"/>
      <c r="M529" s="192" t="s">
        <v>1</v>
      </c>
      <c r="N529" s="193" t="s">
        <v>46</v>
      </c>
      <c r="P529" s="145">
        <f t="shared" si="21"/>
        <v>0</v>
      </c>
      <c r="Q529" s="145">
        <v>2.9499999999999998E-2</v>
      </c>
      <c r="R529" s="145">
        <f t="shared" si="22"/>
        <v>5.8999999999999997E-2</v>
      </c>
      <c r="S529" s="145">
        <v>0</v>
      </c>
      <c r="T529" s="146">
        <f t="shared" si="23"/>
        <v>0</v>
      </c>
      <c r="AR529" s="147" t="s">
        <v>158</v>
      </c>
      <c r="AT529" s="147" t="s">
        <v>137</v>
      </c>
      <c r="AU529" s="147" t="s">
        <v>89</v>
      </c>
      <c r="AY529" s="17" t="s">
        <v>140</v>
      </c>
      <c r="BE529" s="148">
        <f t="shared" si="24"/>
        <v>0</v>
      </c>
      <c r="BF529" s="148">
        <f t="shared" si="25"/>
        <v>0</v>
      </c>
      <c r="BG529" s="148">
        <f t="shared" si="26"/>
        <v>0</v>
      </c>
      <c r="BH529" s="148">
        <f t="shared" si="27"/>
        <v>0</v>
      </c>
      <c r="BI529" s="148">
        <f t="shared" si="28"/>
        <v>0</v>
      </c>
      <c r="BJ529" s="17" t="s">
        <v>21</v>
      </c>
      <c r="BK529" s="148">
        <f t="shared" si="29"/>
        <v>0</v>
      </c>
      <c r="BL529" s="17" t="s">
        <v>152</v>
      </c>
      <c r="BM529" s="147" t="s">
        <v>1922</v>
      </c>
    </row>
    <row r="530" spans="2:65" s="1" customFormat="1" ht="16.5" customHeight="1">
      <c r="B530" s="32"/>
      <c r="C530" s="184" t="s">
        <v>1022</v>
      </c>
      <c r="D530" s="184" t="s">
        <v>137</v>
      </c>
      <c r="E530" s="185" t="s">
        <v>1923</v>
      </c>
      <c r="F530" s="186" t="s">
        <v>1924</v>
      </c>
      <c r="G530" s="187" t="s">
        <v>686</v>
      </c>
      <c r="H530" s="188">
        <v>2</v>
      </c>
      <c r="I530" s="189"/>
      <c r="J530" s="190">
        <f t="shared" si="20"/>
        <v>0</v>
      </c>
      <c r="K530" s="186" t="s">
        <v>147</v>
      </c>
      <c r="L530" s="191"/>
      <c r="M530" s="192" t="s">
        <v>1</v>
      </c>
      <c r="N530" s="193" t="s">
        <v>46</v>
      </c>
      <c r="P530" s="145">
        <f t="shared" si="21"/>
        <v>0</v>
      </c>
      <c r="Q530" s="145">
        <v>1.5E-3</v>
      </c>
      <c r="R530" s="145">
        <f t="shared" si="22"/>
        <v>3.0000000000000001E-3</v>
      </c>
      <c r="S530" s="145">
        <v>0</v>
      </c>
      <c r="T530" s="146">
        <f t="shared" si="23"/>
        <v>0</v>
      </c>
      <c r="AR530" s="147" t="s">
        <v>158</v>
      </c>
      <c r="AT530" s="147" t="s">
        <v>137</v>
      </c>
      <c r="AU530" s="147" t="s">
        <v>89</v>
      </c>
      <c r="AY530" s="17" t="s">
        <v>140</v>
      </c>
      <c r="BE530" s="148">
        <f t="shared" si="24"/>
        <v>0</v>
      </c>
      <c r="BF530" s="148">
        <f t="shared" si="25"/>
        <v>0</v>
      </c>
      <c r="BG530" s="148">
        <f t="shared" si="26"/>
        <v>0</v>
      </c>
      <c r="BH530" s="148">
        <f t="shared" si="27"/>
        <v>0</v>
      </c>
      <c r="BI530" s="148">
        <f t="shared" si="28"/>
        <v>0</v>
      </c>
      <c r="BJ530" s="17" t="s">
        <v>21</v>
      </c>
      <c r="BK530" s="148">
        <f t="shared" si="29"/>
        <v>0</v>
      </c>
      <c r="BL530" s="17" t="s">
        <v>152</v>
      </c>
      <c r="BM530" s="147" t="s">
        <v>1925</v>
      </c>
    </row>
    <row r="531" spans="2:65" s="1" customFormat="1" ht="16.5" customHeight="1">
      <c r="B531" s="32"/>
      <c r="C531" s="136" t="s">
        <v>1024</v>
      </c>
      <c r="D531" s="136" t="s">
        <v>143</v>
      </c>
      <c r="E531" s="137" t="s">
        <v>1926</v>
      </c>
      <c r="F531" s="138" t="s">
        <v>1927</v>
      </c>
      <c r="G531" s="139" t="s">
        <v>686</v>
      </c>
      <c r="H531" s="140">
        <v>2</v>
      </c>
      <c r="I531" s="141"/>
      <c r="J531" s="142">
        <f t="shared" si="20"/>
        <v>0</v>
      </c>
      <c r="K531" s="138" t="s">
        <v>147</v>
      </c>
      <c r="L531" s="32"/>
      <c r="M531" s="143" t="s">
        <v>1</v>
      </c>
      <c r="N531" s="144" t="s">
        <v>46</v>
      </c>
      <c r="P531" s="145">
        <f t="shared" si="21"/>
        <v>0</v>
      </c>
      <c r="Q531" s="145">
        <v>2.5000000000000001E-2</v>
      </c>
      <c r="R531" s="145">
        <f t="shared" si="22"/>
        <v>0.05</v>
      </c>
      <c r="S531" s="145">
        <v>0</v>
      </c>
      <c r="T531" s="146">
        <f t="shared" si="23"/>
        <v>0</v>
      </c>
      <c r="AR531" s="147" t="s">
        <v>152</v>
      </c>
      <c r="AT531" s="147" t="s">
        <v>143</v>
      </c>
      <c r="AU531" s="147" t="s">
        <v>89</v>
      </c>
      <c r="AY531" s="17" t="s">
        <v>140</v>
      </c>
      <c r="BE531" s="148">
        <f t="shared" si="24"/>
        <v>0</v>
      </c>
      <c r="BF531" s="148">
        <f t="shared" si="25"/>
        <v>0</v>
      </c>
      <c r="BG531" s="148">
        <f t="shared" si="26"/>
        <v>0</v>
      </c>
      <c r="BH531" s="148">
        <f t="shared" si="27"/>
        <v>0</v>
      </c>
      <c r="BI531" s="148">
        <f t="shared" si="28"/>
        <v>0</v>
      </c>
      <c r="BJ531" s="17" t="s">
        <v>21</v>
      </c>
      <c r="BK531" s="148">
        <f t="shared" si="29"/>
        <v>0</v>
      </c>
      <c r="BL531" s="17" t="s">
        <v>152</v>
      </c>
      <c r="BM531" s="147" t="s">
        <v>1928</v>
      </c>
    </row>
    <row r="532" spans="2:65" s="1" customFormat="1" ht="16.5" customHeight="1">
      <c r="B532" s="32"/>
      <c r="C532" s="136" t="s">
        <v>1027</v>
      </c>
      <c r="D532" s="136" t="s">
        <v>143</v>
      </c>
      <c r="E532" s="137" t="s">
        <v>1929</v>
      </c>
      <c r="F532" s="138" t="s">
        <v>1930</v>
      </c>
      <c r="G532" s="139" t="s">
        <v>686</v>
      </c>
      <c r="H532" s="140">
        <v>2</v>
      </c>
      <c r="I532" s="141"/>
      <c r="J532" s="142">
        <f t="shared" si="20"/>
        <v>0</v>
      </c>
      <c r="K532" s="138" t="s">
        <v>147</v>
      </c>
      <c r="L532" s="32"/>
      <c r="M532" s="143" t="s">
        <v>1</v>
      </c>
      <c r="N532" s="144" t="s">
        <v>46</v>
      </c>
      <c r="P532" s="145">
        <f t="shared" si="21"/>
        <v>0</v>
      </c>
      <c r="Q532" s="145">
        <v>1.6000000000000001E-4</v>
      </c>
      <c r="R532" s="145">
        <f t="shared" si="22"/>
        <v>3.2000000000000003E-4</v>
      </c>
      <c r="S532" s="145">
        <v>0</v>
      </c>
      <c r="T532" s="146">
        <f t="shared" si="23"/>
        <v>0</v>
      </c>
      <c r="AR532" s="147" t="s">
        <v>152</v>
      </c>
      <c r="AT532" s="147" t="s">
        <v>143</v>
      </c>
      <c r="AU532" s="147" t="s">
        <v>89</v>
      </c>
      <c r="AY532" s="17" t="s">
        <v>140</v>
      </c>
      <c r="BE532" s="148">
        <f t="shared" si="24"/>
        <v>0</v>
      </c>
      <c r="BF532" s="148">
        <f t="shared" si="25"/>
        <v>0</v>
      </c>
      <c r="BG532" s="148">
        <f t="shared" si="26"/>
        <v>0</v>
      </c>
      <c r="BH532" s="148">
        <f t="shared" si="27"/>
        <v>0</v>
      </c>
      <c r="BI532" s="148">
        <f t="shared" si="28"/>
        <v>0</v>
      </c>
      <c r="BJ532" s="17" t="s">
        <v>21</v>
      </c>
      <c r="BK532" s="148">
        <f t="shared" si="29"/>
        <v>0</v>
      </c>
      <c r="BL532" s="17" t="s">
        <v>152</v>
      </c>
      <c r="BM532" s="147" t="s">
        <v>1931</v>
      </c>
    </row>
    <row r="533" spans="2:65" s="12" customFormat="1" ht="11.25">
      <c r="B533" s="156"/>
      <c r="D533" s="157" t="s">
        <v>341</v>
      </c>
      <c r="E533" s="158" t="s">
        <v>1</v>
      </c>
      <c r="F533" s="159" t="s">
        <v>89</v>
      </c>
      <c r="H533" s="160">
        <v>2</v>
      </c>
      <c r="I533" s="161"/>
      <c r="L533" s="156"/>
      <c r="M533" s="162"/>
      <c r="T533" s="163"/>
      <c r="AT533" s="158" t="s">
        <v>341</v>
      </c>
      <c r="AU533" s="158" t="s">
        <v>89</v>
      </c>
      <c r="AV533" s="12" t="s">
        <v>89</v>
      </c>
      <c r="AW533" s="12" t="s">
        <v>36</v>
      </c>
      <c r="AX533" s="12" t="s">
        <v>21</v>
      </c>
      <c r="AY533" s="158" t="s">
        <v>140</v>
      </c>
    </row>
    <row r="534" spans="2:65" s="1" customFormat="1" ht="16.5" customHeight="1">
      <c r="B534" s="32"/>
      <c r="C534" s="136" t="s">
        <v>1029</v>
      </c>
      <c r="D534" s="136" t="s">
        <v>143</v>
      </c>
      <c r="E534" s="137" t="s">
        <v>1932</v>
      </c>
      <c r="F534" s="138" t="s">
        <v>1933</v>
      </c>
      <c r="G534" s="139" t="s">
        <v>146</v>
      </c>
      <c r="H534" s="140">
        <v>170</v>
      </c>
      <c r="I534" s="141"/>
      <c r="J534" s="142">
        <f>ROUND(I534*H534,2)</f>
        <v>0</v>
      </c>
      <c r="K534" s="138" t="s">
        <v>346</v>
      </c>
      <c r="L534" s="32"/>
      <c r="M534" s="143" t="s">
        <v>1</v>
      </c>
      <c r="N534" s="144" t="s">
        <v>46</v>
      </c>
      <c r="P534" s="145">
        <f>O534*H534</f>
        <v>0</v>
      </c>
      <c r="Q534" s="145">
        <v>1.9000000000000001E-4</v>
      </c>
      <c r="R534" s="145">
        <f>Q534*H534</f>
        <v>3.2300000000000002E-2</v>
      </c>
      <c r="S534" s="145">
        <v>0</v>
      </c>
      <c r="T534" s="146">
        <f>S534*H534</f>
        <v>0</v>
      </c>
      <c r="AR534" s="147" t="s">
        <v>152</v>
      </c>
      <c r="AT534" s="147" t="s">
        <v>143</v>
      </c>
      <c r="AU534" s="147" t="s">
        <v>89</v>
      </c>
      <c r="AY534" s="17" t="s">
        <v>140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21</v>
      </c>
      <c r="BK534" s="148">
        <f>ROUND(I534*H534,2)</f>
        <v>0</v>
      </c>
      <c r="BL534" s="17" t="s">
        <v>152</v>
      </c>
      <c r="BM534" s="147" t="s">
        <v>1934</v>
      </c>
    </row>
    <row r="535" spans="2:65" s="1" customFormat="1" ht="16.5" customHeight="1">
      <c r="B535" s="32"/>
      <c r="C535" s="136" t="s">
        <v>1034</v>
      </c>
      <c r="D535" s="136" t="s">
        <v>143</v>
      </c>
      <c r="E535" s="137" t="s">
        <v>1935</v>
      </c>
      <c r="F535" s="138" t="s">
        <v>1936</v>
      </c>
      <c r="G535" s="139" t="s">
        <v>686</v>
      </c>
      <c r="H535" s="140">
        <v>6</v>
      </c>
      <c r="I535" s="141"/>
      <c r="J535" s="142">
        <f>ROUND(I535*H535,2)</f>
        <v>0</v>
      </c>
      <c r="K535" s="138" t="s">
        <v>147</v>
      </c>
      <c r="L535" s="32"/>
      <c r="M535" s="143" t="s">
        <v>1</v>
      </c>
      <c r="N535" s="144" t="s">
        <v>46</v>
      </c>
      <c r="P535" s="145">
        <f>O535*H535</f>
        <v>0</v>
      </c>
      <c r="Q535" s="145">
        <v>2.0000000000000001E-4</v>
      </c>
      <c r="R535" s="145">
        <f>Q535*H535</f>
        <v>1.2000000000000001E-3</v>
      </c>
      <c r="S535" s="145">
        <v>0</v>
      </c>
      <c r="T535" s="146">
        <f>S535*H535</f>
        <v>0</v>
      </c>
      <c r="AR535" s="147" t="s">
        <v>152</v>
      </c>
      <c r="AT535" s="147" t="s">
        <v>143</v>
      </c>
      <c r="AU535" s="147" t="s">
        <v>89</v>
      </c>
      <c r="AY535" s="17" t="s">
        <v>140</v>
      </c>
      <c r="BE535" s="148">
        <f>IF(N535="základní",J535,0)</f>
        <v>0</v>
      </c>
      <c r="BF535" s="148">
        <f>IF(N535="snížená",J535,0)</f>
        <v>0</v>
      </c>
      <c r="BG535" s="148">
        <f>IF(N535="zákl. přenesená",J535,0)</f>
        <v>0</v>
      </c>
      <c r="BH535" s="148">
        <f>IF(N535="sníž. přenesená",J535,0)</f>
        <v>0</v>
      </c>
      <c r="BI535" s="148">
        <f>IF(N535="nulová",J535,0)</f>
        <v>0</v>
      </c>
      <c r="BJ535" s="17" t="s">
        <v>21</v>
      </c>
      <c r="BK535" s="148">
        <f>ROUND(I535*H535,2)</f>
        <v>0</v>
      </c>
      <c r="BL535" s="17" t="s">
        <v>152</v>
      </c>
      <c r="BM535" s="147" t="s">
        <v>1937</v>
      </c>
    </row>
    <row r="536" spans="2:65" s="1" customFormat="1" ht="16.5" customHeight="1">
      <c r="B536" s="32"/>
      <c r="C536" s="136" t="s">
        <v>1038</v>
      </c>
      <c r="D536" s="136" t="s">
        <v>143</v>
      </c>
      <c r="E536" s="137" t="s">
        <v>1938</v>
      </c>
      <c r="F536" s="138" t="s">
        <v>1939</v>
      </c>
      <c r="G536" s="139" t="s">
        <v>686</v>
      </c>
      <c r="H536" s="140">
        <v>4</v>
      </c>
      <c r="I536" s="141"/>
      <c r="J536" s="142">
        <f>ROUND(I536*H536,2)</f>
        <v>0</v>
      </c>
      <c r="K536" s="138" t="s">
        <v>147</v>
      </c>
      <c r="L536" s="32"/>
      <c r="M536" s="143" t="s">
        <v>1</v>
      </c>
      <c r="N536" s="144" t="s">
        <v>46</v>
      </c>
      <c r="P536" s="145">
        <f>O536*H536</f>
        <v>0</v>
      </c>
      <c r="Q536" s="145">
        <v>2.0000000000000001E-4</v>
      </c>
      <c r="R536" s="145">
        <f>Q536*H536</f>
        <v>8.0000000000000004E-4</v>
      </c>
      <c r="S536" s="145">
        <v>0</v>
      </c>
      <c r="T536" s="146">
        <f>S536*H536</f>
        <v>0</v>
      </c>
      <c r="AR536" s="147" t="s">
        <v>152</v>
      </c>
      <c r="AT536" s="147" t="s">
        <v>143</v>
      </c>
      <c r="AU536" s="147" t="s">
        <v>89</v>
      </c>
      <c r="AY536" s="17" t="s">
        <v>140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21</v>
      </c>
      <c r="BK536" s="148">
        <f>ROUND(I536*H536,2)</f>
        <v>0</v>
      </c>
      <c r="BL536" s="17" t="s">
        <v>152</v>
      </c>
      <c r="BM536" s="147" t="s">
        <v>1940</v>
      </c>
    </row>
    <row r="537" spans="2:65" s="1" customFormat="1" ht="24.2" customHeight="1">
      <c r="B537" s="32"/>
      <c r="C537" s="136" t="s">
        <v>1040</v>
      </c>
      <c r="D537" s="136" t="s">
        <v>143</v>
      </c>
      <c r="E537" s="137" t="s">
        <v>1941</v>
      </c>
      <c r="F537" s="138" t="s">
        <v>1942</v>
      </c>
      <c r="G537" s="139" t="s">
        <v>146</v>
      </c>
      <c r="H537" s="140">
        <v>81</v>
      </c>
      <c r="I537" s="141"/>
      <c r="J537" s="142">
        <f>ROUND(I537*H537,2)</f>
        <v>0</v>
      </c>
      <c r="K537" s="138" t="s">
        <v>346</v>
      </c>
      <c r="L537" s="32"/>
      <c r="M537" s="143" t="s">
        <v>1</v>
      </c>
      <c r="N537" s="144" t="s">
        <v>46</v>
      </c>
      <c r="P537" s="145">
        <f>O537*H537</f>
        <v>0</v>
      </c>
      <c r="Q537" s="145">
        <v>9.0000000000000006E-5</v>
      </c>
      <c r="R537" s="145">
        <f>Q537*H537</f>
        <v>7.2900000000000005E-3</v>
      </c>
      <c r="S537" s="145">
        <v>0</v>
      </c>
      <c r="T537" s="146">
        <f>S537*H537</f>
        <v>0</v>
      </c>
      <c r="AR537" s="147" t="s">
        <v>152</v>
      </c>
      <c r="AT537" s="147" t="s">
        <v>143</v>
      </c>
      <c r="AU537" s="147" t="s">
        <v>89</v>
      </c>
      <c r="AY537" s="17" t="s">
        <v>140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21</v>
      </c>
      <c r="BK537" s="148">
        <f>ROUND(I537*H537,2)</f>
        <v>0</v>
      </c>
      <c r="BL537" s="17" t="s">
        <v>152</v>
      </c>
      <c r="BM537" s="147" t="s">
        <v>1943</v>
      </c>
    </row>
    <row r="538" spans="2:65" s="1" customFormat="1" ht="24.2" customHeight="1">
      <c r="B538" s="32"/>
      <c r="C538" s="136" t="s">
        <v>1043</v>
      </c>
      <c r="D538" s="136" t="s">
        <v>143</v>
      </c>
      <c r="E538" s="137" t="s">
        <v>1944</v>
      </c>
      <c r="F538" s="138" t="s">
        <v>1945</v>
      </c>
      <c r="G538" s="139" t="s">
        <v>460</v>
      </c>
      <c r="H538" s="140">
        <v>5.2779999999999996</v>
      </c>
      <c r="I538" s="141"/>
      <c r="J538" s="142">
        <f>ROUND(I538*H538,2)</f>
        <v>0</v>
      </c>
      <c r="K538" s="138" t="s">
        <v>346</v>
      </c>
      <c r="L538" s="32"/>
      <c r="M538" s="143" t="s">
        <v>1</v>
      </c>
      <c r="N538" s="144" t="s">
        <v>46</v>
      </c>
      <c r="P538" s="145">
        <f>O538*H538</f>
        <v>0</v>
      </c>
      <c r="Q538" s="145">
        <v>1.5298499999999999</v>
      </c>
      <c r="R538" s="145">
        <f>Q538*H538</f>
        <v>8.0745482999999982</v>
      </c>
      <c r="S538" s="145">
        <v>0</v>
      </c>
      <c r="T538" s="146">
        <f>S538*H538</f>
        <v>0</v>
      </c>
      <c r="AR538" s="147" t="s">
        <v>152</v>
      </c>
      <c r="AT538" s="147" t="s">
        <v>143</v>
      </c>
      <c r="AU538" s="147" t="s">
        <v>89</v>
      </c>
      <c r="AY538" s="17" t="s">
        <v>140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21</v>
      </c>
      <c r="BK538" s="148">
        <f>ROUND(I538*H538,2)</f>
        <v>0</v>
      </c>
      <c r="BL538" s="17" t="s">
        <v>152</v>
      </c>
      <c r="BM538" s="147" t="s">
        <v>1946</v>
      </c>
    </row>
    <row r="539" spans="2:65" s="12" customFormat="1" ht="11.25">
      <c r="B539" s="156"/>
      <c r="D539" s="157" t="s">
        <v>341</v>
      </c>
      <c r="E539" s="158" t="s">
        <v>1</v>
      </c>
      <c r="F539" s="159" t="s">
        <v>1947</v>
      </c>
      <c r="H539" s="160">
        <v>4.7E-2</v>
      </c>
      <c r="I539" s="161"/>
      <c r="L539" s="156"/>
      <c r="M539" s="162"/>
      <c r="T539" s="163"/>
      <c r="AT539" s="158" t="s">
        <v>341</v>
      </c>
      <c r="AU539" s="158" t="s">
        <v>89</v>
      </c>
      <c r="AV539" s="12" t="s">
        <v>89</v>
      </c>
      <c r="AW539" s="12" t="s">
        <v>36</v>
      </c>
      <c r="AX539" s="12" t="s">
        <v>81</v>
      </c>
      <c r="AY539" s="158" t="s">
        <v>140</v>
      </c>
    </row>
    <row r="540" spans="2:65" s="12" customFormat="1" ht="11.25">
      <c r="B540" s="156"/>
      <c r="D540" s="157" t="s">
        <v>341</v>
      </c>
      <c r="E540" s="158" t="s">
        <v>1</v>
      </c>
      <c r="F540" s="159" t="s">
        <v>1948</v>
      </c>
      <c r="H540" s="160">
        <v>5.2309999999999999</v>
      </c>
      <c r="I540" s="161"/>
      <c r="L540" s="156"/>
      <c r="M540" s="162"/>
      <c r="T540" s="163"/>
      <c r="AT540" s="158" t="s">
        <v>341</v>
      </c>
      <c r="AU540" s="158" t="s">
        <v>89</v>
      </c>
      <c r="AV540" s="12" t="s">
        <v>89</v>
      </c>
      <c r="AW540" s="12" t="s">
        <v>36</v>
      </c>
      <c r="AX540" s="12" t="s">
        <v>81</v>
      </c>
      <c r="AY540" s="158" t="s">
        <v>140</v>
      </c>
    </row>
    <row r="541" spans="2:65" s="13" customFormat="1" ht="11.25">
      <c r="B541" s="164"/>
      <c r="D541" s="157" t="s">
        <v>341</v>
      </c>
      <c r="E541" s="165" t="s">
        <v>1</v>
      </c>
      <c r="F541" s="166" t="s">
        <v>343</v>
      </c>
      <c r="H541" s="167">
        <v>5.2779999999999996</v>
      </c>
      <c r="I541" s="168"/>
      <c r="L541" s="164"/>
      <c r="M541" s="169"/>
      <c r="T541" s="170"/>
      <c r="AT541" s="165" t="s">
        <v>341</v>
      </c>
      <c r="AU541" s="165" t="s">
        <v>89</v>
      </c>
      <c r="AV541" s="13" t="s">
        <v>152</v>
      </c>
      <c r="AW541" s="13" t="s">
        <v>36</v>
      </c>
      <c r="AX541" s="13" t="s">
        <v>21</v>
      </c>
      <c r="AY541" s="165" t="s">
        <v>140</v>
      </c>
    </row>
    <row r="542" spans="2:65" s="1" customFormat="1" ht="24.2" customHeight="1">
      <c r="B542" s="32"/>
      <c r="C542" s="136" t="s">
        <v>1045</v>
      </c>
      <c r="D542" s="136" t="s">
        <v>143</v>
      </c>
      <c r="E542" s="137" t="s">
        <v>1949</v>
      </c>
      <c r="F542" s="138" t="s">
        <v>1950</v>
      </c>
      <c r="G542" s="139" t="s">
        <v>686</v>
      </c>
      <c r="H542" s="140">
        <v>45</v>
      </c>
      <c r="I542" s="141"/>
      <c r="J542" s="142">
        <f>ROUND(I542*H542,2)</f>
        <v>0</v>
      </c>
      <c r="K542" s="138" t="s">
        <v>147</v>
      </c>
      <c r="L542" s="32"/>
      <c r="M542" s="143" t="s">
        <v>1</v>
      </c>
      <c r="N542" s="144" t="s">
        <v>46</v>
      </c>
      <c r="P542" s="145">
        <f>O542*H542</f>
        <v>0</v>
      </c>
      <c r="Q542" s="145">
        <v>0</v>
      </c>
      <c r="R542" s="145">
        <f>Q542*H542</f>
        <v>0</v>
      </c>
      <c r="S542" s="145">
        <v>0</v>
      </c>
      <c r="T542" s="146">
        <f>S542*H542</f>
        <v>0</v>
      </c>
      <c r="AR542" s="147" t="s">
        <v>152</v>
      </c>
      <c r="AT542" s="147" t="s">
        <v>143</v>
      </c>
      <c r="AU542" s="147" t="s">
        <v>89</v>
      </c>
      <c r="AY542" s="17" t="s">
        <v>140</v>
      </c>
      <c r="BE542" s="148">
        <f>IF(N542="základní",J542,0)</f>
        <v>0</v>
      </c>
      <c r="BF542" s="148">
        <f>IF(N542="snížená",J542,0)</f>
        <v>0</v>
      </c>
      <c r="BG542" s="148">
        <f>IF(N542="zákl. přenesená",J542,0)</f>
        <v>0</v>
      </c>
      <c r="BH542" s="148">
        <f>IF(N542="sníž. přenesená",J542,0)</f>
        <v>0</v>
      </c>
      <c r="BI542" s="148">
        <f>IF(N542="nulová",J542,0)</f>
        <v>0</v>
      </c>
      <c r="BJ542" s="17" t="s">
        <v>21</v>
      </c>
      <c r="BK542" s="148">
        <f>ROUND(I542*H542,2)</f>
        <v>0</v>
      </c>
      <c r="BL542" s="17" t="s">
        <v>152</v>
      </c>
      <c r="BM542" s="147" t="s">
        <v>1951</v>
      </c>
    </row>
    <row r="543" spans="2:65" s="12" customFormat="1" ht="11.25">
      <c r="B543" s="156"/>
      <c r="D543" s="157" t="s">
        <v>341</v>
      </c>
      <c r="E543" s="158" t="s">
        <v>1</v>
      </c>
      <c r="F543" s="159" t="s">
        <v>1952</v>
      </c>
      <c r="H543" s="160">
        <v>28</v>
      </c>
      <c r="I543" s="161"/>
      <c r="L543" s="156"/>
      <c r="M543" s="162"/>
      <c r="T543" s="163"/>
      <c r="AT543" s="158" t="s">
        <v>341</v>
      </c>
      <c r="AU543" s="158" t="s">
        <v>89</v>
      </c>
      <c r="AV543" s="12" t="s">
        <v>89</v>
      </c>
      <c r="AW543" s="12" t="s">
        <v>36</v>
      </c>
      <c r="AX543" s="12" t="s">
        <v>81</v>
      </c>
      <c r="AY543" s="158" t="s">
        <v>140</v>
      </c>
    </row>
    <row r="544" spans="2:65" s="12" customFormat="1" ht="11.25">
      <c r="B544" s="156"/>
      <c r="D544" s="157" t="s">
        <v>341</v>
      </c>
      <c r="E544" s="158" t="s">
        <v>1</v>
      </c>
      <c r="F544" s="159" t="s">
        <v>1953</v>
      </c>
      <c r="H544" s="160">
        <v>17</v>
      </c>
      <c r="I544" s="161"/>
      <c r="L544" s="156"/>
      <c r="M544" s="162"/>
      <c r="T544" s="163"/>
      <c r="AT544" s="158" t="s">
        <v>341</v>
      </c>
      <c r="AU544" s="158" t="s">
        <v>89</v>
      </c>
      <c r="AV544" s="12" t="s">
        <v>89</v>
      </c>
      <c r="AW544" s="12" t="s">
        <v>36</v>
      </c>
      <c r="AX544" s="12" t="s">
        <v>81</v>
      </c>
      <c r="AY544" s="158" t="s">
        <v>140</v>
      </c>
    </row>
    <row r="545" spans="2:65" s="13" customFormat="1" ht="11.25">
      <c r="B545" s="164"/>
      <c r="D545" s="157" t="s">
        <v>341</v>
      </c>
      <c r="E545" s="165" t="s">
        <v>1</v>
      </c>
      <c r="F545" s="166" t="s">
        <v>343</v>
      </c>
      <c r="H545" s="167">
        <v>45</v>
      </c>
      <c r="I545" s="168"/>
      <c r="L545" s="164"/>
      <c r="M545" s="169"/>
      <c r="T545" s="170"/>
      <c r="AT545" s="165" t="s">
        <v>341</v>
      </c>
      <c r="AU545" s="165" t="s">
        <v>89</v>
      </c>
      <c r="AV545" s="13" t="s">
        <v>152</v>
      </c>
      <c r="AW545" s="13" t="s">
        <v>36</v>
      </c>
      <c r="AX545" s="13" t="s">
        <v>21</v>
      </c>
      <c r="AY545" s="165" t="s">
        <v>140</v>
      </c>
    </row>
    <row r="546" spans="2:65" s="1" customFormat="1" ht="21.75" customHeight="1">
      <c r="B546" s="32"/>
      <c r="C546" s="136" t="s">
        <v>1052</v>
      </c>
      <c r="D546" s="136" t="s">
        <v>143</v>
      </c>
      <c r="E546" s="137" t="s">
        <v>1954</v>
      </c>
      <c r="F546" s="138" t="s">
        <v>1955</v>
      </c>
      <c r="G546" s="139" t="s">
        <v>686</v>
      </c>
      <c r="H546" s="140">
        <v>2</v>
      </c>
      <c r="I546" s="141"/>
      <c r="J546" s="142">
        <f>ROUND(I546*H546,2)</f>
        <v>0</v>
      </c>
      <c r="K546" s="138" t="s">
        <v>147</v>
      </c>
      <c r="L546" s="32"/>
      <c r="M546" s="143" t="s">
        <v>1</v>
      </c>
      <c r="N546" s="144" t="s">
        <v>46</v>
      </c>
      <c r="P546" s="145">
        <f>O546*H546</f>
        <v>0</v>
      </c>
      <c r="Q546" s="145">
        <v>1.8400000000000001E-3</v>
      </c>
      <c r="R546" s="145">
        <f>Q546*H546</f>
        <v>3.6800000000000001E-3</v>
      </c>
      <c r="S546" s="145">
        <v>0</v>
      </c>
      <c r="T546" s="146">
        <f>S546*H546</f>
        <v>0</v>
      </c>
      <c r="AR546" s="147" t="s">
        <v>152</v>
      </c>
      <c r="AT546" s="147" t="s">
        <v>143</v>
      </c>
      <c r="AU546" s="147" t="s">
        <v>89</v>
      </c>
      <c r="AY546" s="17" t="s">
        <v>140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21</v>
      </c>
      <c r="BK546" s="148">
        <f>ROUND(I546*H546,2)</f>
        <v>0</v>
      </c>
      <c r="BL546" s="17" t="s">
        <v>152</v>
      </c>
      <c r="BM546" s="147" t="s">
        <v>1956</v>
      </c>
    </row>
    <row r="547" spans="2:65" s="1" customFormat="1" ht="24.2" customHeight="1">
      <c r="B547" s="32"/>
      <c r="C547" s="136" t="s">
        <v>1056</v>
      </c>
      <c r="D547" s="136" t="s">
        <v>143</v>
      </c>
      <c r="E547" s="137" t="s">
        <v>1957</v>
      </c>
      <c r="F547" s="138" t="s">
        <v>1958</v>
      </c>
      <c r="G547" s="139" t="s">
        <v>686</v>
      </c>
      <c r="H547" s="140">
        <v>2</v>
      </c>
      <c r="I547" s="141"/>
      <c r="J547" s="142">
        <f>ROUND(I547*H547,2)</f>
        <v>0</v>
      </c>
      <c r="K547" s="138" t="s">
        <v>147</v>
      </c>
      <c r="L547" s="32"/>
      <c r="M547" s="143" t="s">
        <v>1</v>
      </c>
      <c r="N547" s="144" t="s">
        <v>46</v>
      </c>
      <c r="P547" s="145">
        <f>O547*H547</f>
        <v>0</v>
      </c>
      <c r="Q547" s="145">
        <v>0</v>
      </c>
      <c r="R547" s="145">
        <f>Q547*H547</f>
        <v>0</v>
      </c>
      <c r="S547" s="145">
        <v>5.5E-2</v>
      </c>
      <c r="T547" s="146">
        <f>S547*H547</f>
        <v>0.11</v>
      </c>
      <c r="AR547" s="147" t="s">
        <v>152</v>
      </c>
      <c r="AT547" s="147" t="s">
        <v>143</v>
      </c>
      <c r="AU547" s="147" t="s">
        <v>89</v>
      </c>
      <c r="AY547" s="17" t="s">
        <v>140</v>
      </c>
      <c r="BE547" s="148">
        <f>IF(N547="základní",J547,0)</f>
        <v>0</v>
      </c>
      <c r="BF547" s="148">
        <f>IF(N547="snížená",J547,0)</f>
        <v>0</v>
      </c>
      <c r="BG547" s="148">
        <f>IF(N547="zákl. přenesená",J547,0)</f>
        <v>0</v>
      </c>
      <c r="BH547" s="148">
        <f>IF(N547="sníž. přenesená",J547,0)</f>
        <v>0</v>
      </c>
      <c r="BI547" s="148">
        <f>IF(N547="nulová",J547,0)</f>
        <v>0</v>
      </c>
      <c r="BJ547" s="17" t="s">
        <v>21</v>
      </c>
      <c r="BK547" s="148">
        <f>ROUND(I547*H547,2)</f>
        <v>0</v>
      </c>
      <c r="BL547" s="17" t="s">
        <v>152</v>
      </c>
      <c r="BM547" s="147" t="s">
        <v>1959</v>
      </c>
    </row>
    <row r="548" spans="2:65" s="12" customFormat="1" ht="11.25">
      <c r="B548" s="156"/>
      <c r="D548" s="157" t="s">
        <v>341</v>
      </c>
      <c r="E548" s="158" t="s">
        <v>1</v>
      </c>
      <c r="F548" s="159" t="s">
        <v>1960</v>
      </c>
      <c r="H548" s="160">
        <v>2</v>
      </c>
      <c r="I548" s="161"/>
      <c r="L548" s="156"/>
      <c r="M548" s="162"/>
      <c r="T548" s="163"/>
      <c r="AT548" s="158" t="s">
        <v>341</v>
      </c>
      <c r="AU548" s="158" t="s">
        <v>89</v>
      </c>
      <c r="AV548" s="12" t="s">
        <v>89</v>
      </c>
      <c r="AW548" s="12" t="s">
        <v>36</v>
      </c>
      <c r="AX548" s="12" t="s">
        <v>21</v>
      </c>
      <c r="AY548" s="158" t="s">
        <v>140</v>
      </c>
    </row>
    <row r="549" spans="2:65" s="1" customFormat="1" ht="16.5" customHeight="1">
      <c r="B549" s="32"/>
      <c r="C549" s="136" t="s">
        <v>1060</v>
      </c>
      <c r="D549" s="136" t="s">
        <v>143</v>
      </c>
      <c r="E549" s="137" t="s">
        <v>1961</v>
      </c>
      <c r="F549" s="138" t="s">
        <v>1962</v>
      </c>
      <c r="G549" s="139" t="s">
        <v>686</v>
      </c>
      <c r="H549" s="140">
        <v>2</v>
      </c>
      <c r="I549" s="141"/>
      <c r="J549" s="142">
        <f>ROUND(I549*H549,2)</f>
        <v>0</v>
      </c>
      <c r="K549" s="138" t="s">
        <v>147</v>
      </c>
      <c r="L549" s="32"/>
      <c r="M549" s="143" t="s">
        <v>1</v>
      </c>
      <c r="N549" s="144" t="s">
        <v>46</v>
      </c>
      <c r="P549" s="145">
        <f>O549*H549</f>
        <v>0</v>
      </c>
      <c r="Q549" s="145">
        <v>0</v>
      </c>
      <c r="R549" s="145">
        <f>Q549*H549</f>
        <v>0</v>
      </c>
      <c r="S549" s="145">
        <v>3.5000000000000003E-2</v>
      </c>
      <c r="T549" s="146">
        <f>S549*H549</f>
        <v>7.0000000000000007E-2</v>
      </c>
      <c r="AR549" s="147" t="s">
        <v>152</v>
      </c>
      <c r="AT549" s="147" t="s">
        <v>143</v>
      </c>
      <c r="AU549" s="147" t="s">
        <v>89</v>
      </c>
      <c r="AY549" s="17" t="s">
        <v>140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21</v>
      </c>
      <c r="BK549" s="148">
        <f>ROUND(I549*H549,2)</f>
        <v>0</v>
      </c>
      <c r="BL549" s="17" t="s">
        <v>152</v>
      </c>
      <c r="BM549" s="147" t="s">
        <v>1963</v>
      </c>
    </row>
    <row r="550" spans="2:65" s="1" customFormat="1" ht="24.2" customHeight="1">
      <c r="B550" s="32"/>
      <c r="C550" s="136" t="s">
        <v>1068</v>
      </c>
      <c r="D550" s="136" t="s">
        <v>143</v>
      </c>
      <c r="E550" s="137" t="s">
        <v>1964</v>
      </c>
      <c r="F550" s="138" t="s">
        <v>1965</v>
      </c>
      <c r="G550" s="139" t="s">
        <v>686</v>
      </c>
      <c r="H550" s="140">
        <v>2</v>
      </c>
      <c r="I550" s="141"/>
      <c r="J550" s="142">
        <f>ROUND(I550*H550,2)</f>
        <v>0</v>
      </c>
      <c r="K550" s="138" t="s">
        <v>147</v>
      </c>
      <c r="L550" s="32"/>
      <c r="M550" s="143" t="s">
        <v>1</v>
      </c>
      <c r="N550" s="144" t="s">
        <v>46</v>
      </c>
      <c r="P550" s="145">
        <f>O550*H550</f>
        <v>0</v>
      </c>
      <c r="Q550" s="145">
        <v>1.6000000000000001E-3</v>
      </c>
      <c r="R550" s="145">
        <f>Q550*H550</f>
        <v>3.2000000000000002E-3</v>
      </c>
      <c r="S550" s="145">
        <v>0</v>
      </c>
      <c r="T550" s="146">
        <f>S550*H550</f>
        <v>0</v>
      </c>
      <c r="AR550" s="147" t="s">
        <v>152</v>
      </c>
      <c r="AT550" s="147" t="s">
        <v>143</v>
      </c>
      <c r="AU550" s="147" t="s">
        <v>89</v>
      </c>
      <c r="AY550" s="17" t="s">
        <v>140</v>
      </c>
      <c r="BE550" s="148">
        <f>IF(N550="základní",J550,0)</f>
        <v>0</v>
      </c>
      <c r="BF550" s="148">
        <f>IF(N550="snížená",J550,0)</f>
        <v>0</v>
      </c>
      <c r="BG550" s="148">
        <f>IF(N550="zákl. přenesená",J550,0)</f>
        <v>0</v>
      </c>
      <c r="BH550" s="148">
        <f>IF(N550="sníž. přenesená",J550,0)</f>
        <v>0</v>
      </c>
      <c r="BI550" s="148">
        <f>IF(N550="nulová",J550,0)</f>
        <v>0</v>
      </c>
      <c r="BJ550" s="17" t="s">
        <v>21</v>
      </c>
      <c r="BK550" s="148">
        <f>ROUND(I550*H550,2)</f>
        <v>0</v>
      </c>
      <c r="BL550" s="17" t="s">
        <v>152</v>
      </c>
      <c r="BM550" s="147" t="s">
        <v>1966</v>
      </c>
    </row>
    <row r="551" spans="2:65" s="1" customFormat="1" ht="24.2" customHeight="1">
      <c r="B551" s="32"/>
      <c r="C551" s="136" t="s">
        <v>1070</v>
      </c>
      <c r="D551" s="136" t="s">
        <v>143</v>
      </c>
      <c r="E551" s="137" t="s">
        <v>1468</v>
      </c>
      <c r="F551" s="138" t="s">
        <v>1469</v>
      </c>
      <c r="G551" s="139" t="s">
        <v>364</v>
      </c>
      <c r="H551" s="140">
        <v>0.18</v>
      </c>
      <c r="I551" s="141"/>
      <c r="J551" s="142">
        <f>ROUND(I551*H551,2)</f>
        <v>0</v>
      </c>
      <c r="K551" s="138" t="s">
        <v>346</v>
      </c>
      <c r="L551" s="32"/>
      <c r="M551" s="143" t="s">
        <v>1</v>
      </c>
      <c r="N551" s="144" t="s">
        <v>46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152</v>
      </c>
      <c r="AT551" s="147" t="s">
        <v>143</v>
      </c>
      <c r="AU551" s="147" t="s">
        <v>89</v>
      </c>
      <c r="AY551" s="17" t="s">
        <v>140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21</v>
      </c>
      <c r="BK551" s="148">
        <f>ROUND(I551*H551,2)</f>
        <v>0</v>
      </c>
      <c r="BL551" s="17" t="s">
        <v>152</v>
      </c>
      <c r="BM551" s="147" t="s">
        <v>1967</v>
      </c>
    </row>
    <row r="552" spans="2:65" s="12" customFormat="1" ht="11.25">
      <c r="B552" s="156"/>
      <c r="D552" s="157" t="s">
        <v>341</v>
      </c>
      <c r="E552" s="158" t="s">
        <v>1</v>
      </c>
      <c r="F552" s="159" t="s">
        <v>1968</v>
      </c>
      <c r="H552" s="160">
        <v>0.18</v>
      </c>
      <c r="I552" s="161"/>
      <c r="L552" s="156"/>
      <c r="M552" s="162"/>
      <c r="T552" s="163"/>
      <c r="AT552" s="158" t="s">
        <v>341</v>
      </c>
      <c r="AU552" s="158" t="s">
        <v>89</v>
      </c>
      <c r="AV552" s="12" t="s">
        <v>89</v>
      </c>
      <c r="AW552" s="12" t="s">
        <v>36</v>
      </c>
      <c r="AX552" s="12" t="s">
        <v>21</v>
      </c>
      <c r="AY552" s="158" t="s">
        <v>140</v>
      </c>
    </row>
    <row r="553" spans="2:65" s="1" customFormat="1" ht="24.2" customHeight="1">
      <c r="B553" s="32"/>
      <c r="C553" s="136" t="s">
        <v>1077</v>
      </c>
      <c r="D553" s="136" t="s">
        <v>143</v>
      </c>
      <c r="E553" s="137" t="s">
        <v>1472</v>
      </c>
      <c r="F553" s="138" t="s">
        <v>1473</v>
      </c>
      <c r="G553" s="139" t="s">
        <v>364</v>
      </c>
      <c r="H553" s="140">
        <v>0.72</v>
      </c>
      <c r="I553" s="141"/>
      <c r="J553" s="142">
        <f>ROUND(I553*H553,2)</f>
        <v>0</v>
      </c>
      <c r="K553" s="138" t="s">
        <v>346</v>
      </c>
      <c r="L553" s="32"/>
      <c r="M553" s="143" t="s">
        <v>1</v>
      </c>
      <c r="N553" s="144" t="s">
        <v>46</v>
      </c>
      <c r="P553" s="145">
        <f>O553*H553</f>
        <v>0</v>
      </c>
      <c r="Q553" s="145">
        <v>0</v>
      </c>
      <c r="R553" s="145">
        <f>Q553*H553</f>
        <v>0</v>
      </c>
      <c r="S553" s="145">
        <v>0</v>
      </c>
      <c r="T553" s="146">
        <f>S553*H553</f>
        <v>0</v>
      </c>
      <c r="AR553" s="147" t="s">
        <v>152</v>
      </c>
      <c r="AT553" s="147" t="s">
        <v>143</v>
      </c>
      <c r="AU553" s="147" t="s">
        <v>89</v>
      </c>
      <c r="AY553" s="17" t="s">
        <v>140</v>
      </c>
      <c r="BE553" s="148">
        <f>IF(N553="základní",J553,0)</f>
        <v>0</v>
      </c>
      <c r="BF553" s="148">
        <f>IF(N553="snížená",J553,0)</f>
        <v>0</v>
      </c>
      <c r="BG553" s="148">
        <f>IF(N553="zákl. přenesená",J553,0)</f>
        <v>0</v>
      </c>
      <c r="BH553" s="148">
        <f>IF(N553="sníž. přenesená",J553,0)</f>
        <v>0</v>
      </c>
      <c r="BI553" s="148">
        <f>IF(N553="nulová",J553,0)</f>
        <v>0</v>
      </c>
      <c r="BJ553" s="17" t="s">
        <v>21</v>
      </c>
      <c r="BK553" s="148">
        <f>ROUND(I553*H553,2)</f>
        <v>0</v>
      </c>
      <c r="BL553" s="17" t="s">
        <v>152</v>
      </c>
      <c r="BM553" s="147" t="s">
        <v>1969</v>
      </c>
    </row>
    <row r="554" spans="2:65" s="12" customFormat="1" ht="11.25">
      <c r="B554" s="156"/>
      <c r="D554" s="157" t="s">
        <v>341</v>
      </c>
      <c r="F554" s="159" t="s">
        <v>1970</v>
      </c>
      <c r="H554" s="160">
        <v>0.72</v>
      </c>
      <c r="I554" s="161"/>
      <c r="L554" s="156"/>
      <c r="M554" s="162"/>
      <c r="T554" s="163"/>
      <c r="AT554" s="158" t="s">
        <v>341</v>
      </c>
      <c r="AU554" s="158" t="s">
        <v>89</v>
      </c>
      <c r="AV554" s="12" t="s">
        <v>89</v>
      </c>
      <c r="AW554" s="12" t="s">
        <v>4</v>
      </c>
      <c r="AX554" s="12" t="s">
        <v>21</v>
      </c>
      <c r="AY554" s="158" t="s">
        <v>140</v>
      </c>
    </row>
    <row r="555" spans="2:65" s="11" customFormat="1" ht="22.9" customHeight="1">
      <c r="B555" s="124"/>
      <c r="D555" s="125" t="s">
        <v>80</v>
      </c>
      <c r="E555" s="134" t="s">
        <v>835</v>
      </c>
      <c r="F555" s="134" t="s">
        <v>1502</v>
      </c>
      <c r="I555" s="127"/>
      <c r="J555" s="135">
        <f>BK555</f>
        <v>0</v>
      </c>
      <c r="L555" s="124"/>
      <c r="M555" s="129"/>
      <c r="P555" s="130">
        <f>P556</f>
        <v>0</v>
      </c>
      <c r="R555" s="130">
        <f>R556</f>
        <v>0</v>
      </c>
      <c r="T555" s="131">
        <f>T556</f>
        <v>0</v>
      </c>
      <c r="AR555" s="125" t="s">
        <v>21</v>
      </c>
      <c r="AT555" s="132" t="s">
        <v>80</v>
      </c>
      <c r="AU555" s="132" t="s">
        <v>21</v>
      </c>
      <c r="AY555" s="125" t="s">
        <v>140</v>
      </c>
      <c r="BK555" s="133">
        <f>BK556</f>
        <v>0</v>
      </c>
    </row>
    <row r="556" spans="2:65" s="1" customFormat="1" ht="24.2" customHeight="1">
      <c r="B556" s="32"/>
      <c r="C556" s="136" t="s">
        <v>1081</v>
      </c>
      <c r="D556" s="136" t="s">
        <v>143</v>
      </c>
      <c r="E556" s="137" t="s">
        <v>1971</v>
      </c>
      <c r="F556" s="138" t="s">
        <v>1972</v>
      </c>
      <c r="G556" s="139" t="s">
        <v>364</v>
      </c>
      <c r="H556" s="140">
        <v>20.728999999999999</v>
      </c>
      <c r="I556" s="141"/>
      <c r="J556" s="142">
        <f>ROUND(I556*H556,2)</f>
        <v>0</v>
      </c>
      <c r="K556" s="138" t="s">
        <v>346</v>
      </c>
      <c r="L556" s="32"/>
      <c r="M556" s="143" t="s">
        <v>1</v>
      </c>
      <c r="N556" s="144" t="s">
        <v>46</v>
      </c>
      <c r="P556" s="145">
        <f>O556*H556</f>
        <v>0</v>
      </c>
      <c r="Q556" s="145">
        <v>0</v>
      </c>
      <c r="R556" s="145">
        <f>Q556*H556</f>
        <v>0</v>
      </c>
      <c r="S556" s="145">
        <v>0</v>
      </c>
      <c r="T556" s="146">
        <f>S556*H556</f>
        <v>0</v>
      </c>
      <c r="AR556" s="147" t="s">
        <v>152</v>
      </c>
      <c r="AT556" s="147" t="s">
        <v>143</v>
      </c>
      <c r="AU556" s="147" t="s">
        <v>89</v>
      </c>
      <c r="AY556" s="17" t="s">
        <v>140</v>
      </c>
      <c r="BE556" s="148">
        <f>IF(N556="základní",J556,0)</f>
        <v>0</v>
      </c>
      <c r="BF556" s="148">
        <f>IF(N556="snížená",J556,0)</f>
        <v>0</v>
      </c>
      <c r="BG556" s="148">
        <f>IF(N556="zákl. přenesená",J556,0)</f>
        <v>0</v>
      </c>
      <c r="BH556" s="148">
        <f>IF(N556="sníž. přenesená",J556,0)</f>
        <v>0</v>
      </c>
      <c r="BI556" s="148">
        <f>IF(N556="nulová",J556,0)</f>
        <v>0</v>
      </c>
      <c r="BJ556" s="17" t="s">
        <v>21</v>
      </c>
      <c r="BK556" s="148">
        <f>ROUND(I556*H556,2)</f>
        <v>0</v>
      </c>
      <c r="BL556" s="17" t="s">
        <v>152</v>
      </c>
      <c r="BM556" s="147" t="s">
        <v>1506</v>
      </c>
    </row>
    <row r="557" spans="2:65" s="11" customFormat="1" ht="25.9" customHeight="1">
      <c r="B557" s="124"/>
      <c r="D557" s="125" t="s">
        <v>80</v>
      </c>
      <c r="E557" s="126" t="s">
        <v>137</v>
      </c>
      <c r="F557" s="126" t="s">
        <v>138</v>
      </c>
      <c r="I557" s="127"/>
      <c r="J557" s="128">
        <f>BK557</f>
        <v>0</v>
      </c>
      <c r="L557" s="124"/>
      <c r="M557" s="129"/>
      <c r="P557" s="130">
        <f>P558</f>
        <v>0</v>
      </c>
      <c r="R557" s="130">
        <f>R558</f>
        <v>1.3588910000000001</v>
      </c>
      <c r="T557" s="131">
        <f>T558</f>
        <v>0</v>
      </c>
      <c r="AR557" s="125" t="s">
        <v>139</v>
      </c>
      <c r="AT557" s="132" t="s">
        <v>80</v>
      </c>
      <c r="AU557" s="132" t="s">
        <v>81</v>
      </c>
      <c r="AY557" s="125" t="s">
        <v>140</v>
      </c>
      <c r="BK557" s="133">
        <f>BK558</f>
        <v>0</v>
      </c>
    </row>
    <row r="558" spans="2:65" s="11" customFormat="1" ht="22.9" customHeight="1">
      <c r="B558" s="124"/>
      <c r="D558" s="125" t="s">
        <v>80</v>
      </c>
      <c r="E558" s="134" t="s">
        <v>1528</v>
      </c>
      <c r="F558" s="134" t="s">
        <v>1529</v>
      </c>
      <c r="I558" s="127"/>
      <c r="J558" s="135">
        <f>BK558</f>
        <v>0</v>
      </c>
      <c r="L558" s="124"/>
      <c r="M558" s="129"/>
      <c r="P558" s="130">
        <f>SUM(P559:P566)</f>
        <v>0</v>
      </c>
      <c r="R558" s="130">
        <f>SUM(R559:R566)</f>
        <v>1.3588910000000001</v>
      </c>
      <c r="T558" s="131">
        <f>SUM(T559:T566)</f>
        <v>0</v>
      </c>
      <c r="AR558" s="125" t="s">
        <v>139</v>
      </c>
      <c r="AT558" s="132" t="s">
        <v>80</v>
      </c>
      <c r="AU558" s="132" t="s">
        <v>21</v>
      </c>
      <c r="AY558" s="125" t="s">
        <v>140</v>
      </c>
      <c r="BK558" s="133">
        <f>SUM(BK559:BK566)</f>
        <v>0</v>
      </c>
    </row>
    <row r="559" spans="2:65" s="1" customFormat="1" ht="21.75" customHeight="1">
      <c r="B559" s="32"/>
      <c r="C559" s="136" t="s">
        <v>1089</v>
      </c>
      <c r="D559" s="136" t="s">
        <v>143</v>
      </c>
      <c r="E559" s="137" t="s">
        <v>1531</v>
      </c>
      <c r="F559" s="138" t="s">
        <v>1532</v>
      </c>
      <c r="G559" s="139" t="s">
        <v>146</v>
      </c>
      <c r="H559" s="140">
        <v>9.9</v>
      </c>
      <c r="I559" s="141"/>
      <c r="J559" s="142">
        <f>ROUND(I559*H559,2)</f>
        <v>0</v>
      </c>
      <c r="K559" s="138" t="s">
        <v>346</v>
      </c>
      <c r="L559" s="32"/>
      <c r="M559" s="143" t="s">
        <v>1</v>
      </c>
      <c r="N559" s="144" t="s">
        <v>46</v>
      </c>
      <c r="P559" s="145">
        <f>O559*H559</f>
        <v>0</v>
      </c>
      <c r="Q559" s="145">
        <v>9.0000000000000006E-5</v>
      </c>
      <c r="R559" s="145">
        <f>Q559*H559</f>
        <v>8.9100000000000008E-4</v>
      </c>
      <c r="S559" s="145">
        <v>0</v>
      </c>
      <c r="T559" s="146">
        <f>S559*H559</f>
        <v>0</v>
      </c>
      <c r="AR559" s="147" t="s">
        <v>148</v>
      </c>
      <c r="AT559" s="147" t="s">
        <v>143</v>
      </c>
      <c r="AU559" s="147" t="s">
        <v>89</v>
      </c>
      <c r="AY559" s="17" t="s">
        <v>140</v>
      </c>
      <c r="BE559" s="148">
        <f>IF(N559="základní",J559,0)</f>
        <v>0</v>
      </c>
      <c r="BF559" s="148">
        <f>IF(N559="snížená",J559,0)</f>
        <v>0</v>
      </c>
      <c r="BG559" s="148">
        <f>IF(N559="zákl. přenesená",J559,0)</f>
        <v>0</v>
      </c>
      <c r="BH559" s="148">
        <f>IF(N559="sníž. přenesená",J559,0)</f>
        <v>0</v>
      </c>
      <c r="BI559" s="148">
        <f>IF(N559="nulová",J559,0)</f>
        <v>0</v>
      </c>
      <c r="BJ559" s="17" t="s">
        <v>21</v>
      </c>
      <c r="BK559" s="148">
        <f>ROUND(I559*H559,2)</f>
        <v>0</v>
      </c>
      <c r="BL559" s="17" t="s">
        <v>148</v>
      </c>
      <c r="BM559" s="147" t="s">
        <v>1533</v>
      </c>
    </row>
    <row r="560" spans="2:65" s="14" customFormat="1" ht="11.25">
      <c r="B560" s="171"/>
      <c r="D560" s="157" t="s">
        <v>341</v>
      </c>
      <c r="E560" s="172" t="s">
        <v>1</v>
      </c>
      <c r="F560" s="173" t="s">
        <v>1534</v>
      </c>
      <c r="H560" s="172" t="s">
        <v>1</v>
      </c>
      <c r="I560" s="174"/>
      <c r="L560" s="171"/>
      <c r="M560" s="175"/>
      <c r="T560" s="176"/>
      <c r="AT560" s="172" t="s">
        <v>341</v>
      </c>
      <c r="AU560" s="172" t="s">
        <v>89</v>
      </c>
      <c r="AV560" s="14" t="s">
        <v>21</v>
      </c>
      <c r="AW560" s="14" t="s">
        <v>36</v>
      </c>
      <c r="AX560" s="14" t="s">
        <v>81</v>
      </c>
      <c r="AY560" s="172" t="s">
        <v>140</v>
      </c>
    </row>
    <row r="561" spans="2:65" s="12" customFormat="1" ht="11.25">
      <c r="B561" s="156"/>
      <c r="D561" s="157" t="s">
        <v>341</v>
      </c>
      <c r="E561" s="158" t="s">
        <v>1</v>
      </c>
      <c r="F561" s="159" t="s">
        <v>1973</v>
      </c>
      <c r="H561" s="160">
        <v>7.7</v>
      </c>
      <c r="I561" s="161"/>
      <c r="L561" s="156"/>
      <c r="M561" s="162"/>
      <c r="T561" s="163"/>
      <c r="AT561" s="158" t="s">
        <v>341</v>
      </c>
      <c r="AU561" s="158" t="s">
        <v>89</v>
      </c>
      <c r="AV561" s="12" t="s">
        <v>89</v>
      </c>
      <c r="AW561" s="12" t="s">
        <v>36</v>
      </c>
      <c r="AX561" s="12" t="s">
        <v>81</v>
      </c>
      <c r="AY561" s="158" t="s">
        <v>140</v>
      </c>
    </row>
    <row r="562" spans="2:65" s="12" customFormat="1" ht="11.25">
      <c r="B562" s="156"/>
      <c r="D562" s="157" t="s">
        <v>341</v>
      </c>
      <c r="E562" s="158" t="s">
        <v>1</v>
      </c>
      <c r="F562" s="159" t="s">
        <v>1974</v>
      </c>
      <c r="H562" s="160">
        <v>2.2000000000000002</v>
      </c>
      <c r="I562" s="161"/>
      <c r="L562" s="156"/>
      <c r="M562" s="162"/>
      <c r="T562" s="163"/>
      <c r="AT562" s="158" t="s">
        <v>341</v>
      </c>
      <c r="AU562" s="158" t="s">
        <v>89</v>
      </c>
      <c r="AV562" s="12" t="s">
        <v>89</v>
      </c>
      <c r="AW562" s="12" t="s">
        <v>36</v>
      </c>
      <c r="AX562" s="12" t="s">
        <v>81</v>
      </c>
      <c r="AY562" s="158" t="s">
        <v>140</v>
      </c>
    </row>
    <row r="563" spans="2:65" s="13" customFormat="1" ht="11.25">
      <c r="B563" s="164"/>
      <c r="D563" s="157" t="s">
        <v>341</v>
      </c>
      <c r="E563" s="165" t="s">
        <v>1</v>
      </c>
      <c r="F563" s="166" t="s">
        <v>343</v>
      </c>
      <c r="H563" s="167">
        <v>9.9</v>
      </c>
      <c r="I563" s="168"/>
      <c r="L563" s="164"/>
      <c r="M563" s="169"/>
      <c r="T563" s="170"/>
      <c r="AT563" s="165" t="s">
        <v>341</v>
      </c>
      <c r="AU563" s="165" t="s">
        <v>89</v>
      </c>
      <c r="AV563" s="13" t="s">
        <v>152</v>
      </c>
      <c r="AW563" s="13" t="s">
        <v>36</v>
      </c>
      <c r="AX563" s="13" t="s">
        <v>21</v>
      </c>
      <c r="AY563" s="165" t="s">
        <v>140</v>
      </c>
    </row>
    <row r="564" spans="2:65" s="1" customFormat="1" ht="24.2" customHeight="1">
      <c r="B564" s="32"/>
      <c r="C564" s="136" t="s">
        <v>1096</v>
      </c>
      <c r="D564" s="136" t="s">
        <v>143</v>
      </c>
      <c r="E564" s="137" t="s">
        <v>1537</v>
      </c>
      <c r="F564" s="138" t="s">
        <v>1538</v>
      </c>
      <c r="G564" s="139" t="s">
        <v>686</v>
      </c>
      <c r="H564" s="140">
        <v>7</v>
      </c>
      <c r="I564" s="141"/>
      <c r="J564" s="142">
        <f>ROUND(I564*H564,2)</f>
        <v>0</v>
      </c>
      <c r="K564" s="138" t="s">
        <v>346</v>
      </c>
      <c r="L564" s="32"/>
      <c r="M564" s="143" t="s">
        <v>1</v>
      </c>
      <c r="N564" s="144" t="s">
        <v>46</v>
      </c>
      <c r="P564" s="145">
        <f>O564*H564</f>
        <v>0</v>
      </c>
      <c r="Q564" s="145">
        <v>0.19400000000000001</v>
      </c>
      <c r="R564" s="145">
        <f>Q564*H564</f>
        <v>1.3580000000000001</v>
      </c>
      <c r="S564" s="145">
        <v>0</v>
      </c>
      <c r="T564" s="146">
        <f>S564*H564</f>
        <v>0</v>
      </c>
      <c r="AR564" s="147" t="s">
        <v>148</v>
      </c>
      <c r="AT564" s="147" t="s">
        <v>143</v>
      </c>
      <c r="AU564" s="147" t="s">
        <v>89</v>
      </c>
      <c r="AY564" s="17" t="s">
        <v>140</v>
      </c>
      <c r="BE564" s="148">
        <f>IF(N564="základní",J564,0)</f>
        <v>0</v>
      </c>
      <c r="BF564" s="148">
        <f>IF(N564="snížená",J564,0)</f>
        <v>0</v>
      </c>
      <c r="BG564" s="148">
        <f>IF(N564="zákl. přenesená",J564,0)</f>
        <v>0</v>
      </c>
      <c r="BH564" s="148">
        <f>IF(N564="sníž. přenesená",J564,0)</f>
        <v>0</v>
      </c>
      <c r="BI564" s="148">
        <f>IF(N564="nulová",J564,0)</f>
        <v>0</v>
      </c>
      <c r="BJ564" s="17" t="s">
        <v>21</v>
      </c>
      <c r="BK564" s="148">
        <f>ROUND(I564*H564,2)</f>
        <v>0</v>
      </c>
      <c r="BL564" s="17" t="s">
        <v>148</v>
      </c>
      <c r="BM564" s="147" t="s">
        <v>1539</v>
      </c>
    </row>
    <row r="565" spans="2:65" s="14" customFormat="1" ht="11.25">
      <c r="B565" s="171"/>
      <c r="D565" s="157" t="s">
        <v>341</v>
      </c>
      <c r="E565" s="172" t="s">
        <v>1</v>
      </c>
      <c r="F565" s="173" t="s">
        <v>1534</v>
      </c>
      <c r="H565" s="172" t="s">
        <v>1</v>
      </c>
      <c r="I565" s="174"/>
      <c r="L565" s="171"/>
      <c r="M565" s="175"/>
      <c r="T565" s="176"/>
      <c r="AT565" s="172" t="s">
        <v>341</v>
      </c>
      <c r="AU565" s="172" t="s">
        <v>89</v>
      </c>
      <c r="AV565" s="14" t="s">
        <v>21</v>
      </c>
      <c r="AW565" s="14" t="s">
        <v>36</v>
      </c>
      <c r="AX565" s="14" t="s">
        <v>81</v>
      </c>
      <c r="AY565" s="172" t="s">
        <v>140</v>
      </c>
    </row>
    <row r="566" spans="2:65" s="12" customFormat="1" ht="11.25">
      <c r="B566" s="156"/>
      <c r="D566" s="157" t="s">
        <v>341</v>
      </c>
      <c r="E566" s="158" t="s">
        <v>1</v>
      </c>
      <c r="F566" s="159" t="s">
        <v>1975</v>
      </c>
      <c r="H566" s="160">
        <v>7</v>
      </c>
      <c r="I566" s="161"/>
      <c r="L566" s="156"/>
      <c r="M566" s="194"/>
      <c r="N566" s="195"/>
      <c r="O566" s="195"/>
      <c r="P566" s="195"/>
      <c r="Q566" s="195"/>
      <c r="R566" s="195"/>
      <c r="S566" s="195"/>
      <c r="T566" s="196"/>
      <c r="AT566" s="158" t="s">
        <v>341</v>
      </c>
      <c r="AU566" s="158" t="s">
        <v>89</v>
      </c>
      <c r="AV566" s="12" t="s">
        <v>89</v>
      </c>
      <c r="AW566" s="12" t="s">
        <v>36</v>
      </c>
      <c r="AX566" s="12" t="s">
        <v>21</v>
      </c>
      <c r="AY566" s="158" t="s">
        <v>140</v>
      </c>
    </row>
    <row r="567" spans="2:65" s="1" customFormat="1" ht="6.95" customHeight="1">
      <c r="B567" s="44"/>
      <c r="C567" s="45"/>
      <c r="D567" s="45"/>
      <c r="E567" s="45"/>
      <c r="F567" s="45"/>
      <c r="G567" s="45"/>
      <c r="H567" s="45"/>
      <c r="I567" s="45"/>
      <c r="J567" s="45"/>
      <c r="K567" s="45"/>
      <c r="L567" s="32"/>
    </row>
  </sheetData>
  <sheetProtection algorithmName="SHA-512" hashValue="eMH607o8oalTUVOCiGe3N0RKL3Msv/5oxYCUN9fvAR1mtoPsNQioCf48871mreQyX/OedIWv8y+yKfGYXiJsvA==" saltValue="l6mURhKI9cnVKLb8JyGPc4LdI+wrHtK5WjGFlpSlPjgVnKcVIAIobd8MFRNGhDs48SmHzAJrt3XuF2SeYaQykg==" spinCount="100000" sheet="1" objects="1" scenarios="1" formatColumns="0" formatRows="0" autoFilter="0"/>
  <autoFilter ref="C127:K566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BM3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107</v>
      </c>
      <c r="AZ2" s="154" t="s">
        <v>225</v>
      </c>
      <c r="BA2" s="154" t="s">
        <v>1</v>
      </c>
      <c r="BB2" s="154" t="s">
        <v>1</v>
      </c>
      <c r="BC2" s="154" t="s">
        <v>1976</v>
      </c>
      <c r="BD2" s="154" t="s">
        <v>89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  <c r="AZ3" s="154" t="s">
        <v>231</v>
      </c>
      <c r="BA3" s="154" t="s">
        <v>1</v>
      </c>
      <c r="BB3" s="154" t="s">
        <v>1</v>
      </c>
      <c r="BC3" s="154" t="s">
        <v>1977</v>
      </c>
      <c r="BD3" s="154" t="s">
        <v>89</v>
      </c>
    </row>
    <row r="4" spans="2:56" ht="24.95" customHeight="1">
      <c r="B4" s="20"/>
      <c r="D4" s="21" t="s">
        <v>112</v>
      </c>
      <c r="L4" s="20"/>
      <c r="M4" s="93" t="s">
        <v>10</v>
      </c>
      <c r="AT4" s="17" t="s">
        <v>4</v>
      </c>
      <c r="AZ4" s="154" t="s">
        <v>1978</v>
      </c>
      <c r="BA4" s="154" t="s">
        <v>1</v>
      </c>
      <c r="BB4" s="154" t="s">
        <v>1</v>
      </c>
      <c r="BC4" s="154" t="s">
        <v>1979</v>
      </c>
      <c r="BD4" s="154" t="s">
        <v>89</v>
      </c>
    </row>
    <row r="5" spans="2:56" ht="6.95" customHeight="1">
      <c r="B5" s="20"/>
      <c r="L5" s="20"/>
      <c r="AZ5" s="154" t="s">
        <v>1550</v>
      </c>
      <c r="BA5" s="154" t="s">
        <v>1</v>
      </c>
      <c r="BB5" s="154" t="s">
        <v>1</v>
      </c>
      <c r="BC5" s="154" t="s">
        <v>1558</v>
      </c>
      <c r="BD5" s="154" t="s">
        <v>89</v>
      </c>
    </row>
    <row r="6" spans="2:56" ht="12" customHeight="1">
      <c r="B6" s="20"/>
      <c r="D6" s="27" t="s">
        <v>16</v>
      </c>
      <c r="L6" s="20"/>
      <c r="AZ6" s="154" t="s">
        <v>1555</v>
      </c>
      <c r="BA6" s="154" t="s">
        <v>1</v>
      </c>
      <c r="BB6" s="154" t="s">
        <v>1</v>
      </c>
      <c r="BC6" s="154" t="s">
        <v>171</v>
      </c>
      <c r="BD6" s="154" t="s">
        <v>89</v>
      </c>
    </row>
    <row r="7" spans="2:56" ht="16.5" customHeight="1">
      <c r="B7" s="20"/>
      <c r="E7" s="239" t="str">
        <f>'Rekapitulace stavby'!K6</f>
        <v>BRNO, KŘENOVÁ – VIADUKT – REKONSTRUKCE KANALIZACE</v>
      </c>
      <c r="F7" s="240"/>
      <c r="G7" s="240"/>
      <c r="H7" s="240"/>
      <c r="L7" s="20"/>
      <c r="AZ7" s="154" t="s">
        <v>1557</v>
      </c>
      <c r="BA7" s="154" t="s">
        <v>1</v>
      </c>
      <c r="BB7" s="154" t="s">
        <v>1</v>
      </c>
      <c r="BC7" s="154" t="s">
        <v>1980</v>
      </c>
      <c r="BD7" s="154" t="s">
        <v>89</v>
      </c>
    </row>
    <row r="8" spans="2:56" ht="12" customHeight="1">
      <c r="B8" s="20"/>
      <c r="D8" s="27" t="s">
        <v>113</v>
      </c>
      <c r="L8" s="20"/>
      <c r="AZ8" s="154" t="s">
        <v>1981</v>
      </c>
      <c r="BA8" s="154" t="s">
        <v>268</v>
      </c>
      <c r="BB8" s="154" t="s">
        <v>1</v>
      </c>
      <c r="BC8" s="154" t="s">
        <v>1982</v>
      </c>
      <c r="BD8" s="154" t="s">
        <v>89</v>
      </c>
    </row>
    <row r="9" spans="2:56" s="1" customFormat="1" ht="16.5" customHeight="1">
      <c r="B9" s="32"/>
      <c r="E9" s="239" t="s">
        <v>239</v>
      </c>
      <c r="F9" s="241"/>
      <c r="G9" s="241"/>
      <c r="H9" s="241"/>
      <c r="L9" s="32"/>
      <c r="AZ9" s="154" t="s">
        <v>275</v>
      </c>
      <c r="BA9" s="154" t="s">
        <v>1</v>
      </c>
      <c r="BB9" s="154" t="s">
        <v>1</v>
      </c>
      <c r="BC9" s="154" t="s">
        <v>89</v>
      </c>
      <c r="BD9" s="154" t="s">
        <v>89</v>
      </c>
    </row>
    <row r="10" spans="2:56" s="1" customFormat="1" ht="12" customHeight="1">
      <c r="B10" s="32"/>
      <c r="D10" s="27" t="s">
        <v>115</v>
      </c>
      <c r="L10" s="32"/>
      <c r="AZ10" s="154" t="s">
        <v>1563</v>
      </c>
      <c r="BA10" s="154" t="s">
        <v>1</v>
      </c>
      <c r="BB10" s="154" t="s">
        <v>1</v>
      </c>
      <c r="BC10" s="154" t="s">
        <v>1983</v>
      </c>
      <c r="BD10" s="154" t="s">
        <v>89</v>
      </c>
    </row>
    <row r="11" spans="2:56" s="1" customFormat="1" ht="16.5" customHeight="1">
      <c r="B11" s="32"/>
      <c r="E11" s="197" t="s">
        <v>1984</v>
      </c>
      <c r="F11" s="241"/>
      <c r="G11" s="241"/>
      <c r="H11" s="241"/>
      <c r="L11" s="32"/>
      <c r="AZ11" s="154" t="s">
        <v>280</v>
      </c>
      <c r="BA11" s="154" t="s">
        <v>268</v>
      </c>
      <c r="BB11" s="154" t="s">
        <v>1</v>
      </c>
      <c r="BC11" s="154" t="s">
        <v>1985</v>
      </c>
      <c r="BD11" s="154" t="s">
        <v>89</v>
      </c>
    </row>
    <row r="12" spans="2:56" s="1" customFormat="1" ht="11.25">
      <c r="B12" s="32"/>
      <c r="L12" s="32"/>
      <c r="AZ12" s="154" t="s">
        <v>1986</v>
      </c>
      <c r="BA12" s="154" t="s">
        <v>1</v>
      </c>
      <c r="BB12" s="154" t="s">
        <v>1</v>
      </c>
      <c r="BC12" s="154" t="s">
        <v>1987</v>
      </c>
      <c r="BD12" s="154" t="s">
        <v>89</v>
      </c>
    </row>
    <row r="13" spans="2:56" s="1" customFormat="1" ht="12" customHeight="1">
      <c r="B13" s="32"/>
      <c r="D13" s="27" t="s">
        <v>19</v>
      </c>
      <c r="F13" s="25" t="s">
        <v>101</v>
      </c>
      <c r="I13" s="27" t="s">
        <v>20</v>
      </c>
      <c r="J13" s="25" t="s">
        <v>1</v>
      </c>
      <c r="L13" s="32"/>
      <c r="AZ13" s="154" t="s">
        <v>1566</v>
      </c>
      <c r="BA13" s="154" t="s">
        <v>1</v>
      </c>
      <c r="BB13" s="154" t="s">
        <v>1</v>
      </c>
      <c r="BC13" s="154" t="s">
        <v>1567</v>
      </c>
      <c r="BD13" s="154" t="s">
        <v>89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7. 8. 2024</v>
      </c>
      <c r="L14" s="32"/>
      <c r="AZ14" s="154" t="s">
        <v>1988</v>
      </c>
      <c r="BA14" s="154" t="s">
        <v>1</v>
      </c>
      <c r="BB14" s="154" t="s">
        <v>1</v>
      </c>
      <c r="BC14" s="154" t="s">
        <v>1567</v>
      </c>
      <c r="BD14" s="154" t="s">
        <v>89</v>
      </c>
    </row>
    <row r="15" spans="2:56" s="1" customFormat="1" ht="10.9" customHeight="1">
      <c r="B15" s="32"/>
      <c r="L15" s="32"/>
      <c r="AZ15" s="154" t="s">
        <v>1570</v>
      </c>
      <c r="BA15" s="154" t="s">
        <v>1</v>
      </c>
      <c r="BB15" s="154" t="s">
        <v>1</v>
      </c>
      <c r="BC15" s="154" t="s">
        <v>1989</v>
      </c>
      <c r="BD15" s="154" t="s">
        <v>89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154" t="s">
        <v>292</v>
      </c>
      <c r="BA16" s="154" t="s">
        <v>1</v>
      </c>
      <c r="BB16" s="154" t="s">
        <v>1</v>
      </c>
      <c r="BC16" s="154" t="s">
        <v>1990</v>
      </c>
      <c r="BD16" s="154" t="s">
        <v>89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154" t="s">
        <v>294</v>
      </c>
      <c r="BA17" s="154" t="s">
        <v>1</v>
      </c>
      <c r="BB17" s="154" t="s">
        <v>1</v>
      </c>
      <c r="BC17" s="154" t="s">
        <v>1991</v>
      </c>
      <c r="BD17" s="154" t="s">
        <v>89</v>
      </c>
    </row>
    <row r="18" spans="2:56" s="1" customFormat="1" ht="6.95" customHeight="1">
      <c r="B18" s="32"/>
      <c r="L18" s="32"/>
      <c r="AZ18" s="154" t="s">
        <v>298</v>
      </c>
      <c r="BA18" s="154" t="s">
        <v>1</v>
      </c>
      <c r="BB18" s="154" t="s">
        <v>1</v>
      </c>
      <c r="BC18" s="154" t="s">
        <v>1992</v>
      </c>
      <c r="BD18" s="154" t="s">
        <v>89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154" t="s">
        <v>301</v>
      </c>
      <c r="BA19" s="154" t="s">
        <v>1</v>
      </c>
      <c r="BB19" s="154" t="s">
        <v>1</v>
      </c>
      <c r="BC19" s="154" t="s">
        <v>1993</v>
      </c>
      <c r="BD19" s="154" t="s">
        <v>89</v>
      </c>
    </row>
    <row r="20" spans="2:56" s="1" customFormat="1" ht="18" customHeight="1">
      <c r="B20" s="32"/>
      <c r="E20" s="242" t="str">
        <f>'Rekapitulace stavby'!E14</f>
        <v>Vyplň údaj</v>
      </c>
      <c r="F20" s="223"/>
      <c r="G20" s="223"/>
      <c r="H20" s="223"/>
      <c r="I20" s="27" t="s">
        <v>31</v>
      </c>
      <c r="J20" s="28" t="str">
        <f>'Rekapitulace stavby'!AN14</f>
        <v>Vyplň údaj</v>
      </c>
      <c r="L20" s="32"/>
      <c r="AZ20" s="154" t="s">
        <v>303</v>
      </c>
      <c r="BA20" s="154" t="s">
        <v>1</v>
      </c>
      <c r="BB20" s="154" t="s">
        <v>1</v>
      </c>
      <c r="BC20" s="154" t="s">
        <v>1994</v>
      </c>
      <c r="BD20" s="154" t="s">
        <v>89</v>
      </c>
    </row>
    <row r="21" spans="2:56" s="1" customFormat="1" ht="6.95" customHeight="1">
      <c r="B21" s="32"/>
      <c r="L21" s="32"/>
      <c r="AZ21" s="154" t="s">
        <v>1577</v>
      </c>
      <c r="BA21" s="154" t="s">
        <v>1</v>
      </c>
      <c r="BB21" s="154" t="s">
        <v>1</v>
      </c>
      <c r="BC21" s="154" t="s">
        <v>1995</v>
      </c>
      <c r="BD21" s="154" t="s">
        <v>89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154" t="s">
        <v>317</v>
      </c>
      <c r="BA22" s="154" t="s">
        <v>268</v>
      </c>
      <c r="BB22" s="154" t="s">
        <v>1</v>
      </c>
      <c r="BC22" s="154" t="s">
        <v>1996</v>
      </c>
      <c r="BD22" s="154" t="s">
        <v>89</v>
      </c>
    </row>
    <row r="23" spans="2:56" s="1" customFormat="1" ht="18" customHeight="1">
      <c r="B23" s="32"/>
      <c r="E23" s="25" t="s">
        <v>35</v>
      </c>
      <c r="I23" s="27" t="s">
        <v>31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</row>
    <row r="26" spans="2:56" s="1" customFormat="1" ht="18" customHeight="1">
      <c r="B26" s="32"/>
      <c r="E26" s="25" t="s">
        <v>38</v>
      </c>
      <c r="I26" s="27" t="s">
        <v>31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39</v>
      </c>
      <c r="L28" s="32"/>
    </row>
    <row r="29" spans="2:56" s="7" customFormat="1" ht="16.5" customHeight="1">
      <c r="B29" s="94"/>
      <c r="E29" s="228" t="s">
        <v>1</v>
      </c>
      <c r="F29" s="228"/>
      <c r="G29" s="228"/>
      <c r="H29" s="228"/>
      <c r="L29" s="94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5" t="s">
        <v>41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ROUND((SUM(BE131:BE384)),  2)</f>
        <v>0</v>
      </c>
      <c r="I35" s="96">
        <v>0.21</v>
      </c>
      <c r="J35" s="86">
        <f>ROUND(((SUM(BE131:BE384))*I35),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ROUND((SUM(BF131:BF384)),  2)</f>
        <v>0</v>
      </c>
      <c r="I36" s="96">
        <v>0.12</v>
      </c>
      <c r="J36" s="86">
        <f>ROUND(((SUM(BF131:BF384))*I36),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ROUND((SUM(BG131:BG384)),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ROUND((SUM(BH131:BH384)),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ROUND((SUM(BI131:BI384)),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7"/>
      <c r="F41" s="57"/>
      <c r="G41" s="99" t="s">
        <v>52</v>
      </c>
      <c r="H41" s="100" t="s">
        <v>53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3" t="s">
        <v>57</v>
      </c>
      <c r="G61" s="43" t="s">
        <v>56</v>
      </c>
      <c r="H61" s="34"/>
      <c r="I61" s="34"/>
      <c r="J61" s="104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3" t="s">
        <v>57</v>
      </c>
      <c r="G76" s="43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39" t="str">
        <f>E7</f>
        <v>BRNO, KŘENOVÁ – VIADUKT – REKONSTRUKCE KANALIZACE</v>
      </c>
      <c r="F85" s="240"/>
      <c r="G85" s="240"/>
      <c r="H85" s="240"/>
      <c r="L85" s="32"/>
    </row>
    <row r="86" spans="2:12" ht="12" customHeight="1">
      <c r="B86" s="20"/>
      <c r="C86" s="27" t="s">
        <v>113</v>
      </c>
      <c r="L86" s="20"/>
    </row>
    <row r="87" spans="2:12" s="1" customFormat="1" ht="16.5" customHeight="1">
      <c r="B87" s="32"/>
      <c r="E87" s="239" t="s">
        <v>239</v>
      </c>
      <c r="F87" s="241"/>
      <c r="G87" s="241"/>
      <c r="H87" s="241"/>
      <c r="L87" s="32"/>
    </row>
    <row r="88" spans="2:12" s="1" customFormat="1" ht="12" customHeight="1">
      <c r="B88" s="32"/>
      <c r="C88" s="27" t="s">
        <v>115</v>
      </c>
      <c r="L88" s="32"/>
    </row>
    <row r="89" spans="2:12" s="1" customFormat="1" ht="16.5" customHeight="1">
      <c r="B89" s="32"/>
      <c r="E89" s="197" t="str">
        <f>E11</f>
        <v>SO 330 - VODOVODNÍ PŘÍPOJKA</v>
      </c>
      <c r="F89" s="241"/>
      <c r="G89" s="241"/>
      <c r="H89" s="24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7. 8. 2024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PROKAN smart s.r.o. 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118</v>
      </c>
      <c r="D96" s="97"/>
      <c r="E96" s="97"/>
      <c r="F96" s="97"/>
      <c r="G96" s="97"/>
      <c r="H96" s="97"/>
      <c r="I96" s="97"/>
      <c r="J96" s="106" t="s">
        <v>119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120</v>
      </c>
      <c r="J98" s="66">
        <f>J131</f>
        <v>0</v>
      </c>
      <c r="L98" s="32"/>
      <c r="AU98" s="17" t="s">
        <v>121</v>
      </c>
    </row>
    <row r="99" spans="2:47" s="8" customFormat="1" ht="24.95" customHeight="1">
      <c r="B99" s="108"/>
      <c r="D99" s="109" t="s">
        <v>325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326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328</v>
      </c>
      <c r="E101" s="114"/>
      <c r="F101" s="114"/>
      <c r="G101" s="114"/>
      <c r="H101" s="114"/>
      <c r="I101" s="114"/>
      <c r="J101" s="115">
        <f>J260</f>
        <v>0</v>
      </c>
      <c r="L101" s="112"/>
    </row>
    <row r="102" spans="2:47" s="9" customFormat="1" ht="19.899999999999999" customHeight="1">
      <c r="B102" s="112"/>
      <c r="D102" s="113" t="s">
        <v>329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47" s="9" customFormat="1" ht="19.899999999999999" customHeight="1">
      <c r="B103" s="112"/>
      <c r="D103" s="113" t="s">
        <v>330</v>
      </c>
      <c r="E103" s="114"/>
      <c r="F103" s="114"/>
      <c r="G103" s="114"/>
      <c r="H103" s="114"/>
      <c r="I103" s="114"/>
      <c r="J103" s="115">
        <f>J340</f>
        <v>0</v>
      </c>
      <c r="L103" s="112"/>
    </row>
    <row r="104" spans="2:47" s="9" customFormat="1" ht="19.899999999999999" customHeight="1">
      <c r="B104" s="112"/>
      <c r="D104" s="113" t="s">
        <v>1997</v>
      </c>
      <c r="E104" s="114"/>
      <c r="F104" s="114"/>
      <c r="G104" s="114"/>
      <c r="H104" s="114"/>
      <c r="I104" s="114"/>
      <c r="J104" s="115">
        <f>J361</f>
        <v>0</v>
      </c>
      <c r="L104" s="112"/>
    </row>
    <row r="105" spans="2:47" s="9" customFormat="1" ht="19.899999999999999" customHeight="1">
      <c r="B105" s="112"/>
      <c r="D105" s="113" t="s">
        <v>331</v>
      </c>
      <c r="E105" s="114"/>
      <c r="F105" s="114"/>
      <c r="G105" s="114"/>
      <c r="H105" s="114"/>
      <c r="I105" s="114"/>
      <c r="J105" s="115">
        <f>J365</f>
        <v>0</v>
      </c>
      <c r="L105" s="112"/>
    </row>
    <row r="106" spans="2:47" s="8" customFormat="1" ht="24.95" customHeight="1">
      <c r="B106" s="108"/>
      <c r="D106" s="109" t="s">
        <v>332</v>
      </c>
      <c r="E106" s="110"/>
      <c r="F106" s="110"/>
      <c r="G106" s="110"/>
      <c r="H106" s="110"/>
      <c r="I106" s="110"/>
      <c r="J106" s="111">
        <f>J367</f>
        <v>0</v>
      </c>
      <c r="L106" s="108"/>
    </row>
    <row r="107" spans="2:47" s="9" customFormat="1" ht="19.899999999999999" customHeight="1">
      <c r="B107" s="112"/>
      <c r="D107" s="113" t="s">
        <v>1998</v>
      </c>
      <c r="E107" s="114"/>
      <c r="F107" s="114"/>
      <c r="G107" s="114"/>
      <c r="H107" s="114"/>
      <c r="I107" s="114"/>
      <c r="J107" s="115">
        <f>J368</f>
        <v>0</v>
      </c>
      <c r="L107" s="112"/>
    </row>
    <row r="108" spans="2:47" s="8" customFormat="1" ht="24.95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J375</f>
        <v>0</v>
      </c>
      <c r="L108" s="108"/>
    </row>
    <row r="109" spans="2:47" s="9" customFormat="1" ht="19.899999999999999" customHeight="1">
      <c r="B109" s="112"/>
      <c r="D109" s="113" t="s">
        <v>334</v>
      </c>
      <c r="E109" s="114"/>
      <c r="F109" s="114"/>
      <c r="G109" s="114"/>
      <c r="H109" s="114"/>
      <c r="I109" s="114"/>
      <c r="J109" s="115">
        <f>J376</f>
        <v>0</v>
      </c>
      <c r="L109" s="112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124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39" t="str">
        <f>E7</f>
        <v>BRNO, KŘENOVÁ – VIADUKT – REKONSTRUKCE KANALIZACE</v>
      </c>
      <c r="F119" s="240"/>
      <c r="G119" s="240"/>
      <c r="H119" s="240"/>
      <c r="L119" s="32"/>
    </row>
    <row r="120" spans="2:12" ht="12" customHeight="1">
      <c r="B120" s="20"/>
      <c r="C120" s="27" t="s">
        <v>113</v>
      </c>
      <c r="L120" s="20"/>
    </row>
    <row r="121" spans="2:12" s="1" customFormat="1" ht="16.5" customHeight="1">
      <c r="B121" s="32"/>
      <c r="E121" s="239" t="s">
        <v>239</v>
      </c>
      <c r="F121" s="241"/>
      <c r="G121" s="241"/>
      <c r="H121" s="241"/>
      <c r="L121" s="32"/>
    </row>
    <row r="122" spans="2:12" s="1" customFormat="1" ht="12" customHeight="1">
      <c r="B122" s="32"/>
      <c r="C122" s="27" t="s">
        <v>115</v>
      </c>
      <c r="L122" s="32"/>
    </row>
    <row r="123" spans="2:12" s="1" customFormat="1" ht="16.5" customHeight="1">
      <c r="B123" s="32"/>
      <c r="E123" s="197" t="str">
        <f>E11</f>
        <v>SO 330 - VODOVODNÍ PŘÍPOJKA</v>
      </c>
      <c r="F123" s="241"/>
      <c r="G123" s="241"/>
      <c r="H123" s="241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22</v>
      </c>
      <c r="F125" s="25" t="str">
        <f>F14</f>
        <v>BRNO</v>
      </c>
      <c r="I125" s="27" t="s">
        <v>24</v>
      </c>
      <c r="J125" s="52" t="str">
        <f>IF(J14="","",J14)</f>
        <v>7. 8. 2024</v>
      </c>
      <c r="L125" s="32"/>
    </row>
    <row r="126" spans="2:12" s="1" customFormat="1" ht="6.95" customHeight="1">
      <c r="B126" s="32"/>
      <c r="L126" s="32"/>
    </row>
    <row r="127" spans="2:12" s="1" customFormat="1" ht="25.7" customHeight="1">
      <c r="B127" s="32"/>
      <c r="C127" s="27" t="s">
        <v>28</v>
      </c>
      <c r="F127" s="25" t="str">
        <f>E17</f>
        <v>Statutární město Brno</v>
      </c>
      <c r="I127" s="27" t="s">
        <v>34</v>
      </c>
      <c r="J127" s="30" t="str">
        <f>E23</f>
        <v>PROKAN smart s.r.o.  Brno</v>
      </c>
      <c r="L127" s="32"/>
    </row>
    <row r="128" spans="2:12" s="1" customFormat="1" ht="15.2" customHeight="1">
      <c r="B128" s="32"/>
      <c r="C128" s="27" t="s">
        <v>32</v>
      </c>
      <c r="F128" s="25" t="str">
        <f>IF(E20="","",E20)</f>
        <v>Vyplň údaj</v>
      </c>
      <c r="I128" s="27" t="s">
        <v>37</v>
      </c>
      <c r="J128" s="30" t="str">
        <f>E26</f>
        <v>Obrtel M.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125</v>
      </c>
      <c r="D130" s="118" t="s">
        <v>66</v>
      </c>
      <c r="E130" s="118" t="s">
        <v>62</v>
      </c>
      <c r="F130" s="118" t="s">
        <v>63</v>
      </c>
      <c r="G130" s="118" t="s">
        <v>126</v>
      </c>
      <c r="H130" s="118" t="s">
        <v>127</v>
      </c>
      <c r="I130" s="118" t="s">
        <v>128</v>
      </c>
      <c r="J130" s="118" t="s">
        <v>119</v>
      </c>
      <c r="K130" s="119" t="s">
        <v>129</v>
      </c>
      <c r="L130" s="116"/>
      <c r="M130" s="59" t="s">
        <v>1</v>
      </c>
      <c r="N130" s="60" t="s">
        <v>45</v>
      </c>
      <c r="O130" s="60" t="s">
        <v>130</v>
      </c>
      <c r="P130" s="60" t="s">
        <v>131</v>
      </c>
      <c r="Q130" s="60" t="s">
        <v>132</v>
      </c>
      <c r="R130" s="60" t="s">
        <v>133</v>
      </c>
      <c r="S130" s="60" t="s">
        <v>134</v>
      </c>
      <c r="T130" s="61" t="s">
        <v>135</v>
      </c>
    </row>
    <row r="131" spans="2:65" s="1" customFormat="1" ht="22.9" customHeight="1">
      <c r="B131" s="32"/>
      <c r="C131" s="64" t="s">
        <v>136</v>
      </c>
      <c r="J131" s="120">
        <f>BK131</f>
        <v>0</v>
      </c>
      <c r="L131" s="32"/>
      <c r="M131" s="62"/>
      <c r="N131" s="53"/>
      <c r="O131" s="53"/>
      <c r="P131" s="121">
        <f>P132+P367+P375</f>
        <v>0</v>
      </c>
      <c r="Q131" s="53"/>
      <c r="R131" s="121">
        <f>R132+R367+R375</f>
        <v>3.9156196899999998</v>
      </c>
      <c r="S131" s="53"/>
      <c r="T131" s="122">
        <f>T132+T367+T375</f>
        <v>18.293569999999999</v>
      </c>
      <c r="AT131" s="17" t="s">
        <v>80</v>
      </c>
      <c r="AU131" s="17" t="s">
        <v>121</v>
      </c>
      <c r="BK131" s="123">
        <f>BK132+BK367+BK375</f>
        <v>0</v>
      </c>
    </row>
    <row r="132" spans="2:65" s="11" customFormat="1" ht="25.9" customHeight="1">
      <c r="B132" s="124"/>
      <c r="D132" s="125" t="s">
        <v>80</v>
      </c>
      <c r="E132" s="126" t="s">
        <v>335</v>
      </c>
      <c r="F132" s="126" t="s">
        <v>336</v>
      </c>
      <c r="I132" s="127"/>
      <c r="J132" s="128">
        <f>BK132</f>
        <v>0</v>
      </c>
      <c r="L132" s="124"/>
      <c r="M132" s="129"/>
      <c r="P132" s="130">
        <f>P133+P260+P267+P340+P361+P365</f>
        <v>0</v>
      </c>
      <c r="R132" s="130">
        <f>R133+R260+R267+R340+R361+R365</f>
        <v>2.1672806899999997</v>
      </c>
      <c r="T132" s="131">
        <f>T133+T260+T267+T340+T361+T365</f>
        <v>18.287769999999998</v>
      </c>
      <c r="AR132" s="125" t="s">
        <v>21</v>
      </c>
      <c r="AT132" s="132" t="s">
        <v>80</v>
      </c>
      <c r="AU132" s="132" t="s">
        <v>81</v>
      </c>
      <c r="AY132" s="125" t="s">
        <v>140</v>
      </c>
      <c r="BK132" s="133">
        <f>BK133+BK260+BK267+BK340+BK361+BK365</f>
        <v>0</v>
      </c>
    </row>
    <row r="133" spans="2:65" s="11" customFormat="1" ht="22.9" customHeight="1">
      <c r="B133" s="124"/>
      <c r="D133" s="125" t="s">
        <v>80</v>
      </c>
      <c r="E133" s="134" t="s">
        <v>21</v>
      </c>
      <c r="F133" s="134" t="s">
        <v>337</v>
      </c>
      <c r="I133" s="127"/>
      <c r="J133" s="135">
        <f>BK133</f>
        <v>0</v>
      </c>
      <c r="L133" s="124"/>
      <c r="M133" s="129"/>
      <c r="P133" s="130">
        <f>SUM(P134:P259)</f>
        <v>0</v>
      </c>
      <c r="R133" s="130">
        <f>SUM(R134:R259)</f>
        <v>0.42238412000000003</v>
      </c>
      <c r="T133" s="131">
        <f>SUM(T134:T259)</f>
        <v>10.86145</v>
      </c>
      <c r="AR133" s="125" t="s">
        <v>21</v>
      </c>
      <c r="AT133" s="132" t="s">
        <v>80</v>
      </c>
      <c r="AU133" s="132" t="s">
        <v>21</v>
      </c>
      <c r="AY133" s="125" t="s">
        <v>140</v>
      </c>
      <c r="BK133" s="133">
        <f>SUM(BK134:BK259)</f>
        <v>0</v>
      </c>
    </row>
    <row r="134" spans="2:65" s="1" customFormat="1" ht="37.9" customHeight="1">
      <c r="B134" s="32"/>
      <c r="C134" s="136" t="s">
        <v>21</v>
      </c>
      <c r="D134" s="136" t="s">
        <v>143</v>
      </c>
      <c r="E134" s="137" t="s">
        <v>338</v>
      </c>
      <c r="F134" s="138" t="s">
        <v>339</v>
      </c>
      <c r="G134" s="139" t="s">
        <v>146</v>
      </c>
      <c r="H134" s="140">
        <v>2</v>
      </c>
      <c r="I134" s="141"/>
      <c r="J134" s="142">
        <f>ROUND(I134*H134,2)</f>
        <v>0</v>
      </c>
      <c r="K134" s="138" t="s">
        <v>147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0.08</v>
      </c>
      <c r="T134" s="146">
        <f>S134*H134</f>
        <v>0.16</v>
      </c>
      <c r="AR134" s="147" t="s">
        <v>152</v>
      </c>
      <c r="AT134" s="147" t="s">
        <v>143</v>
      </c>
      <c r="AU134" s="147" t="s">
        <v>89</v>
      </c>
      <c r="AY134" s="17" t="s">
        <v>140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21</v>
      </c>
      <c r="BK134" s="148">
        <f>ROUND(I134*H134,2)</f>
        <v>0</v>
      </c>
      <c r="BL134" s="17" t="s">
        <v>152</v>
      </c>
      <c r="BM134" s="147" t="s">
        <v>340</v>
      </c>
    </row>
    <row r="135" spans="2:65" s="12" customFormat="1" ht="11.25">
      <c r="B135" s="156"/>
      <c r="D135" s="157" t="s">
        <v>341</v>
      </c>
      <c r="E135" s="158" t="s">
        <v>1</v>
      </c>
      <c r="F135" s="159" t="s">
        <v>1583</v>
      </c>
      <c r="H135" s="160">
        <v>2</v>
      </c>
      <c r="I135" s="161"/>
      <c r="L135" s="156"/>
      <c r="M135" s="162"/>
      <c r="T135" s="163"/>
      <c r="AT135" s="158" t="s">
        <v>341</v>
      </c>
      <c r="AU135" s="158" t="s">
        <v>89</v>
      </c>
      <c r="AV135" s="12" t="s">
        <v>89</v>
      </c>
      <c r="AW135" s="12" t="s">
        <v>36</v>
      </c>
      <c r="AX135" s="12" t="s">
        <v>81</v>
      </c>
      <c r="AY135" s="158" t="s">
        <v>140</v>
      </c>
    </row>
    <row r="136" spans="2:65" s="13" customFormat="1" ht="11.25">
      <c r="B136" s="164"/>
      <c r="D136" s="157" t="s">
        <v>341</v>
      </c>
      <c r="E136" s="165" t="s">
        <v>275</v>
      </c>
      <c r="F136" s="166" t="s">
        <v>343</v>
      </c>
      <c r="H136" s="167">
        <v>2</v>
      </c>
      <c r="I136" s="168"/>
      <c r="L136" s="164"/>
      <c r="M136" s="169"/>
      <c r="T136" s="170"/>
      <c r="AT136" s="165" t="s">
        <v>341</v>
      </c>
      <c r="AU136" s="165" t="s">
        <v>89</v>
      </c>
      <c r="AV136" s="13" t="s">
        <v>152</v>
      </c>
      <c r="AW136" s="13" t="s">
        <v>36</v>
      </c>
      <c r="AX136" s="13" t="s">
        <v>21</v>
      </c>
      <c r="AY136" s="165" t="s">
        <v>140</v>
      </c>
    </row>
    <row r="137" spans="2:65" s="1" customFormat="1" ht="21.75" customHeight="1">
      <c r="B137" s="32"/>
      <c r="C137" s="136" t="s">
        <v>89</v>
      </c>
      <c r="D137" s="136" t="s">
        <v>143</v>
      </c>
      <c r="E137" s="137" t="s">
        <v>344</v>
      </c>
      <c r="F137" s="138" t="s">
        <v>345</v>
      </c>
      <c r="G137" s="139" t="s">
        <v>146</v>
      </c>
      <c r="H137" s="140">
        <v>2</v>
      </c>
      <c r="I137" s="141"/>
      <c r="J137" s="142">
        <f>ROUND(I137*H137,2)</f>
        <v>0</v>
      </c>
      <c r="K137" s="138" t="s">
        <v>346</v>
      </c>
      <c r="L137" s="32"/>
      <c r="M137" s="143" t="s">
        <v>1</v>
      </c>
      <c r="N137" s="144" t="s">
        <v>46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152</v>
      </c>
      <c r="AT137" s="147" t="s">
        <v>143</v>
      </c>
      <c r="AU137" s="147" t="s">
        <v>89</v>
      </c>
      <c r="AY137" s="17" t="s">
        <v>140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21</v>
      </c>
      <c r="BK137" s="148">
        <f>ROUND(I137*H137,2)</f>
        <v>0</v>
      </c>
      <c r="BL137" s="17" t="s">
        <v>152</v>
      </c>
      <c r="BM137" s="147" t="s">
        <v>347</v>
      </c>
    </row>
    <row r="138" spans="2:65" s="12" customFormat="1" ht="11.25">
      <c r="B138" s="156"/>
      <c r="D138" s="157" t="s">
        <v>341</v>
      </c>
      <c r="E138" s="158" t="s">
        <v>1</v>
      </c>
      <c r="F138" s="159" t="s">
        <v>275</v>
      </c>
      <c r="H138" s="160">
        <v>2</v>
      </c>
      <c r="I138" s="161"/>
      <c r="L138" s="156"/>
      <c r="M138" s="162"/>
      <c r="T138" s="163"/>
      <c r="AT138" s="158" t="s">
        <v>341</v>
      </c>
      <c r="AU138" s="158" t="s">
        <v>89</v>
      </c>
      <c r="AV138" s="12" t="s">
        <v>89</v>
      </c>
      <c r="AW138" s="12" t="s">
        <v>36</v>
      </c>
      <c r="AX138" s="12" t="s">
        <v>21</v>
      </c>
      <c r="AY138" s="158" t="s">
        <v>140</v>
      </c>
    </row>
    <row r="139" spans="2:65" s="1" customFormat="1" ht="37.9" customHeight="1">
      <c r="B139" s="32"/>
      <c r="C139" s="136" t="s">
        <v>139</v>
      </c>
      <c r="D139" s="136" t="s">
        <v>143</v>
      </c>
      <c r="E139" s="137" t="s">
        <v>1584</v>
      </c>
      <c r="F139" s="138" t="s">
        <v>1585</v>
      </c>
      <c r="G139" s="139" t="s">
        <v>146</v>
      </c>
      <c r="H139" s="140">
        <v>3.3</v>
      </c>
      <c r="I139" s="141"/>
      <c r="J139" s="142">
        <f>ROUND(I139*H139,2)</f>
        <v>0</v>
      </c>
      <c r="K139" s="138" t="s">
        <v>147</v>
      </c>
      <c r="L139" s="32"/>
      <c r="M139" s="143" t="s">
        <v>1</v>
      </c>
      <c r="N139" s="144" t="s">
        <v>46</v>
      </c>
      <c r="P139" s="145">
        <f>O139*H139</f>
        <v>0</v>
      </c>
      <c r="Q139" s="145">
        <v>0</v>
      </c>
      <c r="R139" s="145">
        <f>Q139*H139</f>
        <v>0</v>
      </c>
      <c r="S139" s="145">
        <v>2.4E-2</v>
      </c>
      <c r="T139" s="146">
        <f>S139*H139</f>
        <v>7.9199999999999993E-2</v>
      </c>
      <c r="AR139" s="147" t="s">
        <v>152</v>
      </c>
      <c r="AT139" s="147" t="s">
        <v>143</v>
      </c>
      <c r="AU139" s="147" t="s">
        <v>89</v>
      </c>
      <c r="AY139" s="17" t="s">
        <v>140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152</v>
      </c>
      <c r="BM139" s="147" t="s">
        <v>1586</v>
      </c>
    </row>
    <row r="140" spans="2:65" s="12" customFormat="1" ht="11.25">
      <c r="B140" s="156"/>
      <c r="D140" s="157" t="s">
        <v>341</v>
      </c>
      <c r="E140" s="158" t="s">
        <v>1</v>
      </c>
      <c r="F140" s="159" t="s">
        <v>1999</v>
      </c>
      <c r="H140" s="160">
        <v>3.3</v>
      </c>
      <c r="I140" s="161"/>
      <c r="L140" s="156"/>
      <c r="M140" s="162"/>
      <c r="T140" s="163"/>
      <c r="AT140" s="158" t="s">
        <v>341</v>
      </c>
      <c r="AU140" s="158" t="s">
        <v>89</v>
      </c>
      <c r="AV140" s="12" t="s">
        <v>89</v>
      </c>
      <c r="AW140" s="12" t="s">
        <v>36</v>
      </c>
      <c r="AX140" s="12" t="s">
        <v>81</v>
      </c>
      <c r="AY140" s="158" t="s">
        <v>140</v>
      </c>
    </row>
    <row r="141" spans="2:65" s="13" customFormat="1" ht="11.25">
      <c r="B141" s="164"/>
      <c r="D141" s="157" t="s">
        <v>341</v>
      </c>
      <c r="E141" s="165" t="s">
        <v>1570</v>
      </c>
      <c r="F141" s="166" t="s">
        <v>343</v>
      </c>
      <c r="H141" s="167">
        <v>3.3</v>
      </c>
      <c r="I141" s="168"/>
      <c r="L141" s="164"/>
      <c r="M141" s="169"/>
      <c r="T141" s="170"/>
      <c r="AT141" s="165" t="s">
        <v>341</v>
      </c>
      <c r="AU141" s="165" t="s">
        <v>89</v>
      </c>
      <c r="AV141" s="13" t="s">
        <v>152</v>
      </c>
      <c r="AW141" s="13" t="s">
        <v>36</v>
      </c>
      <c r="AX141" s="13" t="s">
        <v>21</v>
      </c>
      <c r="AY141" s="165" t="s">
        <v>140</v>
      </c>
    </row>
    <row r="142" spans="2:65" s="1" customFormat="1" ht="33" customHeight="1">
      <c r="B142" s="32"/>
      <c r="C142" s="136" t="s">
        <v>152</v>
      </c>
      <c r="D142" s="136" t="s">
        <v>143</v>
      </c>
      <c r="E142" s="137" t="s">
        <v>1588</v>
      </c>
      <c r="F142" s="138" t="s">
        <v>1589</v>
      </c>
      <c r="G142" s="139" t="s">
        <v>350</v>
      </c>
      <c r="H142" s="140">
        <v>0.33</v>
      </c>
      <c r="I142" s="141"/>
      <c r="J142" s="142">
        <f>ROUND(I142*H142,2)</f>
        <v>0</v>
      </c>
      <c r="K142" s="138" t="s">
        <v>346</v>
      </c>
      <c r="L142" s="32"/>
      <c r="M142" s="143" t="s">
        <v>1</v>
      </c>
      <c r="N142" s="144" t="s">
        <v>46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152</v>
      </c>
      <c r="AT142" s="147" t="s">
        <v>143</v>
      </c>
      <c r="AU142" s="147" t="s">
        <v>89</v>
      </c>
      <c r="AY142" s="17" t="s">
        <v>140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21</v>
      </c>
      <c r="BK142" s="148">
        <f>ROUND(I142*H142,2)</f>
        <v>0</v>
      </c>
      <c r="BL142" s="17" t="s">
        <v>152</v>
      </c>
      <c r="BM142" s="147" t="s">
        <v>1590</v>
      </c>
    </row>
    <row r="143" spans="2:65" s="12" customFormat="1" ht="11.25">
      <c r="B143" s="156"/>
      <c r="D143" s="157" t="s">
        <v>341</v>
      </c>
      <c r="E143" s="158" t="s">
        <v>1</v>
      </c>
      <c r="F143" s="159" t="s">
        <v>1591</v>
      </c>
      <c r="H143" s="160">
        <v>0.33</v>
      </c>
      <c r="I143" s="161"/>
      <c r="L143" s="156"/>
      <c r="M143" s="162"/>
      <c r="T143" s="163"/>
      <c r="AT143" s="158" t="s">
        <v>341</v>
      </c>
      <c r="AU143" s="158" t="s">
        <v>89</v>
      </c>
      <c r="AV143" s="12" t="s">
        <v>89</v>
      </c>
      <c r="AW143" s="12" t="s">
        <v>36</v>
      </c>
      <c r="AX143" s="12" t="s">
        <v>21</v>
      </c>
      <c r="AY143" s="158" t="s">
        <v>140</v>
      </c>
    </row>
    <row r="144" spans="2:65" s="1" customFormat="1" ht="44.25" customHeight="1">
      <c r="B144" s="32"/>
      <c r="C144" s="136" t="s">
        <v>159</v>
      </c>
      <c r="D144" s="136" t="s">
        <v>143</v>
      </c>
      <c r="E144" s="137" t="s">
        <v>1592</v>
      </c>
      <c r="F144" s="138" t="s">
        <v>1593</v>
      </c>
      <c r="G144" s="139" t="s">
        <v>350</v>
      </c>
      <c r="H144" s="140">
        <v>7.7</v>
      </c>
      <c r="I144" s="141"/>
      <c r="J144" s="142">
        <f>ROUND(I144*H144,2)</f>
        <v>0</v>
      </c>
      <c r="K144" s="138" t="s">
        <v>147</v>
      </c>
      <c r="L144" s="32"/>
      <c r="M144" s="143" t="s">
        <v>1</v>
      </c>
      <c r="N144" s="144" t="s">
        <v>46</v>
      </c>
      <c r="P144" s="145">
        <f>O144*H144</f>
        <v>0</v>
      </c>
      <c r="Q144" s="145">
        <v>0</v>
      </c>
      <c r="R144" s="145">
        <f>Q144*H144</f>
        <v>0</v>
      </c>
      <c r="S144" s="145">
        <v>0.127</v>
      </c>
      <c r="T144" s="146">
        <f>S144*H144</f>
        <v>0.97789999999999999</v>
      </c>
      <c r="AR144" s="147" t="s">
        <v>152</v>
      </c>
      <c r="AT144" s="147" t="s">
        <v>143</v>
      </c>
      <c r="AU144" s="147" t="s">
        <v>89</v>
      </c>
      <c r="AY144" s="17" t="s">
        <v>140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21</v>
      </c>
      <c r="BK144" s="148">
        <f>ROUND(I144*H144,2)</f>
        <v>0</v>
      </c>
      <c r="BL144" s="17" t="s">
        <v>152</v>
      </c>
      <c r="BM144" s="147" t="s">
        <v>1594</v>
      </c>
    </row>
    <row r="145" spans="2:65" s="14" customFormat="1" ht="11.25">
      <c r="B145" s="171"/>
      <c r="D145" s="157" t="s">
        <v>341</v>
      </c>
      <c r="E145" s="172" t="s">
        <v>1</v>
      </c>
      <c r="F145" s="173" t="s">
        <v>1595</v>
      </c>
      <c r="H145" s="172" t="s">
        <v>1</v>
      </c>
      <c r="I145" s="174"/>
      <c r="L145" s="171"/>
      <c r="M145" s="175"/>
      <c r="T145" s="176"/>
      <c r="AT145" s="172" t="s">
        <v>341</v>
      </c>
      <c r="AU145" s="172" t="s">
        <v>89</v>
      </c>
      <c r="AV145" s="14" t="s">
        <v>21</v>
      </c>
      <c r="AW145" s="14" t="s">
        <v>36</v>
      </c>
      <c r="AX145" s="14" t="s">
        <v>81</v>
      </c>
      <c r="AY145" s="172" t="s">
        <v>140</v>
      </c>
    </row>
    <row r="146" spans="2:65" s="12" customFormat="1" ht="11.25">
      <c r="B146" s="156"/>
      <c r="D146" s="157" t="s">
        <v>341</v>
      </c>
      <c r="E146" s="158" t="s">
        <v>1</v>
      </c>
      <c r="F146" s="159" t="s">
        <v>2000</v>
      </c>
      <c r="H146" s="160">
        <v>7.7</v>
      </c>
      <c r="I146" s="161"/>
      <c r="L146" s="156"/>
      <c r="M146" s="162"/>
      <c r="T146" s="163"/>
      <c r="AT146" s="158" t="s">
        <v>341</v>
      </c>
      <c r="AU146" s="158" t="s">
        <v>89</v>
      </c>
      <c r="AV146" s="12" t="s">
        <v>89</v>
      </c>
      <c r="AW146" s="12" t="s">
        <v>36</v>
      </c>
      <c r="AX146" s="12" t="s">
        <v>81</v>
      </c>
      <c r="AY146" s="158" t="s">
        <v>140</v>
      </c>
    </row>
    <row r="147" spans="2:65" s="13" customFormat="1" ht="11.25">
      <c r="B147" s="164"/>
      <c r="D147" s="157" t="s">
        <v>341</v>
      </c>
      <c r="E147" s="165" t="s">
        <v>1550</v>
      </c>
      <c r="F147" s="166" t="s">
        <v>343</v>
      </c>
      <c r="H147" s="167">
        <v>7.7</v>
      </c>
      <c r="I147" s="168"/>
      <c r="L147" s="164"/>
      <c r="M147" s="169"/>
      <c r="T147" s="170"/>
      <c r="AT147" s="165" t="s">
        <v>341</v>
      </c>
      <c r="AU147" s="165" t="s">
        <v>89</v>
      </c>
      <c r="AV147" s="13" t="s">
        <v>152</v>
      </c>
      <c r="AW147" s="13" t="s">
        <v>36</v>
      </c>
      <c r="AX147" s="13" t="s">
        <v>21</v>
      </c>
      <c r="AY147" s="165" t="s">
        <v>140</v>
      </c>
    </row>
    <row r="148" spans="2:65" s="1" customFormat="1" ht="24.2" customHeight="1">
      <c r="B148" s="32"/>
      <c r="C148" s="136" t="s">
        <v>155</v>
      </c>
      <c r="D148" s="136" t="s">
        <v>143</v>
      </c>
      <c r="E148" s="137" t="s">
        <v>1598</v>
      </c>
      <c r="F148" s="138" t="s">
        <v>1599</v>
      </c>
      <c r="G148" s="139" t="s">
        <v>350</v>
      </c>
      <c r="H148" s="140">
        <v>7.7</v>
      </c>
      <c r="I148" s="141"/>
      <c r="J148" s="142">
        <f>ROUND(I148*H148,2)</f>
        <v>0</v>
      </c>
      <c r="K148" s="138" t="s">
        <v>346</v>
      </c>
      <c r="L148" s="32"/>
      <c r="M148" s="143" t="s">
        <v>1</v>
      </c>
      <c r="N148" s="144" t="s">
        <v>46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152</v>
      </c>
      <c r="AT148" s="147" t="s">
        <v>143</v>
      </c>
      <c r="AU148" s="147" t="s">
        <v>89</v>
      </c>
      <c r="AY148" s="17" t="s">
        <v>140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21</v>
      </c>
      <c r="BK148" s="148">
        <f>ROUND(I148*H148,2)</f>
        <v>0</v>
      </c>
      <c r="BL148" s="17" t="s">
        <v>152</v>
      </c>
      <c r="BM148" s="147" t="s">
        <v>2001</v>
      </c>
    </row>
    <row r="149" spans="2:65" s="12" customFormat="1" ht="11.25">
      <c r="B149" s="156"/>
      <c r="D149" s="157" t="s">
        <v>341</v>
      </c>
      <c r="E149" s="158" t="s">
        <v>1</v>
      </c>
      <c r="F149" s="159" t="s">
        <v>1550</v>
      </c>
      <c r="H149" s="160">
        <v>7.7</v>
      </c>
      <c r="I149" s="161"/>
      <c r="L149" s="156"/>
      <c r="M149" s="162"/>
      <c r="T149" s="163"/>
      <c r="AT149" s="158" t="s">
        <v>341</v>
      </c>
      <c r="AU149" s="158" t="s">
        <v>89</v>
      </c>
      <c r="AV149" s="12" t="s">
        <v>89</v>
      </c>
      <c r="AW149" s="12" t="s">
        <v>36</v>
      </c>
      <c r="AX149" s="12" t="s">
        <v>21</v>
      </c>
      <c r="AY149" s="158" t="s">
        <v>140</v>
      </c>
    </row>
    <row r="150" spans="2:65" s="1" customFormat="1" ht="33" customHeight="1">
      <c r="B150" s="32"/>
      <c r="C150" s="136" t="s">
        <v>164</v>
      </c>
      <c r="D150" s="136" t="s">
        <v>143</v>
      </c>
      <c r="E150" s="137" t="s">
        <v>348</v>
      </c>
      <c r="F150" s="138" t="s">
        <v>349</v>
      </c>
      <c r="G150" s="139" t="s">
        <v>350</v>
      </c>
      <c r="H150" s="140">
        <v>4.8899999999999997</v>
      </c>
      <c r="I150" s="141"/>
      <c r="J150" s="142">
        <f>ROUND(I150*H150,2)</f>
        <v>0</v>
      </c>
      <c r="K150" s="138" t="s">
        <v>346</v>
      </c>
      <c r="L150" s="32"/>
      <c r="M150" s="143" t="s">
        <v>1</v>
      </c>
      <c r="N150" s="144" t="s">
        <v>46</v>
      </c>
      <c r="P150" s="145">
        <f>O150*H150</f>
        <v>0</v>
      </c>
      <c r="Q150" s="145">
        <v>0</v>
      </c>
      <c r="R150" s="145">
        <f>Q150*H150</f>
        <v>0</v>
      </c>
      <c r="S150" s="145">
        <v>0.625</v>
      </c>
      <c r="T150" s="146">
        <f>S150*H150</f>
        <v>3.0562499999999999</v>
      </c>
      <c r="AR150" s="147" t="s">
        <v>152</v>
      </c>
      <c r="AT150" s="147" t="s">
        <v>143</v>
      </c>
      <c r="AU150" s="147" t="s">
        <v>89</v>
      </c>
      <c r="AY150" s="17" t="s">
        <v>140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21</v>
      </c>
      <c r="BK150" s="148">
        <f>ROUND(I150*H150,2)</f>
        <v>0</v>
      </c>
      <c r="BL150" s="17" t="s">
        <v>152</v>
      </c>
      <c r="BM150" s="147" t="s">
        <v>351</v>
      </c>
    </row>
    <row r="151" spans="2:65" s="12" customFormat="1" ht="22.5">
      <c r="B151" s="156"/>
      <c r="D151" s="157" t="s">
        <v>341</v>
      </c>
      <c r="E151" s="158" t="s">
        <v>1</v>
      </c>
      <c r="F151" s="159" t="s">
        <v>2002</v>
      </c>
      <c r="H151" s="160">
        <v>3.96</v>
      </c>
      <c r="I151" s="161"/>
      <c r="L151" s="156"/>
      <c r="M151" s="162"/>
      <c r="T151" s="163"/>
      <c r="AT151" s="158" t="s">
        <v>341</v>
      </c>
      <c r="AU151" s="158" t="s">
        <v>89</v>
      </c>
      <c r="AV151" s="12" t="s">
        <v>89</v>
      </c>
      <c r="AW151" s="12" t="s">
        <v>36</v>
      </c>
      <c r="AX151" s="12" t="s">
        <v>81</v>
      </c>
      <c r="AY151" s="158" t="s">
        <v>140</v>
      </c>
    </row>
    <row r="152" spans="2:65" s="12" customFormat="1" ht="11.25">
      <c r="B152" s="156"/>
      <c r="D152" s="157" t="s">
        <v>341</v>
      </c>
      <c r="E152" s="158" t="s">
        <v>1</v>
      </c>
      <c r="F152" s="159" t="s">
        <v>358</v>
      </c>
      <c r="H152" s="160">
        <v>0.6</v>
      </c>
      <c r="I152" s="161"/>
      <c r="L152" s="156"/>
      <c r="M152" s="162"/>
      <c r="T152" s="163"/>
      <c r="AT152" s="158" t="s">
        <v>341</v>
      </c>
      <c r="AU152" s="158" t="s">
        <v>89</v>
      </c>
      <c r="AV152" s="12" t="s">
        <v>89</v>
      </c>
      <c r="AW152" s="12" t="s">
        <v>36</v>
      </c>
      <c r="AX152" s="12" t="s">
        <v>81</v>
      </c>
      <c r="AY152" s="158" t="s">
        <v>140</v>
      </c>
    </row>
    <row r="153" spans="2:65" s="12" customFormat="1" ht="11.25">
      <c r="B153" s="156"/>
      <c r="D153" s="157" t="s">
        <v>341</v>
      </c>
      <c r="E153" s="158" t="s">
        <v>1</v>
      </c>
      <c r="F153" s="159" t="s">
        <v>1602</v>
      </c>
      <c r="H153" s="160">
        <v>0.33</v>
      </c>
      <c r="I153" s="161"/>
      <c r="L153" s="156"/>
      <c r="M153" s="162"/>
      <c r="T153" s="163"/>
      <c r="AT153" s="158" t="s">
        <v>341</v>
      </c>
      <c r="AU153" s="158" t="s">
        <v>89</v>
      </c>
      <c r="AV153" s="12" t="s">
        <v>89</v>
      </c>
      <c r="AW153" s="12" t="s">
        <v>36</v>
      </c>
      <c r="AX153" s="12" t="s">
        <v>81</v>
      </c>
      <c r="AY153" s="158" t="s">
        <v>140</v>
      </c>
    </row>
    <row r="154" spans="2:65" s="13" customFormat="1" ht="11.25">
      <c r="B154" s="164"/>
      <c r="D154" s="157" t="s">
        <v>341</v>
      </c>
      <c r="E154" s="165" t="s">
        <v>1</v>
      </c>
      <c r="F154" s="166" t="s">
        <v>343</v>
      </c>
      <c r="H154" s="167">
        <v>4.8899999999999997</v>
      </c>
      <c r="I154" s="168"/>
      <c r="L154" s="164"/>
      <c r="M154" s="169"/>
      <c r="T154" s="170"/>
      <c r="AT154" s="165" t="s">
        <v>341</v>
      </c>
      <c r="AU154" s="165" t="s">
        <v>89</v>
      </c>
      <c r="AV154" s="13" t="s">
        <v>152</v>
      </c>
      <c r="AW154" s="13" t="s">
        <v>36</v>
      </c>
      <c r="AX154" s="13" t="s">
        <v>21</v>
      </c>
      <c r="AY154" s="165" t="s">
        <v>140</v>
      </c>
    </row>
    <row r="155" spans="2:65" s="1" customFormat="1" ht="24.2" customHeight="1">
      <c r="B155" s="32"/>
      <c r="C155" s="136" t="s">
        <v>158</v>
      </c>
      <c r="D155" s="136" t="s">
        <v>143</v>
      </c>
      <c r="E155" s="137" t="s">
        <v>359</v>
      </c>
      <c r="F155" s="138" t="s">
        <v>360</v>
      </c>
      <c r="G155" s="139" t="s">
        <v>146</v>
      </c>
      <c r="H155" s="140">
        <v>7.2</v>
      </c>
      <c r="I155" s="141"/>
      <c r="J155" s="142">
        <f>ROUND(I155*H155,2)</f>
        <v>0</v>
      </c>
      <c r="K155" s="138" t="s">
        <v>346</v>
      </c>
      <c r="L155" s="32"/>
      <c r="M155" s="143" t="s">
        <v>1</v>
      </c>
      <c r="N155" s="144" t="s">
        <v>46</v>
      </c>
      <c r="P155" s="145">
        <f>O155*H155</f>
        <v>0</v>
      </c>
      <c r="Q155" s="145">
        <v>1.1E-4</v>
      </c>
      <c r="R155" s="145">
        <f>Q155*H155</f>
        <v>7.9200000000000006E-4</v>
      </c>
      <c r="S155" s="145">
        <v>0</v>
      </c>
      <c r="T155" s="146">
        <f>S155*H155</f>
        <v>0</v>
      </c>
      <c r="AR155" s="147" t="s">
        <v>152</v>
      </c>
      <c r="AT155" s="147" t="s">
        <v>143</v>
      </c>
      <c r="AU155" s="147" t="s">
        <v>89</v>
      </c>
      <c r="AY155" s="17" t="s">
        <v>140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21</v>
      </c>
      <c r="BK155" s="148">
        <f>ROUND(I155*H155,2)</f>
        <v>0</v>
      </c>
      <c r="BL155" s="17" t="s">
        <v>152</v>
      </c>
      <c r="BM155" s="147" t="s">
        <v>361</v>
      </c>
    </row>
    <row r="156" spans="2:65" s="12" customFormat="1" ht="11.25">
      <c r="B156" s="156"/>
      <c r="D156" s="157" t="s">
        <v>341</v>
      </c>
      <c r="E156" s="158" t="s">
        <v>1</v>
      </c>
      <c r="F156" s="159" t="s">
        <v>292</v>
      </c>
      <c r="H156" s="160">
        <v>7.2</v>
      </c>
      <c r="I156" s="161"/>
      <c r="L156" s="156"/>
      <c r="M156" s="162"/>
      <c r="T156" s="163"/>
      <c r="AT156" s="158" t="s">
        <v>341</v>
      </c>
      <c r="AU156" s="158" t="s">
        <v>89</v>
      </c>
      <c r="AV156" s="12" t="s">
        <v>89</v>
      </c>
      <c r="AW156" s="12" t="s">
        <v>36</v>
      </c>
      <c r="AX156" s="12" t="s">
        <v>21</v>
      </c>
      <c r="AY156" s="158" t="s">
        <v>140</v>
      </c>
    </row>
    <row r="157" spans="2:65" s="1" customFormat="1" ht="21.75" customHeight="1">
      <c r="B157" s="32"/>
      <c r="C157" s="136" t="s">
        <v>171</v>
      </c>
      <c r="D157" s="136" t="s">
        <v>143</v>
      </c>
      <c r="E157" s="137" t="s">
        <v>362</v>
      </c>
      <c r="F157" s="138" t="s">
        <v>363</v>
      </c>
      <c r="G157" s="139" t="s">
        <v>364</v>
      </c>
      <c r="H157" s="140">
        <v>4.2729999999999997</v>
      </c>
      <c r="I157" s="141"/>
      <c r="J157" s="142">
        <f>ROUND(I157*H157,2)</f>
        <v>0</v>
      </c>
      <c r="K157" s="138" t="s">
        <v>346</v>
      </c>
      <c r="L157" s="32"/>
      <c r="M157" s="143" t="s">
        <v>1</v>
      </c>
      <c r="N157" s="144" t="s">
        <v>46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152</v>
      </c>
      <c r="AT157" s="147" t="s">
        <v>143</v>
      </c>
      <c r="AU157" s="147" t="s">
        <v>89</v>
      </c>
      <c r="AY157" s="17" t="s">
        <v>140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152</v>
      </c>
      <c r="BM157" s="147" t="s">
        <v>365</v>
      </c>
    </row>
    <row r="158" spans="2:65" s="1" customFormat="1" ht="24.2" customHeight="1">
      <c r="B158" s="32"/>
      <c r="C158" s="136" t="s">
        <v>26</v>
      </c>
      <c r="D158" s="136" t="s">
        <v>143</v>
      </c>
      <c r="E158" s="137" t="s">
        <v>366</v>
      </c>
      <c r="F158" s="138" t="s">
        <v>367</v>
      </c>
      <c r="G158" s="139" t="s">
        <v>364</v>
      </c>
      <c r="H158" s="140">
        <v>38.457000000000001</v>
      </c>
      <c r="I158" s="141"/>
      <c r="J158" s="142">
        <f>ROUND(I158*H158,2)</f>
        <v>0</v>
      </c>
      <c r="K158" s="138" t="s">
        <v>346</v>
      </c>
      <c r="L158" s="32"/>
      <c r="M158" s="143" t="s">
        <v>1</v>
      </c>
      <c r="N158" s="144" t="s">
        <v>46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152</v>
      </c>
      <c r="AT158" s="147" t="s">
        <v>143</v>
      </c>
      <c r="AU158" s="147" t="s">
        <v>89</v>
      </c>
      <c r="AY158" s="17" t="s">
        <v>140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21</v>
      </c>
      <c r="BK158" s="148">
        <f>ROUND(I158*H158,2)</f>
        <v>0</v>
      </c>
      <c r="BL158" s="17" t="s">
        <v>152</v>
      </c>
      <c r="BM158" s="147" t="s">
        <v>368</v>
      </c>
    </row>
    <row r="159" spans="2:65" s="12" customFormat="1" ht="11.25">
      <c r="B159" s="156"/>
      <c r="D159" s="157" t="s">
        <v>341</v>
      </c>
      <c r="F159" s="159" t="s">
        <v>2003</v>
      </c>
      <c r="H159" s="160">
        <v>38.457000000000001</v>
      </c>
      <c r="I159" s="161"/>
      <c r="L159" s="156"/>
      <c r="M159" s="162"/>
      <c r="T159" s="163"/>
      <c r="AT159" s="158" t="s">
        <v>341</v>
      </c>
      <c r="AU159" s="158" t="s">
        <v>89</v>
      </c>
      <c r="AV159" s="12" t="s">
        <v>89</v>
      </c>
      <c r="AW159" s="12" t="s">
        <v>4</v>
      </c>
      <c r="AX159" s="12" t="s">
        <v>21</v>
      </c>
      <c r="AY159" s="158" t="s">
        <v>140</v>
      </c>
    </row>
    <row r="160" spans="2:65" s="1" customFormat="1" ht="37.9" customHeight="1">
      <c r="B160" s="32"/>
      <c r="C160" s="136" t="s">
        <v>178</v>
      </c>
      <c r="D160" s="136" t="s">
        <v>143</v>
      </c>
      <c r="E160" s="137" t="s">
        <v>370</v>
      </c>
      <c r="F160" s="138" t="s">
        <v>371</v>
      </c>
      <c r="G160" s="139" t="s">
        <v>364</v>
      </c>
      <c r="H160" s="140">
        <v>4.2729999999999997</v>
      </c>
      <c r="I160" s="141"/>
      <c r="J160" s="142">
        <f>ROUND(I160*H160,2)</f>
        <v>0</v>
      </c>
      <c r="K160" s="138" t="s">
        <v>147</v>
      </c>
      <c r="L160" s="32"/>
      <c r="M160" s="143" t="s">
        <v>1</v>
      </c>
      <c r="N160" s="144" t="s">
        <v>46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152</v>
      </c>
      <c r="AT160" s="147" t="s">
        <v>143</v>
      </c>
      <c r="AU160" s="147" t="s">
        <v>89</v>
      </c>
      <c r="AY160" s="17" t="s">
        <v>140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21</v>
      </c>
      <c r="BK160" s="148">
        <f>ROUND(I160*H160,2)</f>
        <v>0</v>
      </c>
      <c r="BL160" s="17" t="s">
        <v>152</v>
      </c>
      <c r="BM160" s="147" t="s">
        <v>372</v>
      </c>
    </row>
    <row r="161" spans="2:65" s="1" customFormat="1" ht="33" customHeight="1">
      <c r="B161" s="32"/>
      <c r="C161" s="136" t="s">
        <v>8</v>
      </c>
      <c r="D161" s="136" t="s">
        <v>143</v>
      </c>
      <c r="E161" s="137" t="s">
        <v>373</v>
      </c>
      <c r="F161" s="138" t="s">
        <v>374</v>
      </c>
      <c r="G161" s="139" t="s">
        <v>350</v>
      </c>
      <c r="H161" s="140">
        <v>4.8899999999999997</v>
      </c>
      <c r="I161" s="141"/>
      <c r="J161" s="142">
        <f>ROUND(I161*H161,2)</f>
        <v>0</v>
      </c>
      <c r="K161" s="138" t="s">
        <v>346</v>
      </c>
      <c r="L161" s="32"/>
      <c r="M161" s="143" t="s">
        <v>1</v>
      </c>
      <c r="N161" s="144" t="s">
        <v>46</v>
      </c>
      <c r="P161" s="145">
        <f>O161*H161</f>
        <v>0</v>
      </c>
      <c r="Q161" s="145">
        <v>0</v>
      </c>
      <c r="R161" s="145">
        <f>Q161*H161</f>
        <v>0</v>
      </c>
      <c r="S161" s="145">
        <v>0.28999999999999998</v>
      </c>
      <c r="T161" s="146">
        <f>S161*H161</f>
        <v>1.4180999999999999</v>
      </c>
      <c r="AR161" s="147" t="s">
        <v>152</v>
      </c>
      <c r="AT161" s="147" t="s">
        <v>143</v>
      </c>
      <c r="AU161" s="147" t="s">
        <v>89</v>
      </c>
      <c r="AY161" s="17" t="s">
        <v>140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152</v>
      </c>
      <c r="BM161" s="147" t="s">
        <v>375</v>
      </c>
    </row>
    <row r="162" spans="2:65" s="12" customFormat="1" ht="11.25">
      <c r="B162" s="156"/>
      <c r="D162" s="157" t="s">
        <v>341</v>
      </c>
      <c r="E162" s="158" t="s">
        <v>1</v>
      </c>
      <c r="F162" s="159" t="s">
        <v>2004</v>
      </c>
      <c r="H162" s="160">
        <v>3.96</v>
      </c>
      <c r="I162" s="161"/>
      <c r="L162" s="156"/>
      <c r="M162" s="162"/>
      <c r="T162" s="163"/>
      <c r="AT162" s="158" t="s">
        <v>341</v>
      </c>
      <c r="AU162" s="158" t="s">
        <v>89</v>
      </c>
      <c r="AV162" s="12" t="s">
        <v>89</v>
      </c>
      <c r="AW162" s="12" t="s">
        <v>36</v>
      </c>
      <c r="AX162" s="12" t="s">
        <v>81</v>
      </c>
      <c r="AY162" s="158" t="s">
        <v>140</v>
      </c>
    </row>
    <row r="163" spans="2:65" s="12" customFormat="1" ht="11.25">
      <c r="B163" s="156"/>
      <c r="D163" s="157" t="s">
        <v>341</v>
      </c>
      <c r="E163" s="158" t="s">
        <v>1</v>
      </c>
      <c r="F163" s="159" t="s">
        <v>358</v>
      </c>
      <c r="H163" s="160">
        <v>0.6</v>
      </c>
      <c r="I163" s="161"/>
      <c r="L163" s="156"/>
      <c r="M163" s="162"/>
      <c r="T163" s="163"/>
      <c r="AT163" s="158" t="s">
        <v>341</v>
      </c>
      <c r="AU163" s="158" t="s">
        <v>89</v>
      </c>
      <c r="AV163" s="12" t="s">
        <v>89</v>
      </c>
      <c r="AW163" s="12" t="s">
        <v>36</v>
      </c>
      <c r="AX163" s="12" t="s">
        <v>81</v>
      </c>
      <c r="AY163" s="158" t="s">
        <v>140</v>
      </c>
    </row>
    <row r="164" spans="2:65" s="12" customFormat="1" ht="11.25">
      <c r="B164" s="156"/>
      <c r="D164" s="157" t="s">
        <v>341</v>
      </c>
      <c r="E164" s="158" t="s">
        <v>1</v>
      </c>
      <c r="F164" s="159" t="s">
        <v>1602</v>
      </c>
      <c r="H164" s="160">
        <v>0.33</v>
      </c>
      <c r="I164" s="161"/>
      <c r="L164" s="156"/>
      <c r="M164" s="162"/>
      <c r="T164" s="163"/>
      <c r="AT164" s="158" t="s">
        <v>341</v>
      </c>
      <c r="AU164" s="158" t="s">
        <v>89</v>
      </c>
      <c r="AV164" s="12" t="s">
        <v>89</v>
      </c>
      <c r="AW164" s="12" t="s">
        <v>36</v>
      </c>
      <c r="AX164" s="12" t="s">
        <v>81</v>
      </c>
      <c r="AY164" s="158" t="s">
        <v>140</v>
      </c>
    </row>
    <row r="165" spans="2:65" s="13" customFormat="1" ht="11.25">
      <c r="B165" s="164"/>
      <c r="D165" s="157" t="s">
        <v>341</v>
      </c>
      <c r="E165" s="165" t="s">
        <v>1</v>
      </c>
      <c r="F165" s="166" t="s">
        <v>343</v>
      </c>
      <c r="H165" s="167">
        <v>4.8899999999999997</v>
      </c>
      <c r="I165" s="168"/>
      <c r="L165" s="164"/>
      <c r="M165" s="169"/>
      <c r="T165" s="170"/>
      <c r="AT165" s="165" t="s">
        <v>341</v>
      </c>
      <c r="AU165" s="165" t="s">
        <v>89</v>
      </c>
      <c r="AV165" s="13" t="s">
        <v>152</v>
      </c>
      <c r="AW165" s="13" t="s">
        <v>36</v>
      </c>
      <c r="AX165" s="13" t="s">
        <v>21</v>
      </c>
      <c r="AY165" s="165" t="s">
        <v>140</v>
      </c>
    </row>
    <row r="166" spans="2:65" s="1" customFormat="1" ht="33" customHeight="1">
      <c r="B166" s="32"/>
      <c r="C166" s="136" t="s">
        <v>185</v>
      </c>
      <c r="D166" s="136" t="s">
        <v>143</v>
      </c>
      <c r="E166" s="137" t="s">
        <v>1605</v>
      </c>
      <c r="F166" s="138" t="s">
        <v>1606</v>
      </c>
      <c r="G166" s="139" t="s">
        <v>350</v>
      </c>
      <c r="H166" s="140">
        <v>7.7</v>
      </c>
      <c r="I166" s="141"/>
      <c r="J166" s="142">
        <f>ROUND(I166*H166,2)</f>
        <v>0</v>
      </c>
      <c r="K166" s="138" t="s">
        <v>346</v>
      </c>
      <c r="L166" s="32"/>
      <c r="M166" s="143" t="s">
        <v>1</v>
      </c>
      <c r="N166" s="144" t="s">
        <v>46</v>
      </c>
      <c r="P166" s="145">
        <f>O166*H166</f>
        <v>0</v>
      </c>
      <c r="Q166" s="145">
        <v>0</v>
      </c>
      <c r="R166" s="145">
        <f>Q166*H166</f>
        <v>0</v>
      </c>
      <c r="S166" s="145">
        <v>0.44</v>
      </c>
      <c r="T166" s="146">
        <f>S166*H166</f>
        <v>3.3879999999999999</v>
      </c>
      <c r="AR166" s="147" t="s">
        <v>152</v>
      </c>
      <c r="AT166" s="147" t="s">
        <v>143</v>
      </c>
      <c r="AU166" s="147" t="s">
        <v>89</v>
      </c>
      <c r="AY166" s="17" t="s">
        <v>140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21</v>
      </c>
      <c r="BK166" s="148">
        <f>ROUND(I166*H166,2)</f>
        <v>0</v>
      </c>
      <c r="BL166" s="17" t="s">
        <v>152</v>
      </c>
      <c r="BM166" s="147" t="s">
        <v>1607</v>
      </c>
    </row>
    <row r="167" spans="2:65" s="12" customFormat="1" ht="11.25">
      <c r="B167" s="156"/>
      <c r="D167" s="157" t="s">
        <v>341</v>
      </c>
      <c r="E167" s="158" t="s">
        <v>1</v>
      </c>
      <c r="F167" s="159" t="s">
        <v>1608</v>
      </c>
      <c r="H167" s="160">
        <v>7.7</v>
      </c>
      <c r="I167" s="161"/>
      <c r="L167" s="156"/>
      <c r="M167" s="162"/>
      <c r="T167" s="163"/>
      <c r="AT167" s="158" t="s">
        <v>341</v>
      </c>
      <c r="AU167" s="158" t="s">
        <v>89</v>
      </c>
      <c r="AV167" s="12" t="s">
        <v>89</v>
      </c>
      <c r="AW167" s="12" t="s">
        <v>36</v>
      </c>
      <c r="AX167" s="12" t="s">
        <v>21</v>
      </c>
      <c r="AY167" s="158" t="s">
        <v>140</v>
      </c>
    </row>
    <row r="168" spans="2:65" s="1" customFormat="1" ht="21.75" customHeight="1">
      <c r="B168" s="32"/>
      <c r="C168" s="136" t="s">
        <v>167</v>
      </c>
      <c r="D168" s="136" t="s">
        <v>143</v>
      </c>
      <c r="E168" s="137" t="s">
        <v>382</v>
      </c>
      <c r="F168" s="138" t="s">
        <v>383</v>
      </c>
      <c r="G168" s="139" t="s">
        <v>364</v>
      </c>
      <c r="H168" s="140">
        <v>4.806</v>
      </c>
      <c r="I168" s="141"/>
      <c r="J168" s="142">
        <f>ROUND(I168*H168,2)</f>
        <v>0</v>
      </c>
      <c r="K168" s="138" t="s">
        <v>346</v>
      </c>
      <c r="L168" s="32"/>
      <c r="M168" s="143" t="s">
        <v>1</v>
      </c>
      <c r="N168" s="144" t="s">
        <v>46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152</v>
      </c>
      <c r="AT168" s="147" t="s">
        <v>143</v>
      </c>
      <c r="AU168" s="147" t="s">
        <v>89</v>
      </c>
      <c r="AY168" s="17" t="s">
        <v>140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21</v>
      </c>
      <c r="BK168" s="148">
        <f>ROUND(I168*H168,2)</f>
        <v>0</v>
      </c>
      <c r="BL168" s="17" t="s">
        <v>152</v>
      </c>
      <c r="BM168" s="147" t="s">
        <v>384</v>
      </c>
    </row>
    <row r="169" spans="2:65" s="1" customFormat="1" ht="24.2" customHeight="1">
      <c r="B169" s="32"/>
      <c r="C169" s="136" t="s">
        <v>192</v>
      </c>
      <c r="D169" s="136" t="s">
        <v>143</v>
      </c>
      <c r="E169" s="137" t="s">
        <v>385</v>
      </c>
      <c r="F169" s="138" t="s">
        <v>386</v>
      </c>
      <c r="G169" s="139" t="s">
        <v>364</v>
      </c>
      <c r="H169" s="140">
        <v>43.253999999999998</v>
      </c>
      <c r="I169" s="141"/>
      <c r="J169" s="142">
        <f>ROUND(I169*H169,2)</f>
        <v>0</v>
      </c>
      <c r="K169" s="138" t="s">
        <v>346</v>
      </c>
      <c r="L169" s="32"/>
      <c r="M169" s="143" t="s">
        <v>1</v>
      </c>
      <c r="N169" s="144" t="s">
        <v>46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152</v>
      </c>
      <c r="AT169" s="147" t="s">
        <v>143</v>
      </c>
      <c r="AU169" s="147" t="s">
        <v>89</v>
      </c>
      <c r="AY169" s="17" t="s">
        <v>140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152</v>
      </c>
      <c r="BM169" s="147" t="s">
        <v>387</v>
      </c>
    </row>
    <row r="170" spans="2:65" s="12" customFormat="1" ht="11.25">
      <c r="B170" s="156"/>
      <c r="D170" s="157" t="s">
        <v>341</v>
      </c>
      <c r="F170" s="159" t="s">
        <v>2005</v>
      </c>
      <c r="H170" s="160">
        <v>43.253999999999998</v>
      </c>
      <c r="I170" s="161"/>
      <c r="L170" s="156"/>
      <c r="M170" s="162"/>
      <c r="T170" s="163"/>
      <c r="AT170" s="158" t="s">
        <v>341</v>
      </c>
      <c r="AU170" s="158" t="s">
        <v>89</v>
      </c>
      <c r="AV170" s="12" t="s">
        <v>89</v>
      </c>
      <c r="AW170" s="12" t="s">
        <v>4</v>
      </c>
      <c r="AX170" s="12" t="s">
        <v>21</v>
      </c>
      <c r="AY170" s="158" t="s">
        <v>140</v>
      </c>
    </row>
    <row r="171" spans="2:65" s="1" customFormat="1" ht="24.2" customHeight="1">
      <c r="B171" s="32"/>
      <c r="C171" s="136" t="s">
        <v>170</v>
      </c>
      <c r="D171" s="136" t="s">
        <v>143</v>
      </c>
      <c r="E171" s="137" t="s">
        <v>389</v>
      </c>
      <c r="F171" s="138" t="s">
        <v>390</v>
      </c>
      <c r="G171" s="139" t="s">
        <v>364</v>
      </c>
      <c r="H171" s="140">
        <v>4.806</v>
      </c>
      <c r="I171" s="141"/>
      <c r="J171" s="142">
        <f>ROUND(I171*H171,2)</f>
        <v>0</v>
      </c>
      <c r="K171" s="138" t="s">
        <v>147</v>
      </c>
      <c r="L171" s="32"/>
      <c r="M171" s="143" t="s">
        <v>1</v>
      </c>
      <c r="N171" s="144" t="s">
        <v>46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152</v>
      </c>
      <c r="AT171" s="147" t="s">
        <v>143</v>
      </c>
      <c r="AU171" s="147" t="s">
        <v>89</v>
      </c>
      <c r="AY171" s="17" t="s">
        <v>140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21</v>
      </c>
      <c r="BK171" s="148">
        <f>ROUND(I171*H171,2)</f>
        <v>0</v>
      </c>
      <c r="BL171" s="17" t="s">
        <v>152</v>
      </c>
      <c r="BM171" s="147" t="s">
        <v>391</v>
      </c>
    </row>
    <row r="172" spans="2:65" s="1" customFormat="1" ht="24.2" customHeight="1">
      <c r="B172" s="32"/>
      <c r="C172" s="136" t="s">
        <v>199</v>
      </c>
      <c r="D172" s="136" t="s">
        <v>143</v>
      </c>
      <c r="E172" s="137" t="s">
        <v>392</v>
      </c>
      <c r="F172" s="138" t="s">
        <v>393</v>
      </c>
      <c r="G172" s="139" t="s">
        <v>350</v>
      </c>
      <c r="H172" s="140">
        <v>3.96</v>
      </c>
      <c r="I172" s="141"/>
      <c r="J172" s="142">
        <f>ROUND(I172*H172,2)</f>
        <v>0</v>
      </c>
      <c r="K172" s="138" t="s">
        <v>346</v>
      </c>
      <c r="L172" s="32"/>
      <c r="M172" s="143" t="s">
        <v>1</v>
      </c>
      <c r="N172" s="144" t="s">
        <v>46</v>
      </c>
      <c r="P172" s="145">
        <f>O172*H172</f>
        <v>0</v>
      </c>
      <c r="Q172" s="145">
        <v>0</v>
      </c>
      <c r="R172" s="145">
        <f>Q172*H172</f>
        <v>0</v>
      </c>
      <c r="S172" s="145">
        <v>0.45</v>
      </c>
      <c r="T172" s="146">
        <f>S172*H172</f>
        <v>1.782</v>
      </c>
      <c r="AR172" s="147" t="s">
        <v>152</v>
      </c>
      <c r="AT172" s="147" t="s">
        <v>143</v>
      </c>
      <c r="AU172" s="147" t="s">
        <v>89</v>
      </c>
      <c r="AY172" s="17" t="s">
        <v>140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21</v>
      </c>
      <c r="BK172" s="148">
        <f>ROUND(I172*H172,2)</f>
        <v>0</v>
      </c>
      <c r="BL172" s="17" t="s">
        <v>152</v>
      </c>
      <c r="BM172" s="147" t="s">
        <v>394</v>
      </c>
    </row>
    <row r="173" spans="2:65" s="14" customFormat="1" ht="11.25">
      <c r="B173" s="171"/>
      <c r="D173" s="157" t="s">
        <v>341</v>
      </c>
      <c r="E173" s="172" t="s">
        <v>1</v>
      </c>
      <c r="F173" s="173" t="s">
        <v>1617</v>
      </c>
      <c r="H173" s="172" t="s">
        <v>1</v>
      </c>
      <c r="I173" s="174"/>
      <c r="L173" s="171"/>
      <c r="M173" s="175"/>
      <c r="T173" s="176"/>
      <c r="AT173" s="172" t="s">
        <v>341</v>
      </c>
      <c r="AU173" s="172" t="s">
        <v>89</v>
      </c>
      <c r="AV173" s="14" t="s">
        <v>21</v>
      </c>
      <c r="AW173" s="14" t="s">
        <v>36</v>
      </c>
      <c r="AX173" s="14" t="s">
        <v>81</v>
      </c>
      <c r="AY173" s="172" t="s">
        <v>140</v>
      </c>
    </row>
    <row r="174" spans="2:65" s="14" customFormat="1" ht="11.25">
      <c r="B174" s="171"/>
      <c r="D174" s="157" t="s">
        <v>341</v>
      </c>
      <c r="E174" s="172" t="s">
        <v>1</v>
      </c>
      <c r="F174" s="173" t="s">
        <v>2006</v>
      </c>
      <c r="H174" s="172" t="s">
        <v>1</v>
      </c>
      <c r="I174" s="174"/>
      <c r="L174" s="171"/>
      <c r="M174" s="175"/>
      <c r="T174" s="176"/>
      <c r="AT174" s="172" t="s">
        <v>341</v>
      </c>
      <c r="AU174" s="172" t="s">
        <v>89</v>
      </c>
      <c r="AV174" s="14" t="s">
        <v>21</v>
      </c>
      <c r="AW174" s="14" t="s">
        <v>36</v>
      </c>
      <c r="AX174" s="14" t="s">
        <v>81</v>
      </c>
      <c r="AY174" s="172" t="s">
        <v>140</v>
      </c>
    </row>
    <row r="175" spans="2:65" s="12" customFormat="1" ht="11.25">
      <c r="B175" s="156"/>
      <c r="D175" s="157" t="s">
        <v>341</v>
      </c>
      <c r="E175" s="158" t="s">
        <v>1</v>
      </c>
      <c r="F175" s="159" t="s">
        <v>2007</v>
      </c>
      <c r="H175" s="160">
        <v>3.96</v>
      </c>
      <c r="I175" s="161"/>
      <c r="L175" s="156"/>
      <c r="M175" s="162"/>
      <c r="T175" s="163"/>
      <c r="AT175" s="158" t="s">
        <v>341</v>
      </c>
      <c r="AU175" s="158" t="s">
        <v>89</v>
      </c>
      <c r="AV175" s="12" t="s">
        <v>89</v>
      </c>
      <c r="AW175" s="12" t="s">
        <v>36</v>
      </c>
      <c r="AX175" s="12" t="s">
        <v>81</v>
      </c>
      <c r="AY175" s="158" t="s">
        <v>140</v>
      </c>
    </row>
    <row r="176" spans="2:65" s="13" customFormat="1" ht="11.25">
      <c r="B176" s="164"/>
      <c r="D176" s="157" t="s">
        <v>341</v>
      </c>
      <c r="E176" s="165" t="s">
        <v>1978</v>
      </c>
      <c r="F176" s="166" t="s">
        <v>343</v>
      </c>
      <c r="H176" s="167">
        <v>3.96</v>
      </c>
      <c r="I176" s="168"/>
      <c r="L176" s="164"/>
      <c r="M176" s="169"/>
      <c r="T176" s="170"/>
      <c r="AT176" s="165" t="s">
        <v>341</v>
      </c>
      <c r="AU176" s="165" t="s">
        <v>89</v>
      </c>
      <c r="AV176" s="13" t="s">
        <v>152</v>
      </c>
      <c r="AW176" s="13" t="s">
        <v>36</v>
      </c>
      <c r="AX176" s="13" t="s">
        <v>21</v>
      </c>
      <c r="AY176" s="165" t="s">
        <v>140</v>
      </c>
    </row>
    <row r="177" spans="2:65" s="1" customFormat="1" ht="24.2" customHeight="1">
      <c r="B177" s="32"/>
      <c r="C177" s="136" t="s">
        <v>174</v>
      </c>
      <c r="D177" s="136" t="s">
        <v>143</v>
      </c>
      <c r="E177" s="137" t="s">
        <v>402</v>
      </c>
      <c r="F177" s="138" t="s">
        <v>403</v>
      </c>
      <c r="G177" s="139" t="s">
        <v>146</v>
      </c>
      <c r="H177" s="140">
        <v>7.2</v>
      </c>
      <c r="I177" s="141"/>
      <c r="J177" s="142">
        <f>ROUND(I177*H177,2)</f>
        <v>0</v>
      </c>
      <c r="K177" s="138" t="s">
        <v>346</v>
      </c>
      <c r="L177" s="32"/>
      <c r="M177" s="143" t="s">
        <v>1</v>
      </c>
      <c r="N177" s="144" t="s">
        <v>46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152</v>
      </c>
      <c r="AT177" s="147" t="s">
        <v>143</v>
      </c>
      <c r="AU177" s="147" t="s">
        <v>89</v>
      </c>
      <c r="AY177" s="17" t="s">
        <v>140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21</v>
      </c>
      <c r="BK177" s="148">
        <f>ROUND(I177*H177,2)</f>
        <v>0</v>
      </c>
      <c r="BL177" s="17" t="s">
        <v>152</v>
      </c>
      <c r="BM177" s="147" t="s">
        <v>404</v>
      </c>
    </row>
    <row r="178" spans="2:65" s="14" customFormat="1" ht="11.25">
      <c r="B178" s="171"/>
      <c r="D178" s="157" t="s">
        <v>341</v>
      </c>
      <c r="E178" s="172" t="s">
        <v>1</v>
      </c>
      <c r="F178" s="173" t="s">
        <v>1617</v>
      </c>
      <c r="H178" s="172" t="s">
        <v>1</v>
      </c>
      <c r="I178" s="174"/>
      <c r="L178" s="171"/>
      <c r="M178" s="175"/>
      <c r="T178" s="176"/>
      <c r="AT178" s="172" t="s">
        <v>341</v>
      </c>
      <c r="AU178" s="172" t="s">
        <v>89</v>
      </c>
      <c r="AV178" s="14" t="s">
        <v>21</v>
      </c>
      <c r="AW178" s="14" t="s">
        <v>36</v>
      </c>
      <c r="AX178" s="14" t="s">
        <v>81</v>
      </c>
      <c r="AY178" s="172" t="s">
        <v>140</v>
      </c>
    </row>
    <row r="179" spans="2:65" s="14" customFormat="1" ht="11.25">
      <c r="B179" s="171"/>
      <c r="D179" s="157" t="s">
        <v>341</v>
      </c>
      <c r="E179" s="172" t="s">
        <v>1</v>
      </c>
      <c r="F179" s="173" t="s">
        <v>2006</v>
      </c>
      <c r="H179" s="172" t="s">
        <v>1</v>
      </c>
      <c r="I179" s="174"/>
      <c r="L179" s="171"/>
      <c r="M179" s="175"/>
      <c r="T179" s="176"/>
      <c r="AT179" s="172" t="s">
        <v>341</v>
      </c>
      <c r="AU179" s="172" t="s">
        <v>89</v>
      </c>
      <c r="AV179" s="14" t="s">
        <v>21</v>
      </c>
      <c r="AW179" s="14" t="s">
        <v>36</v>
      </c>
      <c r="AX179" s="14" t="s">
        <v>81</v>
      </c>
      <c r="AY179" s="172" t="s">
        <v>140</v>
      </c>
    </row>
    <row r="180" spans="2:65" s="12" customFormat="1" ht="11.25">
      <c r="B180" s="156"/>
      <c r="D180" s="157" t="s">
        <v>341</v>
      </c>
      <c r="E180" s="158" t="s">
        <v>1</v>
      </c>
      <c r="F180" s="159" t="s">
        <v>2008</v>
      </c>
      <c r="H180" s="160">
        <v>7.2</v>
      </c>
      <c r="I180" s="161"/>
      <c r="L180" s="156"/>
      <c r="M180" s="162"/>
      <c r="T180" s="163"/>
      <c r="AT180" s="158" t="s">
        <v>341</v>
      </c>
      <c r="AU180" s="158" t="s">
        <v>89</v>
      </c>
      <c r="AV180" s="12" t="s">
        <v>89</v>
      </c>
      <c r="AW180" s="12" t="s">
        <v>36</v>
      </c>
      <c r="AX180" s="12" t="s">
        <v>81</v>
      </c>
      <c r="AY180" s="158" t="s">
        <v>140</v>
      </c>
    </row>
    <row r="181" spans="2:65" s="13" customFormat="1" ht="11.25">
      <c r="B181" s="164"/>
      <c r="D181" s="157" t="s">
        <v>341</v>
      </c>
      <c r="E181" s="165" t="s">
        <v>292</v>
      </c>
      <c r="F181" s="166" t="s">
        <v>343</v>
      </c>
      <c r="H181" s="167">
        <v>7.2</v>
      </c>
      <c r="I181" s="168"/>
      <c r="L181" s="164"/>
      <c r="M181" s="169"/>
      <c r="T181" s="170"/>
      <c r="AT181" s="165" t="s">
        <v>341</v>
      </c>
      <c r="AU181" s="165" t="s">
        <v>89</v>
      </c>
      <c r="AV181" s="13" t="s">
        <v>152</v>
      </c>
      <c r="AW181" s="13" t="s">
        <v>36</v>
      </c>
      <c r="AX181" s="13" t="s">
        <v>21</v>
      </c>
      <c r="AY181" s="165" t="s">
        <v>140</v>
      </c>
    </row>
    <row r="182" spans="2:65" s="1" customFormat="1" ht="21.75" customHeight="1">
      <c r="B182" s="32"/>
      <c r="C182" s="136" t="s">
        <v>206</v>
      </c>
      <c r="D182" s="136" t="s">
        <v>143</v>
      </c>
      <c r="E182" s="137" t="s">
        <v>382</v>
      </c>
      <c r="F182" s="138" t="s">
        <v>383</v>
      </c>
      <c r="G182" s="139" t="s">
        <v>364</v>
      </c>
      <c r="H182" s="140">
        <v>1.782</v>
      </c>
      <c r="I182" s="141"/>
      <c r="J182" s="142">
        <f>ROUND(I182*H182,2)</f>
        <v>0</v>
      </c>
      <c r="K182" s="138" t="s">
        <v>346</v>
      </c>
      <c r="L182" s="32"/>
      <c r="M182" s="143" t="s">
        <v>1</v>
      </c>
      <c r="N182" s="144" t="s">
        <v>46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152</v>
      </c>
      <c r="AT182" s="147" t="s">
        <v>143</v>
      </c>
      <c r="AU182" s="147" t="s">
        <v>89</v>
      </c>
      <c r="AY182" s="17" t="s">
        <v>140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21</v>
      </c>
      <c r="BK182" s="148">
        <f>ROUND(I182*H182,2)</f>
        <v>0</v>
      </c>
      <c r="BL182" s="17" t="s">
        <v>152</v>
      </c>
      <c r="BM182" s="147" t="s">
        <v>413</v>
      </c>
    </row>
    <row r="183" spans="2:65" s="1" customFormat="1" ht="24.2" customHeight="1">
      <c r="B183" s="32"/>
      <c r="C183" s="136" t="s">
        <v>177</v>
      </c>
      <c r="D183" s="136" t="s">
        <v>143</v>
      </c>
      <c r="E183" s="137" t="s">
        <v>385</v>
      </c>
      <c r="F183" s="138" t="s">
        <v>386</v>
      </c>
      <c r="G183" s="139" t="s">
        <v>364</v>
      </c>
      <c r="H183" s="140">
        <v>16.038</v>
      </c>
      <c r="I183" s="141"/>
      <c r="J183" s="142">
        <f>ROUND(I183*H183,2)</f>
        <v>0</v>
      </c>
      <c r="K183" s="138" t="s">
        <v>346</v>
      </c>
      <c r="L183" s="32"/>
      <c r="M183" s="143" t="s">
        <v>1</v>
      </c>
      <c r="N183" s="144" t="s">
        <v>46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152</v>
      </c>
      <c r="AT183" s="147" t="s">
        <v>143</v>
      </c>
      <c r="AU183" s="147" t="s">
        <v>89</v>
      </c>
      <c r="AY183" s="17" t="s">
        <v>140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21</v>
      </c>
      <c r="BK183" s="148">
        <f>ROUND(I183*H183,2)</f>
        <v>0</v>
      </c>
      <c r="BL183" s="17" t="s">
        <v>152</v>
      </c>
      <c r="BM183" s="147" t="s">
        <v>414</v>
      </c>
    </row>
    <row r="184" spans="2:65" s="12" customFormat="1" ht="11.25">
      <c r="B184" s="156"/>
      <c r="D184" s="157" t="s">
        <v>341</v>
      </c>
      <c r="F184" s="159" t="s">
        <v>2009</v>
      </c>
      <c r="H184" s="160">
        <v>16.038</v>
      </c>
      <c r="I184" s="161"/>
      <c r="L184" s="156"/>
      <c r="M184" s="162"/>
      <c r="T184" s="163"/>
      <c r="AT184" s="158" t="s">
        <v>341</v>
      </c>
      <c r="AU184" s="158" t="s">
        <v>89</v>
      </c>
      <c r="AV184" s="12" t="s">
        <v>89</v>
      </c>
      <c r="AW184" s="12" t="s">
        <v>4</v>
      </c>
      <c r="AX184" s="12" t="s">
        <v>21</v>
      </c>
      <c r="AY184" s="158" t="s">
        <v>140</v>
      </c>
    </row>
    <row r="185" spans="2:65" s="1" customFormat="1" ht="21.75" customHeight="1">
      <c r="B185" s="32"/>
      <c r="C185" s="136" t="s">
        <v>7</v>
      </c>
      <c r="D185" s="136" t="s">
        <v>143</v>
      </c>
      <c r="E185" s="137" t="s">
        <v>416</v>
      </c>
      <c r="F185" s="138" t="s">
        <v>417</v>
      </c>
      <c r="G185" s="139" t="s">
        <v>364</v>
      </c>
      <c r="H185" s="140">
        <v>1.782</v>
      </c>
      <c r="I185" s="141"/>
      <c r="J185" s="142">
        <f>ROUND(I185*H185,2)</f>
        <v>0</v>
      </c>
      <c r="K185" s="138" t="s">
        <v>147</v>
      </c>
      <c r="L185" s="32"/>
      <c r="M185" s="143" t="s">
        <v>1</v>
      </c>
      <c r="N185" s="144" t="s">
        <v>46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152</v>
      </c>
      <c r="AT185" s="147" t="s">
        <v>143</v>
      </c>
      <c r="AU185" s="147" t="s">
        <v>89</v>
      </c>
      <c r="AY185" s="17" t="s">
        <v>140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21</v>
      </c>
      <c r="BK185" s="148">
        <f>ROUND(I185*H185,2)</f>
        <v>0</v>
      </c>
      <c r="BL185" s="17" t="s">
        <v>152</v>
      </c>
      <c r="BM185" s="147" t="s">
        <v>418</v>
      </c>
    </row>
    <row r="186" spans="2:65" s="1" customFormat="1" ht="24.2" customHeight="1">
      <c r="B186" s="32"/>
      <c r="C186" s="136" t="s">
        <v>181</v>
      </c>
      <c r="D186" s="136" t="s">
        <v>143</v>
      </c>
      <c r="E186" s="137" t="s">
        <v>1625</v>
      </c>
      <c r="F186" s="138" t="s">
        <v>1626</v>
      </c>
      <c r="G186" s="139" t="s">
        <v>146</v>
      </c>
      <c r="H186" s="140">
        <v>1.1000000000000001</v>
      </c>
      <c r="I186" s="141"/>
      <c r="J186" s="142">
        <f>ROUND(I186*H186,2)</f>
        <v>0</v>
      </c>
      <c r="K186" s="138" t="s">
        <v>346</v>
      </c>
      <c r="L186" s="32"/>
      <c r="M186" s="143" t="s">
        <v>1</v>
      </c>
      <c r="N186" s="144" t="s">
        <v>46</v>
      </c>
      <c r="P186" s="145">
        <f>O186*H186</f>
        <v>0</v>
      </c>
      <c r="Q186" s="145">
        <v>8.6800000000000002E-3</v>
      </c>
      <c r="R186" s="145">
        <f>Q186*H186</f>
        <v>9.5480000000000009E-3</v>
      </c>
      <c r="S186" s="145">
        <v>0</v>
      </c>
      <c r="T186" s="146">
        <f>S186*H186</f>
        <v>0</v>
      </c>
      <c r="AR186" s="147" t="s">
        <v>152</v>
      </c>
      <c r="AT186" s="147" t="s">
        <v>143</v>
      </c>
      <c r="AU186" s="147" t="s">
        <v>89</v>
      </c>
      <c r="AY186" s="17" t="s">
        <v>140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21</v>
      </c>
      <c r="BK186" s="148">
        <f>ROUND(I186*H186,2)</f>
        <v>0</v>
      </c>
      <c r="BL186" s="17" t="s">
        <v>152</v>
      </c>
      <c r="BM186" s="147" t="s">
        <v>1627</v>
      </c>
    </row>
    <row r="187" spans="2:65" s="12" customFormat="1" ht="11.25">
      <c r="B187" s="156"/>
      <c r="D187" s="157" t="s">
        <v>341</v>
      </c>
      <c r="E187" s="158" t="s">
        <v>1</v>
      </c>
      <c r="F187" s="159" t="s">
        <v>1628</v>
      </c>
      <c r="H187" s="160">
        <v>1.1000000000000001</v>
      </c>
      <c r="I187" s="161"/>
      <c r="L187" s="156"/>
      <c r="M187" s="162"/>
      <c r="T187" s="163"/>
      <c r="AT187" s="158" t="s">
        <v>341</v>
      </c>
      <c r="AU187" s="158" t="s">
        <v>89</v>
      </c>
      <c r="AV187" s="12" t="s">
        <v>89</v>
      </c>
      <c r="AW187" s="12" t="s">
        <v>36</v>
      </c>
      <c r="AX187" s="12" t="s">
        <v>81</v>
      </c>
      <c r="AY187" s="158" t="s">
        <v>140</v>
      </c>
    </row>
    <row r="188" spans="2:65" s="13" customFormat="1" ht="11.25">
      <c r="B188" s="164"/>
      <c r="D188" s="157" t="s">
        <v>341</v>
      </c>
      <c r="E188" s="165" t="s">
        <v>1566</v>
      </c>
      <c r="F188" s="166" t="s">
        <v>343</v>
      </c>
      <c r="H188" s="167">
        <v>1.1000000000000001</v>
      </c>
      <c r="I188" s="168"/>
      <c r="L188" s="164"/>
      <c r="M188" s="169"/>
      <c r="T188" s="170"/>
      <c r="AT188" s="165" t="s">
        <v>341</v>
      </c>
      <c r="AU188" s="165" t="s">
        <v>89</v>
      </c>
      <c r="AV188" s="13" t="s">
        <v>152</v>
      </c>
      <c r="AW188" s="13" t="s">
        <v>36</v>
      </c>
      <c r="AX188" s="13" t="s">
        <v>21</v>
      </c>
      <c r="AY188" s="165" t="s">
        <v>140</v>
      </c>
    </row>
    <row r="189" spans="2:65" s="1" customFormat="1" ht="24.2" customHeight="1">
      <c r="B189" s="32"/>
      <c r="C189" s="136" t="s">
        <v>221</v>
      </c>
      <c r="D189" s="136" t="s">
        <v>143</v>
      </c>
      <c r="E189" s="137" t="s">
        <v>2010</v>
      </c>
      <c r="F189" s="138" t="s">
        <v>2011</v>
      </c>
      <c r="G189" s="139" t="s">
        <v>146</v>
      </c>
      <c r="H189" s="140">
        <v>1.1000000000000001</v>
      </c>
      <c r="I189" s="141"/>
      <c r="J189" s="142">
        <f>ROUND(I189*H189,2)</f>
        <v>0</v>
      </c>
      <c r="K189" s="138" t="s">
        <v>346</v>
      </c>
      <c r="L189" s="32"/>
      <c r="M189" s="143" t="s">
        <v>1</v>
      </c>
      <c r="N189" s="144" t="s">
        <v>46</v>
      </c>
      <c r="P189" s="145">
        <f>O189*H189</f>
        <v>0</v>
      </c>
      <c r="Q189" s="145">
        <v>1.269E-2</v>
      </c>
      <c r="R189" s="145">
        <f>Q189*H189</f>
        <v>1.3959000000000001E-2</v>
      </c>
      <c r="S189" s="145">
        <v>0</v>
      </c>
      <c r="T189" s="146">
        <f>S189*H189</f>
        <v>0</v>
      </c>
      <c r="AR189" s="147" t="s">
        <v>152</v>
      </c>
      <c r="AT189" s="147" t="s">
        <v>143</v>
      </c>
      <c r="AU189" s="147" t="s">
        <v>89</v>
      </c>
      <c r="AY189" s="17" t="s">
        <v>140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21</v>
      </c>
      <c r="BK189" s="148">
        <f>ROUND(I189*H189,2)</f>
        <v>0</v>
      </c>
      <c r="BL189" s="17" t="s">
        <v>152</v>
      </c>
      <c r="BM189" s="147" t="s">
        <v>2012</v>
      </c>
    </row>
    <row r="190" spans="2:65" s="12" customFormat="1" ht="11.25">
      <c r="B190" s="156"/>
      <c r="D190" s="157" t="s">
        <v>341</v>
      </c>
      <c r="E190" s="158" t="s">
        <v>1</v>
      </c>
      <c r="F190" s="159" t="s">
        <v>2013</v>
      </c>
      <c r="H190" s="160">
        <v>1.1000000000000001</v>
      </c>
      <c r="I190" s="161"/>
      <c r="L190" s="156"/>
      <c r="M190" s="162"/>
      <c r="T190" s="163"/>
      <c r="AT190" s="158" t="s">
        <v>341</v>
      </c>
      <c r="AU190" s="158" t="s">
        <v>89</v>
      </c>
      <c r="AV190" s="12" t="s">
        <v>89</v>
      </c>
      <c r="AW190" s="12" t="s">
        <v>36</v>
      </c>
      <c r="AX190" s="12" t="s">
        <v>81</v>
      </c>
      <c r="AY190" s="158" t="s">
        <v>140</v>
      </c>
    </row>
    <row r="191" spans="2:65" s="13" customFormat="1" ht="11.25">
      <c r="B191" s="164"/>
      <c r="D191" s="157" t="s">
        <v>341</v>
      </c>
      <c r="E191" s="165" t="s">
        <v>1988</v>
      </c>
      <c r="F191" s="166" t="s">
        <v>343</v>
      </c>
      <c r="H191" s="167">
        <v>1.1000000000000001</v>
      </c>
      <c r="I191" s="168"/>
      <c r="L191" s="164"/>
      <c r="M191" s="169"/>
      <c r="T191" s="170"/>
      <c r="AT191" s="165" t="s">
        <v>341</v>
      </c>
      <c r="AU191" s="165" t="s">
        <v>89</v>
      </c>
      <c r="AV191" s="13" t="s">
        <v>152</v>
      </c>
      <c r="AW191" s="13" t="s">
        <v>36</v>
      </c>
      <c r="AX191" s="13" t="s">
        <v>21</v>
      </c>
      <c r="AY191" s="165" t="s">
        <v>140</v>
      </c>
    </row>
    <row r="192" spans="2:65" s="1" customFormat="1" ht="24.2" customHeight="1">
      <c r="B192" s="32"/>
      <c r="C192" s="136" t="s">
        <v>184</v>
      </c>
      <c r="D192" s="136" t="s">
        <v>143</v>
      </c>
      <c r="E192" s="137" t="s">
        <v>452</v>
      </c>
      <c r="F192" s="138" t="s">
        <v>453</v>
      </c>
      <c r="G192" s="139" t="s">
        <v>146</v>
      </c>
      <c r="H192" s="140">
        <v>9.9</v>
      </c>
      <c r="I192" s="141"/>
      <c r="J192" s="142">
        <f>ROUND(I192*H192,2)</f>
        <v>0</v>
      </c>
      <c r="K192" s="138" t="s">
        <v>346</v>
      </c>
      <c r="L192" s="32"/>
      <c r="M192" s="143" t="s">
        <v>1</v>
      </c>
      <c r="N192" s="144" t="s">
        <v>46</v>
      </c>
      <c r="P192" s="145">
        <f>O192*H192</f>
        <v>0</v>
      </c>
      <c r="Q192" s="145">
        <v>3.6900000000000002E-2</v>
      </c>
      <c r="R192" s="145">
        <f>Q192*H192</f>
        <v>0.36531000000000002</v>
      </c>
      <c r="S192" s="145">
        <v>0</v>
      </c>
      <c r="T192" s="146">
        <f>S192*H192</f>
        <v>0</v>
      </c>
      <c r="AR192" s="147" t="s">
        <v>152</v>
      </c>
      <c r="AT192" s="147" t="s">
        <v>143</v>
      </c>
      <c r="AU192" s="147" t="s">
        <v>89</v>
      </c>
      <c r="AY192" s="17" t="s">
        <v>140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152</v>
      </c>
      <c r="BM192" s="147" t="s">
        <v>454</v>
      </c>
    </row>
    <row r="193" spans="2:65" s="12" customFormat="1" ht="11.25">
      <c r="B193" s="156"/>
      <c r="D193" s="157" t="s">
        <v>341</v>
      </c>
      <c r="E193" s="158" t="s">
        <v>1</v>
      </c>
      <c r="F193" s="159" t="s">
        <v>2014</v>
      </c>
      <c r="H193" s="160">
        <v>9</v>
      </c>
      <c r="I193" s="161"/>
      <c r="L193" s="156"/>
      <c r="M193" s="162"/>
      <c r="T193" s="163"/>
      <c r="AT193" s="158" t="s">
        <v>341</v>
      </c>
      <c r="AU193" s="158" t="s">
        <v>89</v>
      </c>
      <c r="AV193" s="12" t="s">
        <v>89</v>
      </c>
      <c r="AW193" s="12" t="s">
        <v>36</v>
      </c>
      <c r="AX193" s="12" t="s">
        <v>81</v>
      </c>
      <c r="AY193" s="158" t="s">
        <v>140</v>
      </c>
    </row>
    <row r="194" spans="2:65" s="13" customFormat="1" ht="11.25">
      <c r="B194" s="164"/>
      <c r="D194" s="157" t="s">
        <v>341</v>
      </c>
      <c r="E194" s="165" t="s">
        <v>1555</v>
      </c>
      <c r="F194" s="166" t="s">
        <v>343</v>
      </c>
      <c r="H194" s="167">
        <v>9</v>
      </c>
      <c r="I194" s="168"/>
      <c r="L194" s="164"/>
      <c r="M194" s="169"/>
      <c r="T194" s="170"/>
      <c r="AT194" s="165" t="s">
        <v>341</v>
      </c>
      <c r="AU194" s="165" t="s">
        <v>89</v>
      </c>
      <c r="AV194" s="13" t="s">
        <v>152</v>
      </c>
      <c r="AW194" s="13" t="s">
        <v>36</v>
      </c>
      <c r="AX194" s="13" t="s">
        <v>81</v>
      </c>
      <c r="AY194" s="165" t="s">
        <v>140</v>
      </c>
    </row>
    <row r="195" spans="2:65" s="12" customFormat="1" ht="11.25">
      <c r="B195" s="156"/>
      <c r="D195" s="157" t="s">
        <v>341</v>
      </c>
      <c r="E195" s="158" t="s">
        <v>1</v>
      </c>
      <c r="F195" s="159" t="s">
        <v>1630</v>
      </c>
      <c r="H195" s="160">
        <v>9.9</v>
      </c>
      <c r="I195" s="161"/>
      <c r="L195" s="156"/>
      <c r="M195" s="162"/>
      <c r="T195" s="163"/>
      <c r="AT195" s="158" t="s">
        <v>341</v>
      </c>
      <c r="AU195" s="158" t="s">
        <v>89</v>
      </c>
      <c r="AV195" s="12" t="s">
        <v>89</v>
      </c>
      <c r="AW195" s="12" t="s">
        <v>36</v>
      </c>
      <c r="AX195" s="12" t="s">
        <v>81</v>
      </c>
      <c r="AY195" s="158" t="s">
        <v>140</v>
      </c>
    </row>
    <row r="196" spans="2:65" s="13" customFormat="1" ht="11.25">
      <c r="B196" s="164"/>
      <c r="D196" s="157" t="s">
        <v>341</v>
      </c>
      <c r="E196" s="165" t="s">
        <v>1557</v>
      </c>
      <c r="F196" s="166" t="s">
        <v>343</v>
      </c>
      <c r="H196" s="167">
        <v>9.9</v>
      </c>
      <c r="I196" s="168"/>
      <c r="L196" s="164"/>
      <c r="M196" s="169"/>
      <c r="T196" s="170"/>
      <c r="AT196" s="165" t="s">
        <v>341</v>
      </c>
      <c r="AU196" s="165" t="s">
        <v>89</v>
      </c>
      <c r="AV196" s="13" t="s">
        <v>152</v>
      </c>
      <c r="AW196" s="13" t="s">
        <v>36</v>
      </c>
      <c r="AX196" s="13" t="s">
        <v>21</v>
      </c>
      <c r="AY196" s="165" t="s">
        <v>140</v>
      </c>
    </row>
    <row r="197" spans="2:65" s="1" customFormat="1" ht="24.2" customHeight="1">
      <c r="B197" s="32"/>
      <c r="C197" s="136" t="s">
        <v>434</v>
      </c>
      <c r="D197" s="136" t="s">
        <v>143</v>
      </c>
      <c r="E197" s="137" t="s">
        <v>458</v>
      </c>
      <c r="F197" s="138" t="s">
        <v>459</v>
      </c>
      <c r="G197" s="139" t="s">
        <v>460</v>
      </c>
      <c r="H197" s="140">
        <v>12.711</v>
      </c>
      <c r="I197" s="141"/>
      <c r="J197" s="142">
        <f>ROUND(I197*H197,2)</f>
        <v>0</v>
      </c>
      <c r="K197" s="138" t="s">
        <v>346</v>
      </c>
      <c r="L197" s="32"/>
      <c r="M197" s="143" t="s">
        <v>1</v>
      </c>
      <c r="N197" s="144" t="s">
        <v>46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152</v>
      </c>
      <c r="AT197" s="147" t="s">
        <v>143</v>
      </c>
      <c r="AU197" s="147" t="s">
        <v>89</v>
      </c>
      <c r="AY197" s="17" t="s">
        <v>140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21</v>
      </c>
      <c r="BK197" s="148">
        <f>ROUND(I197*H197,2)</f>
        <v>0</v>
      </c>
      <c r="BL197" s="17" t="s">
        <v>152</v>
      </c>
      <c r="BM197" s="147" t="s">
        <v>461</v>
      </c>
    </row>
    <row r="198" spans="2:65" s="12" customFormat="1" ht="11.25">
      <c r="B198" s="156"/>
      <c r="D198" s="157" t="s">
        <v>341</v>
      </c>
      <c r="E198" s="158" t="s">
        <v>1</v>
      </c>
      <c r="F198" s="159" t="s">
        <v>1631</v>
      </c>
      <c r="H198" s="160">
        <v>1.65</v>
      </c>
      <c r="I198" s="161"/>
      <c r="L198" s="156"/>
      <c r="M198" s="162"/>
      <c r="T198" s="163"/>
      <c r="AT198" s="158" t="s">
        <v>341</v>
      </c>
      <c r="AU198" s="158" t="s">
        <v>89</v>
      </c>
      <c r="AV198" s="12" t="s">
        <v>89</v>
      </c>
      <c r="AW198" s="12" t="s">
        <v>36</v>
      </c>
      <c r="AX198" s="12" t="s">
        <v>81</v>
      </c>
      <c r="AY198" s="158" t="s">
        <v>140</v>
      </c>
    </row>
    <row r="199" spans="2:65" s="12" customFormat="1" ht="11.25">
      <c r="B199" s="156"/>
      <c r="D199" s="157" t="s">
        <v>341</v>
      </c>
      <c r="E199" s="158" t="s">
        <v>1</v>
      </c>
      <c r="F199" s="159" t="s">
        <v>2015</v>
      </c>
      <c r="H199" s="160">
        <v>2.9260000000000002</v>
      </c>
      <c r="I199" s="161"/>
      <c r="L199" s="156"/>
      <c r="M199" s="162"/>
      <c r="T199" s="163"/>
      <c r="AT199" s="158" t="s">
        <v>341</v>
      </c>
      <c r="AU199" s="158" t="s">
        <v>89</v>
      </c>
      <c r="AV199" s="12" t="s">
        <v>89</v>
      </c>
      <c r="AW199" s="12" t="s">
        <v>36</v>
      </c>
      <c r="AX199" s="12" t="s">
        <v>81</v>
      </c>
      <c r="AY199" s="158" t="s">
        <v>140</v>
      </c>
    </row>
    <row r="200" spans="2:65" s="12" customFormat="1" ht="11.25">
      <c r="B200" s="156"/>
      <c r="D200" s="157" t="s">
        <v>341</v>
      </c>
      <c r="E200" s="158" t="s">
        <v>1</v>
      </c>
      <c r="F200" s="159" t="s">
        <v>2016</v>
      </c>
      <c r="H200" s="160">
        <v>8.1349999999999998</v>
      </c>
      <c r="I200" s="161"/>
      <c r="L200" s="156"/>
      <c r="M200" s="162"/>
      <c r="T200" s="163"/>
      <c r="AT200" s="158" t="s">
        <v>341</v>
      </c>
      <c r="AU200" s="158" t="s">
        <v>89</v>
      </c>
      <c r="AV200" s="12" t="s">
        <v>89</v>
      </c>
      <c r="AW200" s="12" t="s">
        <v>36</v>
      </c>
      <c r="AX200" s="12" t="s">
        <v>81</v>
      </c>
      <c r="AY200" s="158" t="s">
        <v>140</v>
      </c>
    </row>
    <row r="201" spans="2:65" s="13" customFormat="1" ht="11.25">
      <c r="B201" s="164"/>
      <c r="D201" s="157" t="s">
        <v>341</v>
      </c>
      <c r="E201" s="165" t="s">
        <v>1577</v>
      </c>
      <c r="F201" s="166" t="s">
        <v>343</v>
      </c>
      <c r="H201" s="167">
        <v>12.711</v>
      </c>
      <c r="I201" s="168"/>
      <c r="L201" s="164"/>
      <c r="M201" s="169"/>
      <c r="T201" s="170"/>
      <c r="AT201" s="165" t="s">
        <v>341</v>
      </c>
      <c r="AU201" s="165" t="s">
        <v>89</v>
      </c>
      <c r="AV201" s="13" t="s">
        <v>152</v>
      </c>
      <c r="AW201" s="13" t="s">
        <v>36</v>
      </c>
      <c r="AX201" s="13" t="s">
        <v>21</v>
      </c>
      <c r="AY201" s="165" t="s">
        <v>140</v>
      </c>
    </row>
    <row r="202" spans="2:65" s="1" customFormat="1" ht="37.9" customHeight="1">
      <c r="B202" s="32"/>
      <c r="C202" s="136" t="s">
        <v>188</v>
      </c>
      <c r="D202" s="136" t="s">
        <v>143</v>
      </c>
      <c r="E202" s="137" t="s">
        <v>463</v>
      </c>
      <c r="F202" s="138" t="s">
        <v>464</v>
      </c>
      <c r="G202" s="139" t="s">
        <v>460</v>
      </c>
      <c r="H202" s="140">
        <v>6.3559999999999999</v>
      </c>
      <c r="I202" s="141"/>
      <c r="J202" s="142">
        <f>ROUND(I202*H202,2)</f>
        <v>0</v>
      </c>
      <c r="K202" s="138" t="s">
        <v>346</v>
      </c>
      <c r="L202" s="32"/>
      <c r="M202" s="143" t="s">
        <v>1</v>
      </c>
      <c r="N202" s="144" t="s">
        <v>46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152</v>
      </c>
      <c r="AT202" s="147" t="s">
        <v>143</v>
      </c>
      <c r="AU202" s="147" t="s">
        <v>89</v>
      </c>
      <c r="AY202" s="17" t="s">
        <v>140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152</v>
      </c>
      <c r="BM202" s="147" t="s">
        <v>465</v>
      </c>
    </row>
    <row r="203" spans="2:65" s="12" customFormat="1" ht="11.25">
      <c r="B203" s="156"/>
      <c r="D203" s="157" t="s">
        <v>341</v>
      </c>
      <c r="E203" s="158" t="s">
        <v>1</v>
      </c>
      <c r="F203" s="159" t="s">
        <v>1634</v>
      </c>
      <c r="H203" s="160">
        <v>6.3559999999999999</v>
      </c>
      <c r="I203" s="161"/>
      <c r="L203" s="156"/>
      <c r="M203" s="162"/>
      <c r="T203" s="163"/>
      <c r="AT203" s="158" t="s">
        <v>341</v>
      </c>
      <c r="AU203" s="158" t="s">
        <v>89</v>
      </c>
      <c r="AV203" s="12" t="s">
        <v>89</v>
      </c>
      <c r="AW203" s="12" t="s">
        <v>36</v>
      </c>
      <c r="AX203" s="12" t="s">
        <v>21</v>
      </c>
      <c r="AY203" s="158" t="s">
        <v>140</v>
      </c>
    </row>
    <row r="204" spans="2:65" s="1" customFormat="1" ht="37.9" customHeight="1">
      <c r="B204" s="32"/>
      <c r="C204" s="136" t="s">
        <v>445</v>
      </c>
      <c r="D204" s="136" t="s">
        <v>143</v>
      </c>
      <c r="E204" s="137" t="s">
        <v>468</v>
      </c>
      <c r="F204" s="138" t="s">
        <v>469</v>
      </c>
      <c r="G204" s="139" t="s">
        <v>460</v>
      </c>
      <c r="H204" s="140">
        <v>6.3559999999999999</v>
      </c>
      <c r="I204" s="141"/>
      <c r="J204" s="142">
        <f>ROUND(I204*H204,2)</f>
        <v>0</v>
      </c>
      <c r="K204" s="138" t="s">
        <v>346</v>
      </c>
      <c r="L204" s="32"/>
      <c r="M204" s="143" t="s">
        <v>1</v>
      </c>
      <c r="N204" s="144" t="s">
        <v>46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152</v>
      </c>
      <c r="AT204" s="147" t="s">
        <v>143</v>
      </c>
      <c r="AU204" s="147" t="s">
        <v>89</v>
      </c>
      <c r="AY204" s="17" t="s">
        <v>140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21</v>
      </c>
      <c r="BK204" s="148">
        <f>ROUND(I204*H204,2)</f>
        <v>0</v>
      </c>
      <c r="BL204" s="17" t="s">
        <v>152</v>
      </c>
      <c r="BM204" s="147" t="s">
        <v>470</v>
      </c>
    </row>
    <row r="205" spans="2:65" s="14" customFormat="1" ht="11.25">
      <c r="B205" s="171"/>
      <c r="D205" s="157" t="s">
        <v>341</v>
      </c>
      <c r="E205" s="172" t="s">
        <v>1</v>
      </c>
      <c r="F205" s="173" t="s">
        <v>471</v>
      </c>
      <c r="H205" s="172" t="s">
        <v>1</v>
      </c>
      <c r="I205" s="174"/>
      <c r="L205" s="171"/>
      <c r="M205" s="175"/>
      <c r="T205" s="176"/>
      <c r="AT205" s="172" t="s">
        <v>341</v>
      </c>
      <c r="AU205" s="172" t="s">
        <v>89</v>
      </c>
      <c r="AV205" s="14" t="s">
        <v>21</v>
      </c>
      <c r="AW205" s="14" t="s">
        <v>36</v>
      </c>
      <c r="AX205" s="14" t="s">
        <v>81</v>
      </c>
      <c r="AY205" s="172" t="s">
        <v>140</v>
      </c>
    </row>
    <row r="206" spans="2:65" s="12" customFormat="1" ht="11.25">
      <c r="B206" s="156"/>
      <c r="D206" s="157" t="s">
        <v>341</v>
      </c>
      <c r="E206" s="158" t="s">
        <v>1</v>
      </c>
      <c r="F206" s="159" t="s">
        <v>1635</v>
      </c>
      <c r="H206" s="160">
        <v>6.3559999999999999</v>
      </c>
      <c r="I206" s="161"/>
      <c r="L206" s="156"/>
      <c r="M206" s="162"/>
      <c r="T206" s="163"/>
      <c r="AT206" s="158" t="s">
        <v>341</v>
      </c>
      <c r="AU206" s="158" t="s">
        <v>89</v>
      </c>
      <c r="AV206" s="12" t="s">
        <v>89</v>
      </c>
      <c r="AW206" s="12" t="s">
        <v>36</v>
      </c>
      <c r="AX206" s="12" t="s">
        <v>21</v>
      </c>
      <c r="AY206" s="158" t="s">
        <v>140</v>
      </c>
    </row>
    <row r="207" spans="2:65" s="1" customFormat="1" ht="33" customHeight="1">
      <c r="B207" s="32"/>
      <c r="C207" s="136" t="s">
        <v>191</v>
      </c>
      <c r="D207" s="136" t="s">
        <v>143</v>
      </c>
      <c r="E207" s="137" t="s">
        <v>2017</v>
      </c>
      <c r="F207" s="138" t="s">
        <v>2018</v>
      </c>
      <c r="G207" s="139" t="s">
        <v>460</v>
      </c>
      <c r="H207" s="140">
        <v>1.839</v>
      </c>
      <c r="I207" s="141"/>
      <c r="J207" s="142">
        <f>ROUND(I207*H207,2)</f>
        <v>0</v>
      </c>
      <c r="K207" s="138" t="s">
        <v>346</v>
      </c>
      <c r="L207" s="32"/>
      <c r="M207" s="143" t="s">
        <v>1</v>
      </c>
      <c r="N207" s="144" t="s">
        <v>46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152</v>
      </c>
      <c r="AT207" s="147" t="s">
        <v>143</v>
      </c>
      <c r="AU207" s="147" t="s">
        <v>89</v>
      </c>
      <c r="AY207" s="17" t="s">
        <v>140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21</v>
      </c>
      <c r="BK207" s="148">
        <f>ROUND(I207*H207,2)</f>
        <v>0</v>
      </c>
      <c r="BL207" s="17" t="s">
        <v>152</v>
      </c>
      <c r="BM207" s="147" t="s">
        <v>475</v>
      </c>
    </row>
    <row r="208" spans="2:65" s="14" customFormat="1" ht="11.25">
      <c r="B208" s="171"/>
      <c r="D208" s="157" t="s">
        <v>341</v>
      </c>
      <c r="E208" s="172" t="s">
        <v>1</v>
      </c>
      <c r="F208" s="173" t="s">
        <v>2019</v>
      </c>
      <c r="H208" s="172" t="s">
        <v>1</v>
      </c>
      <c r="I208" s="174"/>
      <c r="L208" s="171"/>
      <c r="M208" s="175"/>
      <c r="T208" s="176"/>
      <c r="AT208" s="172" t="s">
        <v>341</v>
      </c>
      <c r="AU208" s="172" t="s">
        <v>89</v>
      </c>
      <c r="AV208" s="14" t="s">
        <v>21</v>
      </c>
      <c r="AW208" s="14" t="s">
        <v>36</v>
      </c>
      <c r="AX208" s="14" t="s">
        <v>81</v>
      </c>
      <c r="AY208" s="172" t="s">
        <v>140</v>
      </c>
    </row>
    <row r="209" spans="2:65" s="12" customFormat="1" ht="11.25">
      <c r="B209" s="156"/>
      <c r="D209" s="157" t="s">
        <v>341</v>
      </c>
      <c r="E209" s="158" t="s">
        <v>1</v>
      </c>
      <c r="F209" s="159" t="s">
        <v>2020</v>
      </c>
      <c r="H209" s="160">
        <v>7.1180000000000003</v>
      </c>
      <c r="I209" s="161"/>
      <c r="L209" s="156"/>
      <c r="M209" s="162"/>
      <c r="T209" s="163"/>
      <c r="AT209" s="158" t="s">
        <v>341</v>
      </c>
      <c r="AU209" s="158" t="s">
        <v>89</v>
      </c>
      <c r="AV209" s="12" t="s">
        <v>89</v>
      </c>
      <c r="AW209" s="12" t="s">
        <v>36</v>
      </c>
      <c r="AX209" s="12" t="s">
        <v>81</v>
      </c>
      <c r="AY209" s="158" t="s">
        <v>140</v>
      </c>
    </row>
    <row r="210" spans="2:65" s="12" customFormat="1" ht="11.25">
      <c r="B210" s="156"/>
      <c r="D210" s="157" t="s">
        <v>341</v>
      </c>
      <c r="E210" s="158" t="s">
        <v>1</v>
      </c>
      <c r="F210" s="159" t="s">
        <v>2021</v>
      </c>
      <c r="H210" s="160">
        <v>0.60399999999999998</v>
      </c>
      <c r="I210" s="161"/>
      <c r="L210" s="156"/>
      <c r="M210" s="162"/>
      <c r="T210" s="163"/>
      <c r="AT210" s="158" t="s">
        <v>341</v>
      </c>
      <c r="AU210" s="158" t="s">
        <v>89</v>
      </c>
      <c r="AV210" s="12" t="s">
        <v>89</v>
      </c>
      <c r="AW210" s="12" t="s">
        <v>36</v>
      </c>
      <c r="AX210" s="12" t="s">
        <v>81</v>
      </c>
      <c r="AY210" s="158" t="s">
        <v>140</v>
      </c>
    </row>
    <row r="211" spans="2:65" s="12" customFormat="1" ht="11.25">
      <c r="B211" s="156"/>
      <c r="D211" s="157" t="s">
        <v>341</v>
      </c>
      <c r="E211" s="158" t="s">
        <v>1</v>
      </c>
      <c r="F211" s="159" t="s">
        <v>2022</v>
      </c>
      <c r="H211" s="160">
        <v>13.738</v>
      </c>
      <c r="I211" s="161"/>
      <c r="L211" s="156"/>
      <c r="M211" s="162"/>
      <c r="T211" s="163"/>
      <c r="AT211" s="158" t="s">
        <v>341</v>
      </c>
      <c r="AU211" s="158" t="s">
        <v>89</v>
      </c>
      <c r="AV211" s="12" t="s">
        <v>89</v>
      </c>
      <c r="AW211" s="12" t="s">
        <v>36</v>
      </c>
      <c r="AX211" s="12" t="s">
        <v>81</v>
      </c>
      <c r="AY211" s="158" t="s">
        <v>140</v>
      </c>
    </row>
    <row r="212" spans="2:65" s="15" customFormat="1" ht="11.25">
      <c r="B212" s="177"/>
      <c r="D212" s="157" t="s">
        <v>341</v>
      </c>
      <c r="E212" s="178" t="s">
        <v>303</v>
      </c>
      <c r="F212" s="179" t="s">
        <v>484</v>
      </c>
      <c r="H212" s="180">
        <v>21.46</v>
      </c>
      <c r="I212" s="181"/>
      <c r="L212" s="177"/>
      <c r="M212" s="182"/>
      <c r="T212" s="183"/>
      <c r="AT212" s="178" t="s">
        <v>341</v>
      </c>
      <c r="AU212" s="178" t="s">
        <v>89</v>
      </c>
      <c r="AV212" s="15" t="s">
        <v>139</v>
      </c>
      <c r="AW212" s="15" t="s">
        <v>36</v>
      </c>
      <c r="AX212" s="15" t="s">
        <v>81</v>
      </c>
      <c r="AY212" s="178" t="s">
        <v>140</v>
      </c>
    </row>
    <row r="213" spans="2:65" s="14" customFormat="1" ht="11.25">
      <c r="B213" s="171"/>
      <c r="D213" s="157" t="s">
        <v>341</v>
      </c>
      <c r="E213" s="172" t="s">
        <v>1</v>
      </c>
      <c r="F213" s="173" t="s">
        <v>488</v>
      </c>
      <c r="H213" s="172" t="s">
        <v>1</v>
      </c>
      <c r="I213" s="174"/>
      <c r="L213" s="171"/>
      <c r="M213" s="175"/>
      <c r="T213" s="176"/>
      <c r="AT213" s="172" t="s">
        <v>341</v>
      </c>
      <c r="AU213" s="172" t="s">
        <v>89</v>
      </c>
      <c r="AV213" s="14" t="s">
        <v>21</v>
      </c>
      <c r="AW213" s="14" t="s">
        <v>36</v>
      </c>
      <c r="AX213" s="14" t="s">
        <v>81</v>
      </c>
      <c r="AY213" s="172" t="s">
        <v>140</v>
      </c>
    </row>
    <row r="214" spans="2:65" s="12" customFormat="1" ht="11.25">
      <c r="B214" s="156"/>
      <c r="D214" s="157" t="s">
        <v>341</v>
      </c>
      <c r="E214" s="158" t="s">
        <v>1</v>
      </c>
      <c r="F214" s="159" t="s">
        <v>2023</v>
      </c>
      <c r="H214" s="160">
        <v>-2.3759999999999999</v>
      </c>
      <c r="I214" s="161"/>
      <c r="L214" s="156"/>
      <c r="M214" s="162"/>
      <c r="T214" s="163"/>
      <c r="AT214" s="158" t="s">
        <v>341</v>
      </c>
      <c r="AU214" s="158" t="s">
        <v>89</v>
      </c>
      <c r="AV214" s="12" t="s">
        <v>89</v>
      </c>
      <c r="AW214" s="12" t="s">
        <v>36</v>
      </c>
      <c r="AX214" s="12" t="s">
        <v>81</v>
      </c>
      <c r="AY214" s="158" t="s">
        <v>140</v>
      </c>
    </row>
    <row r="215" spans="2:65" s="12" customFormat="1" ht="11.25">
      <c r="B215" s="156"/>
      <c r="D215" s="157" t="s">
        <v>341</v>
      </c>
      <c r="E215" s="158" t="s">
        <v>1</v>
      </c>
      <c r="F215" s="159" t="s">
        <v>1648</v>
      </c>
      <c r="H215" s="160">
        <v>-2.6949999999999998</v>
      </c>
      <c r="I215" s="161"/>
      <c r="L215" s="156"/>
      <c r="M215" s="162"/>
      <c r="T215" s="163"/>
      <c r="AT215" s="158" t="s">
        <v>341</v>
      </c>
      <c r="AU215" s="158" t="s">
        <v>89</v>
      </c>
      <c r="AV215" s="12" t="s">
        <v>89</v>
      </c>
      <c r="AW215" s="12" t="s">
        <v>36</v>
      </c>
      <c r="AX215" s="12" t="s">
        <v>81</v>
      </c>
      <c r="AY215" s="158" t="s">
        <v>140</v>
      </c>
    </row>
    <row r="216" spans="2:65" s="12" customFormat="1" ht="11.25">
      <c r="B216" s="156"/>
      <c r="D216" s="157" t="s">
        <v>341</v>
      </c>
      <c r="E216" s="158" t="s">
        <v>1</v>
      </c>
      <c r="F216" s="159" t="s">
        <v>1649</v>
      </c>
      <c r="H216" s="160">
        <v>-12.711</v>
      </c>
      <c r="I216" s="161"/>
      <c r="L216" s="156"/>
      <c r="M216" s="162"/>
      <c r="T216" s="163"/>
      <c r="AT216" s="158" t="s">
        <v>341</v>
      </c>
      <c r="AU216" s="158" t="s">
        <v>89</v>
      </c>
      <c r="AV216" s="12" t="s">
        <v>89</v>
      </c>
      <c r="AW216" s="12" t="s">
        <v>36</v>
      </c>
      <c r="AX216" s="12" t="s">
        <v>81</v>
      </c>
      <c r="AY216" s="158" t="s">
        <v>140</v>
      </c>
    </row>
    <row r="217" spans="2:65" s="13" customFormat="1" ht="11.25">
      <c r="B217" s="164"/>
      <c r="D217" s="157" t="s">
        <v>341</v>
      </c>
      <c r="E217" s="165" t="s">
        <v>301</v>
      </c>
      <c r="F217" s="166" t="s">
        <v>343</v>
      </c>
      <c r="H217" s="167">
        <v>3.6779999999999999</v>
      </c>
      <c r="I217" s="168"/>
      <c r="L217" s="164"/>
      <c r="M217" s="169"/>
      <c r="T217" s="170"/>
      <c r="AT217" s="165" t="s">
        <v>341</v>
      </c>
      <c r="AU217" s="165" t="s">
        <v>89</v>
      </c>
      <c r="AV217" s="13" t="s">
        <v>152</v>
      </c>
      <c r="AW217" s="13" t="s">
        <v>36</v>
      </c>
      <c r="AX217" s="13" t="s">
        <v>81</v>
      </c>
      <c r="AY217" s="165" t="s">
        <v>140</v>
      </c>
    </row>
    <row r="218" spans="2:65" s="12" customFormat="1" ht="11.25">
      <c r="B218" s="156"/>
      <c r="D218" s="157" t="s">
        <v>341</v>
      </c>
      <c r="E218" s="158" t="s">
        <v>1</v>
      </c>
      <c r="F218" s="159" t="s">
        <v>492</v>
      </c>
      <c r="H218" s="160">
        <v>1.839</v>
      </c>
      <c r="I218" s="161"/>
      <c r="L218" s="156"/>
      <c r="M218" s="162"/>
      <c r="T218" s="163"/>
      <c r="AT218" s="158" t="s">
        <v>341</v>
      </c>
      <c r="AU218" s="158" t="s">
        <v>89</v>
      </c>
      <c r="AV218" s="12" t="s">
        <v>89</v>
      </c>
      <c r="AW218" s="12" t="s">
        <v>36</v>
      </c>
      <c r="AX218" s="12" t="s">
        <v>81</v>
      </c>
      <c r="AY218" s="158" t="s">
        <v>140</v>
      </c>
    </row>
    <row r="219" spans="2:65" s="13" customFormat="1" ht="11.25">
      <c r="B219" s="164"/>
      <c r="D219" s="157" t="s">
        <v>341</v>
      </c>
      <c r="E219" s="165" t="s">
        <v>1</v>
      </c>
      <c r="F219" s="166" t="s">
        <v>343</v>
      </c>
      <c r="H219" s="167">
        <v>1.839</v>
      </c>
      <c r="I219" s="168"/>
      <c r="L219" s="164"/>
      <c r="M219" s="169"/>
      <c r="T219" s="170"/>
      <c r="AT219" s="165" t="s">
        <v>341</v>
      </c>
      <c r="AU219" s="165" t="s">
        <v>89</v>
      </c>
      <c r="AV219" s="13" t="s">
        <v>152</v>
      </c>
      <c r="AW219" s="13" t="s">
        <v>36</v>
      </c>
      <c r="AX219" s="13" t="s">
        <v>21</v>
      </c>
      <c r="AY219" s="165" t="s">
        <v>140</v>
      </c>
    </row>
    <row r="220" spans="2:65" s="1" customFormat="1" ht="33" customHeight="1">
      <c r="B220" s="32"/>
      <c r="C220" s="136" t="s">
        <v>457</v>
      </c>
      <c r="D220" s="136" t="s">
        <v>143</v>
      </c>
      <c r="E220" s="137" t="s">
        <v>2024</v>
      </c>
      <c r="F220" s="138" t="s">
        <v>2025</v>
      </c>
      <c r="G220" s="139" t="s">
        <v>460</v>
      </c>
      <c r="H220" s="140">
        <v>1.839</v>
      </c>
      <c r="I220" s="141"/>
      <c r="J220" s="142">
        <f>ROUND(I220*H220,2)</f>
        <v>0</v>
      </c>
      <c r="K220" s="138" t="s">
        <v>346</v>
      </c>
      <c r="L220" s="32"/>
      <c r="M220" s="143" t="s">
        <v>1</v>
      </c>
      <c r="N220" s="144" t="s">
        <v>46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152</v>
      </c>
      <c r="AT220" s="147" t="s">
        <v>143</v>
      </c>
      <c r="AU220" s="147" t="s">
        <v>89</v>
      </c>
      <c r="AY220" s="17" t="s">
        <v>140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21</v>
      </c>
      <c r="BK220" s="148">
        <f>ROUND(I220*H220,2)</f>
        <v>0</v>
      </c>
      <c r="BL220" s="17" t="s">
        <v>152</v>
      </c>
      <c r="BM220" s="147" t="s">
        <v>496</v>
      </c>
    </row>
    <row r="221" spans="2:65" s="12" customFormat="1" ht="11.25">
      <c r="B221" s="156"/>
      <c r="D221" s="157" t="s">
        <v>341</v>
      </c>
      <c r="E221" s="158" t="s">
        <v>1</v>
      </c>
      <c r="F221" s="159" t="s">
        <v>497</v>
      </c>
      <c r="H221" s="160">
        <v>1.839</v>
      </c>
      <c r="I221" s="161"/>
      <c r="L221" s="156"/>
      <c r="M221" s="162"/>
      <c r="T221" s="163"/>
      <c r="AT221" s="158" t="s">
        <v>341</v>
      </c>
      <c r="AU221" s="158" t="s">
        <v>89</v>
      </c>
      <c r="AV221" s="12" t="s">
        <v>89</v>
      </c>
      <c r="AW221" s="12" t="s">
        <v>36</v>
      </c>
      <c r="AX221" s="12" t="s">
        <v>21</v>
      </c>
      <c r="AY221" s="158" t="s">
        <v>140</v>
      </c>
    </row>
    <row r="222" spans="2:65" s="1" customFormat="1" ht="21.75" customHeight="1">
      <c r="B222" s="32"/>
      <c r="C222" s="136" t="s">
        <v>195</v>
      </c>
      <c r="D222" s="136" t="s">
        <v>143</v>
      </c>
      <c r="E222" s="137" t="s">
        <v>1652</v>
      </c>
      <c r="F222" s="138" t="s">
        <v>1653</v>
      </c>
      <c r="G222" s="139" t="s">
        <v>350</v>
      </c>
      <c r="H222" s="140">
        <v>39.018000000000001</v>
      </c>
      <c r="I222" s="141"/>
      <c r="J222" s="142">
        <f>ROUND(I222*H222,2)</f>
        <v>0</v>
      </c>
      <c r="K222" s="138" t="s">
        <v>346</v>
      </c>
      <c r="L222" s="32"/>
      <c r="M222" s="143" t="s">
        <v>1</v>
      </c>
      <c r="N222" s="144" t="s">
        <v>46</v>
      </c>
      <c r="P222" s="145">
        <f>O222*H222</f>
        <v>0</v>
      </c>
      <c r="Q222" s="145">
        <v>8.4000000000000003E-4</v>
      </c>
      <c r="R222" s="145">
        <f>Q222*H222</f>
        <v>3.2775120000000005E-2</v>
      </c>
      <c r="S222" s="145">
        <v>0</v>
      </c>
      <c r="T222" s="146">
        <f>S222*H222</f>
        <v>0</v>
      </c>
      <c r="AR222" s="147" t="s">
        <v>152</v>
      </c>
      <c r="AT222" s="147" t="s">
        <v>143</v>
      </c>
      <c r="AU222" s="147" t="s">
        <v>89</v>
      </c>
      <c r="AY222" s="17" t="s">
        <v>140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21</v>
      </c>
      <c r="BK222" s="148">
        <f>ROUND(I222*H222,2)</f>
        <v>0</v>
      </c>
      <c r="BL222" s="17" t="s">
        <v>152</v>
      </c>
      <c r="BM222" s="147" t="s">
        <v>510</v>
      </c>
    </row>
    <row r="223" spans="2:65" s="14" customFormat="1" ht="11.25">
      <c r="B223" s="171"/>
      <c r="D223" s="157" t="s">
        <v>341</v>
      </c>
      <c r="E223" s="172" t="s">
        <v>1</v>
      </c>
      <c r="F223" s="173" t="s">
        <v>2026</v>
      </c>
      <c r="H223" s="172" t="s">
        <v>1</v>
      </c>
      <c r="I223" s="174"/>
      <c r="L223" s="171"/>
      <c r="M223" s="175"/>
      <c r="T223" s="176"/>
      <c r="AT223" s="172" t="s">
        <v>341</v>
      </c>
      <c r="AU223" s="172" t="s">
        <v>89</v>
      </c>
      <c r="AV223" s="14" t="s">
        <v>21</v>
      </c>
      <c r="AW223" s="14" t="s">
        <v>36</v>
      </c>
      <c r="AX223" s="14" t="s">
        <v>81</v>
      </c>
      <c r="AY223" s="172" t="s">
        <v>140</v>
      </c>
    </row>
    <row r="224" spans="2:65" s="12" customFormat="1" ht="11.25">
      <c r="B224" s="156"/>
      <c r="D224" s="157" t="s">
        <v>341</v>
      </c>
      <c r="E224" s="158" t="s">
        <v>1</v>
      </c>
      <c r="F224" s="159" t="s">
        <v>2027</v>
      </c>
      <c r="H224" s="160">
        <v>39.018000000000001</v>
      </c>
      <c r="I224" s="161"/>
      <c r="L224" s="156"/>
      <c r="M224" s="162"/>
      <c r="T224" s="163"/>
      <c r="AT224" s="158" t="s">
        <v>341</v>
      </c>
      <c r="AU224" s="158" t="s">
        <v>89</v>
      </c>
      <c r="AV224" s="12" t="s">
        <v>89</v>
      </c>
      <c r="AW224" s="12" t="s">
        <v>36</v>
      </c>
      <c r="AX224" s="12" t="s">
        <v>21</v>
      </c>
      <c r="AY224" s="158" t="s">
        <v>140</v>
      </c>
    </row>
    <row r="225" spans="2:65" s="1" customFormat="1" ht="24.2" customHeight="1">
      <c r="B225" s="32"/>
      <c r="C225" s="136" t="s">
        <v>467</v>
      </c>
      <c r="D225" s="136" t="s">
        <v>143</v>
      </c>
      <c r="E225" s="137" t="s">
        <v>1660</v>
      </c>
      <c r="F225" s="138" t="s">
        <v>1661</v>
      </c>
      <c r="G225" s="139" t="s">
        <v>350</v>
      </c>
      <c r="H225" s="140">
        <v>39.018000000000001</v>
      </c>
      <c r="I225" s="141"/>
      <c r="J225" s="142">
        <f>ROUND(I225*H225,2)</f>
        <v>0</v>
      </c>
      <c r="K225" s="138" t="s">
        <v>346</v>
      </c>
      <c r="L225" s="32"/>
      <c r="M225" s="143" t="s">
        <v>1</v>
      </c>
      <c r="N225" s="144" t="s">
        <v>46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152</v>
      </c>
      <c r="AT225" s="147" t="s">
        <v>143</v>
      </c>
      <c r="AU225" s="147" t="s">
        <v>89</v>
      </c>
      <c r="AY225" s="17" t="s">
        <v>140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21</v>
      </c>
      <c r="BK225" s="148">
        <f>ROUND(I225*H225,2)</f>
        <v>0</v>
      </c>
      <c r="BL225" s="17" t="s">
        <v>152</v>
      </c>
      <c r="BM225" s="147" t="s">
        <v>517</v>
      </c>
    </row>
    <row r="226" spans="2:65" s="1" customFormat="1" ht="37.9" customHeight="1">
      <c r="B226" s="32"/>
      <c r="C226" s="136" t="s">
        <v>198</v>
      </c>
      <c r="D226" s="136" t="s">
        <v>143</v>
      </c>
      <c r="E226" s="137" t="s">
        <v>538</v>
      </c>
      <c r="F226" s="138" t="s">
        <v>539</v>
      </c>
      <c r="G226" s="139" t="s">
        <v>460</v>
      </c>
      <c r="H226" s="140">
        <v>8.1950000000000003</v>
      </c>
      <c r="I226" s="141"/>
      <c r="J226" s="142">
        <f>ROUND(I226*H226,2)</f>
        <v>0</v>
      </c>
      <c r="K226" s="138" t="s">
        <v>346</v>
      </c>
      <c r="L226" s="32"/>
      <c r="M226" s="143" t="s">
        <v>1</v>
      </c>
      <c r="N226" s="144" t="s">
        <v>46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152</v>
      </c>
      <c r="AT226" s="147" t="s">
        <v>143</v>
      </c>
      <c r="AU226" s="147" t="s">
        <v>89</v>
      </c>
      <c r="AY226" s="17" t="s">
        <v>140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21</v>
      </c>
      <c r="BK226" s="148">
        <f>ROUND(I226*H226,2)</f>
        <v>0</v>
      </c>
      <c r="BL226" s="17" t="s">
        <v>152</v>
      </c>
      <c r="BM226" s="147" t="s">
        <v>540</v>
      </c>
    </row>
    <row r="227" spans="2:65" s="12" customFormat="1" ht="11.25">
      <c r="B227" s="156"/>
      <c r="D227" s="157" t="s">
        <v>341</v>
      </c>
      <c r="E227" s="158" t="s">
        <v>1</v>
      </c>
      <c r="F227" s="159" t="s">
        <v>2028</v>
      </c>
      <c r="H227" s="160">
        <v>16.388999999999999</v>
      </c>
      <c r="I227" s="161"/>
      <c r="L227" s="156"/>
      <c r="M227" s="162"/>
      <c r="T227" s="163"/>
      <c r="AT227" s="158" t="s">
        <v>341</v>
      </c>
      <c r="AU227" s="158" t="s">
        <v>89</v>
      </c>
      <c r="AV227" s="12" t="s">
        <v>89</v>
      </c>
      <c r="AW227" s="12" t="s">
        <v>36</v>
      </c>
      <c r="AX227" s="12" t="s">
        <v>81</v>
      </c>
      <c r="AY227" s="158" t="s">
        <v>140</v>
      </c>
    </row>
    <row r="228" spans="2:65" s="13" customFormat="1" ht="11.25">
      <c r="B228" s="164"/>
      <c r="D228" s="157" t="s">
        <v>341</v>
      </c>
      <c r="E228" s="165" t="s">
        <v>280</v>
      </c>
      <c r="F228" s="166" t="s">
        <v>343</v>
      </c>
      <c r="H228" s="167">
        <v>16.388999999999999</v>
      </c>
      <c r="I228" s="168"/>
      <c r="L228" s="164"/>
      <c r="M228" s="169"/>
      <c r="T228" s="170"/>
      <c r="AT228" s="165" t="s">
        <v>341</v>
      </c>
      <c r="AU228" s="165" t="s">
        <v>89</v>
      </c>
      <c r="AV228" s="13" t="s">
        <v>152</v>
      </c>
      <c r="AW228" s="13" t="s">
        <v>36</v>
      </c>
      <c r="AX228" s="13" t="s">
        <v>81</v>
      </c>
      <c r="AY228" s="165" t="s">
        <v>140</v>
      </c>
    </row>
    <row r="229" spans="2:65" s="12" customFormat="1" ht="11.25">
      <c r="B229" s="156"/>
      <c r="D229" s="157" t="s">
        <v>341</v>
      </c>
      <c r="E229" s="158" t="s">
        <v>1</v>
      </c>
      <c r="F229" s="159" t="s">
        <v>542</v>
      </c>
      <c r="H229" s="160">
        <v>8.1950000000000003</v>
      </c>
      <c r="I229" s="161"/>
      <c r="L229" s="156"/>
      <c r="M229" s="162"/>
      <c r="T229" s="163"/>
      <c r="AT229" s="158" t="s">
        <v>341</v>
      </c>
      <c r="AU229" s="158" t="s">
        <v>89</v>
      </c>
      <c r="AV229" s="12" t="s">
        <v>89</v>
      </c>
      <c r="AW229" s="12" t="s">
        <v>36</v>
      </c>
      <c r="AX229" s="12" t="s">
        <v>81</v>
      </c>
      <c r="AY229" s="158" t="s">
        <v>140</v>
      </c>
    </row>
    <row r="230" spans="2:65" s="13" customFormat="1" ht="11.25">
      <c r="B230" s="164"/>
      <c r="D230" s="157" t="s">
        <v>341</v>
      </c>
      <c r="E230" s="165" t="s">
        <v>1</v>
      </c>
      <c r="F230" s="166" t="s">
        <v>343</v>
      </c>
      <c r="H230" s="167">
        <v>8.1950000000000003</v>
      </c>
      <c r="I230" s="168"/>
      <c r="L230" s="164"/>
      <c r="M230" s="169"/>
      <c r="T230" s="170"/>
      <c r="AT230" s="165" t="s">
        <v>341</v>
      </c>
      <c r="AU230" s="165" t="s">
        <v>89</v>
      </c>
      <c r="AV230" s="13" t="s">
        <v>152</v>
      </c>
      <c r="AW230" s="13" t="s">
        <v>36</v>
      </c>
      <c r="AX230" s="13" t="s">
        <v>21</v>
      </c>
      <c r="AY230" s="165" t="s">
        <v>140</v>
      </c>
    </row>
    <row r="231" spans="2:65" s="1" customFormat="1" ht="37.9" customHeight="1">
      <c r="B231" s="32"/>
      <c r="C231" s="136" t="s">
        <v>493</v>
      </c>
      <c r="D231" s="136" t="s">
        <v>143</v>
      </c>
      <c r="E231" s="137" t="s">
        <v>544</v>
      </c>
      <c r="F231" s="138" t="s">
        <v>545</v>
      </c>
      <c r="G231" s="139" t="s">
        <v>460</v>
      </c>
      <c r="H231" s="140">
        <v>8.1950000000000003</v>
      </c>
      <c r="I231" s="141"/>
      <c r="J231" s="142">
        <f>ROUND(I231*H231,2)</f>
        <v>0</v>
      </c>
      <c r="K231" s="138" t="s">
        <v>346</v>
      </c>
      <c r="L231" s="32"/>
      <c r="M231" s="143" t="s">
        <v>1</v>
      </c>
      <c r="N231" s="144" t="s">
        <v>46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152</v>
      </c>
      <c r="AT231" s="147" t="s">
        <v>143</v>
      </c>
      <c r="AU231" s="147" t="s">
        <v>89</v>
      </c>
      <c r="AY231" s="17" t="s">
        <v>140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21</v>
      </c>
      <c r="BK231" s="148">
        <f>ROUND(I231*H231,2)</f>
        <v>0</v>
      </c>
      <c r="BL231" s="17" t="s">
        <v>152</v>
      </c>
      <c r="BM231" s="147" t="s">
        <v>546</v>
      </c>
    </row>
    <row r="232" spans="2:65" s="12" customFormat="1" ht="11.25">
      <c r="B232" s="156"/>
      <c r="D232" s="157" t="s">
        <v>341</v>
      </c>
      <c r="E232" s="158" t="s">
        <v>1</v>
      </c>
      <c r="F232" s="159" t="s">
        <v>547</v>
      </c>
      <c r="H232" s="160">
        <v>8.1950000000000003</v>
      </c>
      <c r="I232" s="161"/>
      <c r="L232" s="156"/>
      <c r="M232" s="162"/>
      <c r="T232" s="163"/>
      <c r="AT232" s="158" t="s">
        <v>341</v>
      </c>
      <c r="AU232" s="158" t="s">
        <v>89</v>
      </c>
      <c r="AV232" s="12" t="s">
        <v>89</v>
      </c>
      <c r="AW232" s="12" t="s">
        <v>36</v>
      </c>
      <c r="AX232" s="12" t="s">
        <v>21</v>
      </c>
      <c r="AY232" s="158" t="s">
        <v>140</v>
      </c>
    </row>
    <row r="233" spans="2:65" s="1" customFormat="1" ht="16.5" customHeight="1">
      <c r="B233" s="32"/>
      <c r="C233" s="136" t="s">
        <v>202</v>
      </c>
      <c r="D233" s="136" t="s">
        <v>143</v>
      </c>
      <c r="E233" s="137" t="s">
        <v>548</v>
      </c>
      <c r="F233" s="138" t="s">
        <v>549</v>
      </c>
      <c r="G233" s="139" t="s">
        <v>460</v>
      </c>
      <c r="H233" s="140">
        <v>16.388999999999999</v>
      </c>
      <c r="I233" s="141"/>
      <c r="J233" s="142">
        <f>ROUND(I233*H233,2)</f>
        <v>0</v>
      </c>
      <c r="K233" s="138" t="s">
        <v>147</v>
      </c>
      <c r="L233" s="32"/>
      <c r="M233" s="143" t="s">
        <v>1</v>
      </c>
      <c r="N233" s="144" t="s">
        <v>46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152</v>
      </c>
      <c r="AT233" s="147" t="s">
        <v>143</v>
      </c>
      <c r="AU233" s="147" t="s">
        <v>89</v>
      </c>
      <c r="AY233" s="17" t="s">
        <v>140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21</v>
      </c>
      <c r="BK233" s="148">
        <f>ROUND(I233*H233,2)</f>
        <v>0</v>
      </c>
      <c r="BL233" s="17" t="s">
        <v>152</v>
      </c>
      <c r="BM233" s="147" t="s">
        <v>550</v>
      </c>
    </row>
    <row r="234" spans="2:65" s="12" customFormat="1" ht="11.25">
      <c r="B234" s="156"/>
      <c r="D234" s="157" t="s">
        <v>341</v>
      </c>
      <c r="E234" s="158" t="s">
        <v>1</v>
      </c>
      <c r="F234" s="159" t="s">
        <v>280</v>
      </c>
      <c r="H234" s="160">
        <v>16.388999999999999</v>
      </c>
      <c r="I234" s="161"/>
      <c r="L234" s="156"/>
      <c r="M234" s="162"/>
      <c r="T234" s="163"/>
      <c r="AT234" s="158" t="s">
        <v>341</v>
      </c>
      <c r="AU234" s="158" t="s">
        <v>89</v>
      </c>
      <c r="AV234" s="12" t="s">
        <v>89</v>
      </c>
      <c r="AW234" s="12" t="s">
        <v>36</v>
      </c>
      <c r="AX234" s="12" t="s">
        <v>21</v>
      </c>
      <c r="AY234" s="158" t="s">
        <v>140</v>
      </c>
    </row>
    <row r="235" spans="2:65" s="1" customFormat="1" ht="24.2" customHeight="1">
      <c r="B235" s="32"/>
      <c r="C235" s="136" t="s">
        <v>504</v>
      </c>
      <c r="D235" s="136" t="s">
        <v>143</v>
      </c>
      <c r="E235" s="137" t="s">
        <v>571</v>
      </c>
      <c r="F235" s="138" t="s">
        <v>572</v>
      </c>
      <c r="G235" s="139" t="s">
        <v>460</v>
      </c>
      <c r="H235" s="140">
        <v>13.204000000000001</v>
      </c>
      <c r="I235" s="141"/>
      <c r="J235" s="142">
        <f>ROUND(I235*H235,2)</f>
        <v>0</v>
      </c>
      <c r="K235" s="138" t="s">
        <v>346</v>
      </c>
      <c r="L235" s="32"/>
      <c r="M235" s="143" t="s">
        <v>1</v>
      </c>
      <c r="N235" s="144" t="s">
        <v>46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152</v>
      </c>
      <c r="AT235" s="147" t="s">
        <v>143</v>
      </c>
      <c r="AU235" s="147" t="s">
        <v>89</v>
      </c>
      <c r="AY235" s="17" t="s">
        <v>140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21</v>
      </c>
      <c r="BK235" s="148">
        <f>ROUND(I235*H235,2)</f>
        <v>0</v>
      </c>
      <c r="BL235" s="17" t="s">
        <v>152</v>
      </c>
      <c r="BM235" s="147" t="s">
        <v>573</v>
      </c>
    </row>
    <row r="236" spans="2:65" s="12" customFormat="1" ht="11.25">
      <c r="B236" s="156"/>
      <c r="D236" s="157" t="s">
        <v>341</v>
      </c>
      <c r="E236" s="158" t="s">
        <v>1</v>
      </c>
      <c r="F236" s="159" t="s">
        <v>574</v>
      </c>
      <c r="H236" s="160">
        <v>21.46</v>
      </c>
      <c r="I236" s="161"/>
      <c r="L236" s="156"/>
      <c r="M236" s="162"/>
      <c r="T236" s="163"/>
      <c r="AT236" s="158" t="s">
        <v>341</v>
      </c>
      <c r="AU236" s="158" t="s">
        <v>89</v>
      </c>
      <c r="AV236" s="12" t="s">
        <v>89</v>
      </c>
      <c r="AW236" s="12" t="s">
        <v>36</v>
      </c>
      <c r="AX236" s="12" t="s">
        <v>81</v>
      </c>
      <c r="AY236" s="158" t="s">
        <v>140</v>
      </c>
    </row>
    <row r="237" spans="2:65" s="14" customFormat="1" ht="11.25">
      <c r="B237" s="171"/>
      <c r="D237" s="157" t="s">
        <v>341</v>
      </c>
      <c r="E237" s="172" t="s">
        <v>1</v>
      </c>
      <c r="F237" s="173" t="s">
        <v>1700</v>
      </c>
      <c r="H237" s="172" t="s">
        <v>1</v>
      </c>
      <c r="I237" s="174"/>
      <c r="L237" s="171"/>
      <c r="M237" s="175"/>
      <c r="T237" s="176"/>
      <c r="AT237" s="172" t="s">
        <v>341</v>
      </c>
      <c r="AU237" s="172" t="s">
        <v>89</v>
      </c>
      <c r="AV237" s="14" t="s">
        <v>21</v>
      </c>
      <c r="AW237" s="14" t="s">
        <v>36</v>
      </c>
      <c r="AX237" s="14" t="s">
        <v>81</v>
      </c>
      <c r="AY237" s="172" t="s">
        <v>140</v>
      </c>
    </row>
    <row r="238" spans="2:65" s="12" customFormat="1" ht="11.25">
      <c r="B238" s="156"/>
      <c r="D238" s="157" t="s">
        <v>341</v>
      </c>
      <c r="E238" s="158" t="s">
        <v>1</v>
      </c>
      <c r="F238" s="159" t="s">
        <v>2029</v>
      </c>
      <c r="H238" s="160">
        <v>-5.3220000000000001</v>
      </c>
      <c r="I238" s="161"/>
      <c r="L238" s="156"/>
      <c r="M238" s="162"/>
      <c r="T238" s="163"/>
      <c r="AT238" s="158" t="s">
        <v>341</v>
      </c>
      <c r="AU238" s="158" t="s">
        <v>89</v>
      </c>
      <c r="AV238" s="12" t="s">
        <v>89</v>
      </c>
      <c r="AW238" s="12" t="s">
        <v>36</v>
      </c>
      <c r="AX238" s="12" t="s">
        <v>81</v>
      </c>
      <c r="AY238" s="158" t="s">
        <v>140</v>
      </c>
    </row>
    <row r="239" spans="2:65" s="14" customFormat="1" ht="11.25">
      <c r="B239" s="171"/>
      <c r="D239" s="157" t="s">
        <v>341</v>
      </c>
      <c r="E239" s="172" t="s">
        <v>1</v>
      </c>
      <c r="F239" s="173" t="s">
        <v>581</v>
      </c>
      <c r="H239" s="172" t="s">
        <v>1</v>
      </c>
      <c r="I239" s="174"/>
      <c r="L239" s="171"/>
      <c r="M239" s="175"/>
      <c r="T239" s="176"/>
      <c r="AT239" s="172" t="s">
        <v>341</v>
      </c>
      <c r="AU239" s="172" t="s">
        <v>89</v>
      </c>
      <c r="AV239" s="14" t="s">
        <v>21</v>
      </c>
      <c r="AW239" s="14" t="s">
        <v>36</v>
      </c>
      <c r="AX239" s="14" t="s">
        <v>81</v>
      </c>
      <c r="AY239" s="172" t="s">
        <v>140</v>
      </c>
    </row>
    <row r="240" spans="2:65" s="12" customFormat="1" ht="11.25">
      <c r="B240" s="156"/>
      <c r="D240" s="157" t="s">
        <v>341</v>
      </c>
      <c r="E240" s="158" t="s">
        <v>1</v>
      </c>
      <c r="F240" s="159" t="s">
        <v>2030</v>
      </c>
      <c r="H240" s="160">
        <v>-2.3759999999999999</v>
      </c>
      <c r="I240" s="161"/>
      <c r="L240" s="156"/>
      <c r="M240" s="162"/>
      <c r="T240" s="163"/>
      <c r="AT240" s="158" t="s">
        <v>341</v>
      </c>
      <c r="AU240" s="158" t="s">
        <v>89</v>
      </c>
      <c r="AV240" s="12" t="s">
        <v>89</v>
      </c>
      <c r="AW240" s="12" t="s">
        <v>36</v>
      </c>
      <c r="AX240" s="12" t="s">
        <v>81</v>
      </c>
      <c r="AY240" s="158" t="s">
        <v>140</v>
      </c>
    </row>
    <row r="241" spans="2:65" s="12" customFormat="1" ht="11.25">
      <c r="B241" s="156"/>
      <c r="D241" s="157" t="s">
        <v>341</v>
      </c>
      <c r="E241" s="158" t="s">
        <v>1</v>
      </c>
      <c r="F241" s="159" t="s">
        <v>584</v>
      </c>
      <c r="H241" s="160">
        <v>-0.36</v>
      </c>
      <c r="I241" s="161"/>
      <c r="L241" s="156"/>
      <c r="M241" s="162"/>
      <c r="T241" s="163"/>
      <c r="AT241" s="158" t="s">
        <v>341</v>
      </c>
      <c r="AU241" s="158" t="s">
        <v>89</v>
      </c>
      <c r="AV241" s="12" t="s">
        <v>89</v>
      </c>
      <c r="AW241" s="12" t="s">
        <v>36</v>
      </c>
      <c r="AX241" s="12" t="s">
        <v>81</v>
      </c>
      <c r="AY241" s="158" t="s">
        <v>140</v>
      </c>
    </row>
    <row r="242" spans="2:65" s="12" customFormat="1" ht="11.25">
      <c r="B242" s="156"/>
      <c r="D242" s="157" t="s">
        <v>341</v>
      </c>
      <c r="E242" s="158" t="s">
        <v>1</v>
      </c>
      <c r="F242" s="159" t="s">
        <v>1706</v>
      </c>
      <c r="H242" s="160">
        <v>-0.19800000000000001</v>
      </c>
      <c r="I242" s="161"/>
      <c r="L242" s="156"/>
      <c r="M242" s="162"/>
      <c r="T242" s="163"/>
      <c r="AT242" s="158" t="s">
        <v>341</v>
      </c>
      <c r="AU242" s="158" t="s">
        <v>89</v>
      </c>
      <c r="AV242" s="12" t="s">
        <v>89</v>
      </c>
      <c r="AW242" s="12" t="s">
        <v>36</v>
      </c>
      <c r="AX242" s="12" t="s">
        <v>81</v>
      </c>
      <c r="AY242" s="158" t="s">
        <v>140</v>
      </c>
    </row>
    <row r="243" spans="2:65" s="13" customFormat="1" ht="11.25">
      <c r="B243" s="164"/>
      <c r="D243" s="157" t="s">
        <v>341</v>
      </c>
      <c r="E243" s="165" t="s">
        <v>317</v>
      </c>
      <c r="F243" s="166" t="s">
        <v>343</v>
      </c>
      <c r="H243" s="167">
        <v>13.204000000000001</v>
      </c>
      <c r="I243" s="168"/>
      <c r="L243" s="164"/>
      <c r="M243" s="169"/>
      <c r="T243" s="170"/>
      <c r="AT243" s="165" t="s">
        <v>341</v>
      </c>
      <c r="AU243" s="165" t="s">
        <v>89</v>
      </c>
      <c r="AV243" s="13" t="s">
        <v>152</v>
      </c>
      <c r="AW243" s="13" t="s">
        <v>36</v>
      </c>
      <c r="AX243" s="13" t="s">
        <v>21</v>
      </c>
      <c r="AY243" s="165" t="s">
        <v>140</v>
      </c>
    </row>
    <row r="244" spans="2:65" s="1" customFormat="1" ht="24.2" customHeight="1">
      <c r="B244" s="32"/>
      <c r="C244" s="184" t="s">
        <v>205</v>
      </c>
      <c r="D244" s="184" t="s">
        <v>137</v>
      </c>
      <c r="E244" s="185" t="s">
        <v>586</v>
      </c>
      <c r="F244" s="186" t="s">
        <v>587</v>
      </c>
      <c r="G244" s="187" t="s">
        <v>364</v>
      </c>
      <c r="H244" s="188">
        <v>25.088000000000001</v>
      </c>
      <c r="I244" s="189"/>
      <c r="J244" s="190">
        <f>ROUND(I244*H244,2)</f>
        <v>0</v>
      </c>
      <c r="K244" s="186" t="s">
        <v>147</v>
      </c>
      <c r="L244" s="191"/>
      <c r="M244" s="192" t="s">
        <v>1</v>
      </c>
      <c r="N244" s="193" t="s">
        <v>46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158</v>
      </c>
      <c r="AT244" s="147" t="s">
        <v>137</v>
      </c>
      <c r="AU244" s="147" t="s">
        <v>89</v>
      </c>
      <c r="AY244" s="17" t="s">
        <v>140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21</v>
      </c>
      <c r="BK244" s="148">
        <f>ROUND(I244*H244,2)</f>
        <v>0</v>
      </c>
      <c r="BL244" s="17" t="s">
        <v>152</v>
      </c>
      <c r="BM244" s="147" t="s">
        <v>588</v>
      </c>
    </row>
    <row r="245" spans="2:65" s="12" customFormat="1" ht="11.25">
      <c r="B245" s="156"/>
      <c r="D245" s="157" t="s">
        <v>341</v>
      </c>
      <c r="E245" s="158" t="s">
        <v>1</v>
      </c>
      <c r="F245" s="159" t="s">
        <v>589</v>
      </c>
      <c r="H245" s="160">
        <v>25.088000000000001</v>
      </c>
      <c r="I245" s="161"/>
      <c r="L245" s="156"/>
      <c r="M245" s="162"/>
      <c r="T245" s="163"/>
      <c r="AT245" s="158" t="s">
        <v>341</v>
      </c>
      <c r="AU245" s="158" t="s">
        <v>89</v>
      </c>
      <c r="AV245" s="12" t="s">
        <v>89</v>
      </c>
      <c r="AW245" s="12" t="s">
        <v>36</v>
      </c>
      <c r="AX245" s="12" t="s">
        <v>21</v>
      </c>
      <c r="AY245" s="158" t="s">
        <v>140</v>
      </c>
    </row>
    <row r="246" spans="2:65" s="1" customFormat="1" ht="24.2" customHeight="1">
      <c r="B246" s="32"/>
      <c r="C246" s="136" t="s">
        <v>514</v>
      </c>
      <c r="D246" s="136" t="s">
        <v>143</v>
      </c>
      <c r="E246" s="137" t="s">
        <v>562</v>
      </c>
      <c r="F246" s="138" t="s">
        <v>563</v>
      </c>
      <c r="G246" s="139" t="s">
        <v>460</v>
      </c>
      <c r="H246" s="140">
        <v>13.204000000000001</v>
      </c>
      <c r="I246" s="141"/>
      <c r="J246" s="142">
        <f>ROUND(I246*H246,2)</f>
        <v>0</v>
      </c>
      <c r="K246" s="138" t="s">
        <v>346</v>
      </c>
      <c r="L246" s="32"/>
      <c r="M246" s="143" t="s">
        <v>1</v>
      </c>
      <c r="N246" s="144" t="s">
        <v>46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152</v>
      </c>
      <c r="AT246" s="147" t="s">
        <v>143</v>
      </c>
      <c r="AU246" s="147" t="s">
        <v>89</v>
      </c>
      <c r="AY246" s="17" t="s">
        <v>140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21</v>
      </c>
      <c r="BK246" s="148">
        <f>ROUND(I246*H246,2)</f>
        <v>0</v>
      </c>
      <c r="BL246" s="17" t="s">
        <v>152</v>
      </c>
      <c r="BM246" s="147" t="s">
        <v>593</v>
      </c>
    </row>
    <row r="247" spans="2:65" s="12" customFormat="1" ht="11.25">
      <c r="B247" s="156"/>
      <c r="D247" s="157" t="s">
        <v>341</v>
      </c>
      <c r="E247" s="158" t="s">
        <v>1</v>
      </c>
      <c r="F247" s="159" t="s">
        <v>317</v>
      </c>
      <c r="H247" s="160">
        <v>13.204000000000001</v>
      </c>
      <c r="I247" s="161"/>
      <c r="L247" s="156"/>
      <c r="M247" s="162"/>
      <c r="T247" s="163"/>
      <c r="AT247" s="158" t="s">
        <v>341</v>
      </c>
      <c r="AU247" s="158" t="s">
        <v>89</v>
      </c>
      <c r="AV247" s="12" t="s">
        <v>89</v>
      </c>
      <c r="AW247" s="12" t="s">
        <v>36</v>
      </c>
      <c r="AX247" s="12" t="s">
        <v>21</v>
      </c>
      <c r="AY247" s="158" t="s">
        <v>140</v>
      </c>
    </row>
    <row r="248" spans="2:65" s="1" customFormat="1" ht="37.9" customHeight="1">
      <c r="B248" s="32"/>
      <c r="C248" s="136" t="s">
        <v>209</v>
      </c>
      <c r="D248" s="136" t="s">
        <v>143</v>
      </c>
      <c r="E248" s="137" t="s">
        <v>567</v>
      </c>
      <c r="F248" s="138" t="s">
        <v>568</v>
      </c>
      <c r="G248" s="139" t="s">
        <v>460</v>
      </c>
      <c r="H248" s="140">
        <v>13.204000000000001</v>
      </c>
      <c r="I248" s="141"/>
      <c r="J248" s="142">
        <f>ROUND(I248*H248,2)</f>
        <v>0</v>
      </c>
      <c r="K248" s="138" t="s">
        <v>346</v>
      </c>
      <c r="L248" s="32"/>
      <c r="M248" s="143" t="s">
        <v>1</v>
      </c>
      <c r="N248" s="144" t="s">
        <v>46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152</v>
      </c>
      <c r="AT248" s="147" t="s">
        <v>143</v>
      </c>
      <c r="AU248" s="147" t="s">
        <v>89</v>
      </c>
      <c r="AY248" s="17" t="s">
        <v>140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21</v>
      </c>
      <c r="BK248" s="148">
        <f>ROUND(I248*H248,2)</f>
        <v>0</v>
      </c>
      <c r="BL248" s="17" t="s">
        <v>152</v>
      </c>
      <c r="BM248" s="147" t="s">
        <v>595</v>
      </c>
    </row>
    <row r="249" spans="2:65" s="1" customFormat="1" ht="24.2" customHeight="1">
      <c r="B249" s="32"/>
      <c r="C249" s="136" t="s">
        <v>525</v>
      </c>
      <c r="D249" s="136" t="s">
        <v>143</v>
      </c>
      <c r="E249" s="137" t="s">
        <v>552</v>
      </c>
      <c r="F249" s="138" t="s">
        <v>553</v>
      </c>
      <c r="G249" s="139" t="s">
        <v>460</v>
      </c>
      <c r="H249" s="140">
        <v>4.0810000000000004</v>
      </c>
      <c r="I249" s="141"/>
      <c r="J249" s="142">
        <f>ROUND(I249*H249,2)</f>
        <v>0</v>
      </c>
      <c r="K249" s="138" t="s">
        <v>346</v>
      </c>
      <c r="L249" s="32"/>
      <c r="M249" s="143" t="s">
        <v>1</v>
      </c>
      <c r="N249" s="144" t="s">
        <v>46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152</v>
      </c>
      <c r="AT249" s="147" t="s">
        <v>143</v>
      </c>
      <c r="AU249" s="147" t="s">
        <v>89</v>
      </c>
      <c r="AY249" s="17" t="s">
        <v>140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21</v>
      </c>
      <c r="BK249" s="148">
        <f>ROUND(I249*H249,2)</f>
        <v>0</v>
      </c>
      <c r="BL249" s="17" t="s">
        <v>152</v>
      </c>
      <c r="BM249" s="147" t="s">
        <v>2031</v>
      </c>
    </row>
    <row r="250" spans="2:65" s="14" customFormat="1" ht="11.25">
      <c r="B250" s="171"/>
      <c r="D250" s="157" t="s">
        <v>341</v>
      </c>
      <c r="E250" s="172" t="s">
        <v>1</v>
      </c>
      <c r="F250" s="173" t="s">
        <v>2032</v>
      </c>
      <c r="H250" s="172" t="s">
        <v>1</v>
      </c>
      <c r="I250" s="174"/>
      <c r="L250" s="171"/>
      <c r="M250" s="175"/>
      <c r="T250" s="176"/>
      <c r="AT250" s="172" t="s">
        <v>341</v>
      </c>
      <c r="AU250" s="172" t="s">
        <v>89</v>
      </c>
      <c r="AV250" s="14" t="s">
        <v>21</v>
      </c>
      <c r="AW250" s="14" t="s">
        <v>36</v>
      </c>
      <c r="AX250" s="14" t="s">
        <v>81</v>
      </c>
      <c r="AY250" s="172" t="s">
        <v>140</v>
      </c>
    </row>
    <row r="251" spans="2:65" s="12" customFormat="1" ht="11.25">
      <c r="B251" s="156"/>
      <c r="D251" s="157" t="s">
        <v>341</v>
      </c>
      <c r="E251" s="158" t="s">
        <v>1</v>
      </c>
      <c r="F251" s="159" t="s">
        <v>2033</v>
      </c>
      <c r="H251" s="160">
        <v>4.09</v>
      </c>
      <c r="I251" s="161"/>
      <c r="L251" s="156"/>
      <c r="M251" s="162"/>
      <c r="T251" s="163"/>
      <c r="AT251" s="158" t="s">
        <v>341</v>
      </c>
      <c r="AU251" s="158" t="s">
        <v>89</v>
      </c>
      <c r="AV251" s="12" t="s">
        <v>89</v>
      </c>
      <c r="AW251" s="12" t="s">
        <v>36</v>
      </c>
      <c r="AX251" s="12" t="s">
        <v>81</v>
      </c>
      <c r="AY251" s="158" t="s">
        <v>140</v>
      </c>
    </row>
    <row r="252" spans="2:65" s="14" customFormat="1" ht="11.25">
      <c r="B252" s="171"/>
      <c r="D252" s="157" t="s">
        <v>341</v>
      </c>
      <c r="E252" s="172" t="s">
        <v>1</v>
      </c>
      <c r="F252" s="173" t="s">
        <v>1710</v>
      </c>
      <c r="H252" s="172" t="s">
        <v>1</v>
      </c>
      <c r="I252" s="174"/>
      <c r="L252" s="171"/>
      <c r="M252" s="175"/>
      <c r="T252" s="176"/>
      <c r="AT252" s="172" t="s">
        <v>341</v>
      </c>
      <c r="AU252" s="172" t="s">
        <v>89</v>
      </c>
      <c r="AV252" s="14" t="s">
        <v>21</v>
      </c>
      <c r="AW252" s="14" t="s">
        <v>36</v>
      </c>
      <c r="AX252" s="14" t="s">
        <v>81</v>
      </c>
      <c r="AY252" s="172" t="s">
        <v>140</v>
      </c>
    </row>
    <row r="253" spans="2:65" s="12" customFormat="1" ht="11.25">
      <c r="B253" s="156"/>
      <c r="D253" s="157" t="s">
        <v>341</v>
      </c>
      <c r="E253" s="158" t="s">
        <v>1</v>
      </c>
      <c r="F253" s="159" t="s">
        <v>2034</v>
      </c>
      <c r="H253" s="160">
        <v>-8.9999999999999993E-3</v>
      </c>
      <c r="I253" s="161"/>
      <c r="L253" s="156"/>
      <c r="M253" s="162"/>
      <c r="T253" s="163"/>
      <c r="AT253" s="158" t="s">
        <v>341</v>
      </c>
      <c r="AU253" s="158" t="s">
        <v>89</v>
      </c>
      <c r="AV253" s="12" t="s">
        <v>89</v>
      </c>
      <c r="AW253" s="12" t="s">
        <v>36</v>
      </c>
      <c r="AX253" s="12" t="s">
        <v>81</v>
      </c>
      <c r="AY253" s="158" t="s">
        <v>140</v>
      </c>
    </row>
    <row r="254" spans="2:65" s="13" customFormat="1" ht="11.25">
      <c r="B254" s="164"/>
      <c r="D254" s="157" t="s">
        <v>341</v>
      </c>
      <c r="E254" s="165" t="s">
        <v>1563</v>
      </c>
      <c r="F254" s="166" t="s">
        <v>343</v>
      </c>
      <c r="H254" s="167">
        <v>4.0810000000000004</v>
      </c>
      <c r="I254" s="168"/>
      <c r="L254" s="164"/>
      <c r="M254" s="169"/>
      <c r="T254" s="170"/>
      <c r="AT254" s="165" t="s">
        <v>341</v>
      </c>
      <c r="AU254" s="165" t="s">
        <v>89</v>
      </c>
      <c r="AV254" s="13" t="s">
        <v>152</v>
      </c>
      <c r="AW254" s="13" t="s">
        <v>36</v>
      </c>
      <c r="AX254" s="13" t="s">
        <v>21</v>
      </c>
      <c r="AY254" s="165" t="s">
        <v>140</v>
      </c>
    </row>
    <row r="255" spans="2:65" s="1" customFormat="1" ht="16.5" customHeight="1">
      <c r="B255" s="32"/>
      <c r="C255" s="184" t="s">
        <v>212</v>
      </c>
      <c r="D255" s="184" t="s">
        <v>137</v>
      </c>
      <c r="E255" s="185" t="s">
        <v>1713</v>
      </c>
      <c r="F255" s="186" t="s">
        <v>1714</v>
      </c>
      <c r="G255" s="187" t="s">
        <v>364</v>
      </c>
      <c r="H255" s="188">
        <v>7.7160000000000002</v>
      </c>
      <c r="I255" s="189"/>
      <c r="J255" s="190">
        <f>ROUND(I255*H255,2)</f>
        <v>0</v>
      </c>
      <c r="K255" s="186" t="s">
        <v>346</v>
      </c>
      <c r="L255" s="191"/>
      <c r="M255" s="192" t="s">
        <v>1</v>
      </c>
      <c r="N255" s="193" t="s">
        <v>46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158</v>
      </c>
      <c r="AT255" s="147" t="s">
        <v>137</v>
      </c>
      <c r="AU255" s="147" t="s">
        <v>89</v>
      </c>
      <c r="AY255" s="17" t="s">
        <v>140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21</v>
      </c>
      <c r="BK255" s="148">
        <f>ROUND(I255*H255,2)</f>
        <v>0</v>
      </c>
      <c r="BL255" s="17" t="s">
        <v>152</v>
      </c>
      <c r="BM255" s="147" t="s">
        <v>2035</v>
      </c>
    </row>
    <row r="256" spans="2:65" s="12" customFormat="1" ht="11.25">
      <c r="B256" s="156"/>
      <c r="D256" s="157" t="s">
        <v>341</v>
      </c>
      <c r="E256" s="158" t="s">
        <v>1</v>
      </c>
      <c r="F256" s="159" t="s">
        <v>1716</v>
      </c>
      <c r="H256" s="160">
        <v>7.7160000000000002</v>
      </c>
      <c r="I256" s="161"/>
      <c r="L256" s="156"/>
      <c r="M256" s="162"/>
      <c r="T256" s="163"/>
      <c r="AT256" s="158" t="s">
        <v>341</v>
      </c>
      <c r="AU256" s="158" t="s">
        <v>89</v>
      </c>
      <c r="AV256" s="12" t="s">
        <v>89</v>
      </c>
      <c r="AW256" s="12" t="s">
        <v>36</v>
      </c>
      <c r="AX256" s="12" t="s">
        <v>21</v>
      </c>
      <c r="AY256" s="158" t="s">
        <v>140</v>
      </c>
    </row>
    <row r="257" spans="2:65" s="1" customFormat="1" ht="24.2" customHeight="1">
      <c r="B257" s="32"/>
      <c r="C257" s="136" t="s">
        <v>534</v>
      </c>
      <c r="D257" s="136" t="s">
        <v>143</v>
      </c>
      <c r="E257" s="137" t="s">
        <v>562</v>
      </c>
      <c r="F257" s="138" t="s">
        <v>563</v>
      </c>
      <c r="G257" s="139" t="s">
        <v>460</v>
      </c>
      <c r="H257" s="140">
        <v>4.0810000000000004</v>
      </c>
      <c r="I257" s="141"/>
      <c r="J257" s="142">
        <f>ROUND(I257*H257,2)</f>
        <v>0</v>
      </c>
      <c r="K257" s="138" t="s">
        <v>346</v>
      </c>
      <c r="L257" s="32"/>
      <c r="M257" s="143" t="s">
        <v>1</v>
      </c>
      <c r="N257" s="144" t="s">
        <v>46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152</v>
      </c>
      <c r="AT257" s="147" t="s">
        <v>143</v>
      </c>
      <c r="AU257" s="147" t="s">
        <v>89</v>
      </c>
      <c r="AY257" s="17" t="s">
        <v>140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152</v>
      </c>
      <c r="BM257" s="147" t="s">
        <v>2036</v>
      </c>
    </row>
    <row r="258" spans="2:65" s="12" customFormat="1" ht="11.25">
      <c r="B258" s="156"/>
      <c r="D258" s="157" t="s">
        <v>341</v>
      </c>
      <c r="E258" s="158" t="s">
        <v>1</v>
      </c>
      <c r="F258" s="159" t="s">
        <v>1718</v>
      </c>
      <c r="H258" s="160">
        <v>4.0810000000000004</v>
      </c>
      <c r="I258" s="161"/>
      <c r="L258" s="156"/>
      <c r="M258" s="162"/>
      <c r="T258" s="163"/>
      <c r="AT258" s="158" t="s">
        <v>341</v>
      </c>
      <c r="AU258" s="158" t="s">
        <v>89</v>
      </c>
      <c r="AV258" s="12" t="s">
        <v>89</v>
      </c>
      <c r="AW258" s="12" t="s">
        <v>36</v>
      </c>
      <c r="AX258" s="12" t="s">
        <v>21</v>
      </c>
      <c r="AY258" s="158" t="s">
        <v>140</v>
      </c>
    </row>
    <row r="259" spans="2:65" s="1" customFormat="1" ht="37.9" customHeight="1">
      <c r="B259" s="32"/>
      <c r="C259" s="136" t="s">
        <v>216</v>
      </c>
      <c r="D259" s="136" t="s">
        <v>143</v>
      </c>
      <c r="E259" s="137" t="s">
        <v>567</v>
      </c>
      <c r="F259" s="138" t="s">
        <v>568</v>
      </c>
      <c r="G259" s="139" t="s">
        <v>460</v>
      </c>
      <c r="H259" s="140">
        <v>4.0810000000000004</v>
      </c>
      <c r="I259" s="141"/>
      <c r="J259" s="142">
        <f>ROUND(I259*H259,2)</f>
        <v>0</v>
      </c>
      <c r="K259" s="138" t="s">
        <v>346</v>
      </c>
      <c r="L259" s="32"/>
      <c r="M259" s="143" t="s">
        <v>1</v>
      </c>
      <c r="N259" s="144" t="s">
        <v>46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152</v>
      </c>
      <c r="AT259" s="147" t="s">
        <v>143</v>
      </c>
      <c r="AU259" s="147" t="s">
        <v>89</v>
      </c>
      <c r="AY259" s="17" t="s">
        <v>140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21</v>
      </c>
      <c r="BK259" s="148">
        <f>ROUND(I259*H259,2)</f>
        <v>0</v>
      </c>
      <c r="BL259" s="17" t="s">
        <v>152</v>
      </c>
      <c r="BM259" s="147" t="s">
        <v>2037</v>
      </c>
    </row>
    <row r="260" spans="2:65" s="11" customFormat="1" ht="22.9" customHeight="1">
      <c r="B260" s="124"/>
      <c r="D260" s="125" t="s">
        <v>80</v>
      </c>
      <c r="E260" s="134" t="s">
        <v>152</v>
      </c>
      <c r="F260" s="134" t="s">
        <v>899</v>
      </c>
      <c r="I260" s="127"/>
      <c r="J260" s="135">
        <f>BK260</f>
        <v>0</v>
      </c>
      <c r="L260" s="124"/>
      <c r="M260" s="129"/>
      <c r="P260" s="130">
        <f>SUM(P261:P266)</f>
        <v>0</v>
      </c>
      <c r="R260" s="130">
        <f>SUM(R261:R266)</f>
        <v>0</v>
      </c>
      <c r="T260" s="131">
        <f>SUM(T261:T266)</f>
        <v>0</v>
      </c>
      <c r="AR260" s="125" t="s">
        <v>21</v>
      </c>
      <c r="AT260" s="132" t="s">
        <v>80</v>
      </c>
      <c r="AU260" s="132" t="s">
        <v>21</v>
      </c>
      <c r="AY260" s="125" t="s">
        <v>140</v>
      </c>
      <c r="BK260" s="133">
        <f>SUM(BK261:BK266)</f>
        <v>0</v>
      </c>
    </row>
    <row r="261" spans="2:65" s="1" customFormat="1" ht="24.2" customHeight="1">
      <c r="B261" s="32"/>
      <c r="C261" s="136" t="s">
        <v>543</v>
      </c>
      <c r="D261" s="136" t="s">
        <v>143</v>
      </c>
      <c r="E261" s="137" t="s">
        <v>1720</v>
      </c>
      <c r="F261" s="138" t="s">
        <v>1721</v>
      </c>
      <c r="G261" s="139" t="s">
        <v>460</v>
      </c>
      <c r="H261" s="140">
        <v>1.232</v>
      </c>
      <c r="I261" s="141"/>
      <c r="J261" s="142">
        <f>ROUND(I261*H261,2)</f>
        <v>0</v>
      </c>
      <c r="K261" s="138" t="s">
        <v>346</v>
      </c>
      <c r="L261" s="32"/>
      <c r="M261" s="143" t="s">
        <v>1</v>
      </c>
      <c r="N261" s="144" t="s">
        <v>46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152</v>
      </c>
      <c r="AT261" s="147" t="s">
        <v>143</v>
      </c>
      <c r="AU261" s="147" t="s">
        <v>89</v>
      </c>
      <c r="AY261" s="17" t="s">
        <v>140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21</v>
      </c>
      <c r="BK261" s="148">
        <f>ROUND(I261*H261,2)</f>
        <v>0</v>
      </c>
      <c r="BL261" s="17" t="s">
        <v>152</v>
      </c>
      <c r="BM261" s="147" t="s">
        <v>2038</v>
      </c>
    </row>
    <row r="262" spans="2:65" s="12" customFormat="1" ht="11.25">
      <c r="B262" s="156"/>
      <c r="D262" s="157" t="s">
        <v>341</v>
      </c>
      <c r="E262" s="158" t="s">
        <v>1</v>
      </c>
      <c r="F262" s="159" t="s">
        <v>2039</v>
      </c>
      <c r="H262" s="160">
        <v>1.232</v>
      </c>
      <c r="I262" s="161"/>
      <c r="L262" s="156"/>
      <c r="M262" s="162"/>
      <c r="T262" s="163"/>
      <c r="AT262" s="158" t="s">
        <v>341</v>
      </c>
      <c r="AU262" s="158" t="s">
        <v>89</v>
      </c>
      <c r="AV262" s="12" t="s">
        <v>89</v>
      </c>
      <c r="AW262" s="12" t="s">
        <v>36</v>
      </c>
      <c r="AX262" s="12" t="s">
        <v>81</v>
      </c>
      <c r="AY262" s="158" t="s">
        <v>140</v>
      </c>
    </row>
    <row r="263" spans="2:65" s="13" customFormat="1" ht="11.25">
      <c r="B263" s="164"/>
      <c r="D263" s="157" t="s">
        <v>341</v>
      </c>
      <c r="E263" s="165" t="s">
        <v>1981</v>
      </c>
      <c r="F263" s="166" t="s">
        <v>343</v>
      </c>
      <c r="H263" s="167">
        <v>1.232</v>
      </c>
      <c r="I263" s="168"/>
      <c r="L263" s="164"/>
      <c r="M263" s="169"/>
      <c r="T263" s="170"/>
      <c r="AT263" s="165" t="s">
        <v>341</v>
      </c>
      <c r="AU263" s="165" t="s">
        <v>89</v>
      </c>
      <c r="AV263" s="13" t="s">
        <v>152</v>
      </c>
      <c r="AW263" s="13" t="s">
        <v>36</v>
      </c>
      <c r="AX263" s="13" t="s">
        <v>21</v>
      </c>
      <c r="AY263" s="165" t="s">
        <v>140</v>
      </c>
    </row>
    <row r="264" spans="2:65" s="1" customFormat="1" ht="24.2" customHeight="1">
      <c r="B264" s="32"/>
      <c r="C264" s="136" t="s">
        <v>220</v>
      </c>
      <c r="D264" s="136" t="s">
        <v>143</v>
      </c>
      <c r="E264" s="137" t="s">
        <v>591</v>
      </c>
      <c r="F264" s="138" t="s">
        <v>592</v>
      </c>
      <c r="G264" s="139" t="s">
        <v>460</v>
      </c>
      <c r="H264" s="140">
        <v>1.232</v>
      </c>
      <c r="I264" s="141"/>
      <c r="J264" s="142">
        <f>ROUND(I264*H264,2)</f>
        <v>0</v>
      </c>
      <c r="K264" s="138" t="s">
        <v>346</v>
      </c>
      <c r="L264" s="32"/>
      <c r="M264" s="143" t="s">
        <v>1</v>
      </c>
      <c r="N264" s="144" t="s">
        <v>46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152</v>
      </c>
      <c r="AT264" s="147" t="s">
        <v>143</v>
      </c>
      <c r="AU264" s="147" t="s">
        <v>89</v>
      </c>
      <c r="AY264" s="17" t="s">
        <v>140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21</v>
      </c>
      <c r="BK264" s="148">
        <f>ROUND(I264*H264,2)</f>
        <v>0</v>
      </c>
      <c r="BL264" s="17" t="s">
        <v>152</v>
      </c>
      <c r="BM264" s="147" t="s">
        <v>2040</v>
      </c>
    </row>
    <row r="265" spans="2:65" s="12" customFormat="1" ht="11.25">
      <c r="B265" s="156"/>
      <c r="D265" s="157" t="s">
        <v>341</v>
      </c>
      <c r="E265" s="158" t="s">
        <v>1</v>
      </c>
      <c r="F265" s="159" t="s">
        <v>2041</v>
      </c>
      <c r="H265" s="160">
        <v>1.232</v>
      </c>
      <c r="I265" s="161"/>
      <c r="L265" s="156"/>
      <c r="M265" s="162"/>
      <c r="T265" s="163"/>
      <c r="AT265" s="158" t="s">
        <v>341</v>
      </c>
      <c r="AU265" s="158" t="s">
        <v>89</v>
      </c>
      <c r="AV265" s="12" t="s">
        <v>89</v>
      </c>
      <c r="AW265" s="12" t="s">
        <v>36</v>
      </c>
      <c r="AX265" s="12" t="s">
        <v>21</v>
      </c>
      <c r="AY265" s="158" t="s">
        <v>140</v>
      </c>
    </row>
    <row r="266" spans="2:65" s="1" customFormat="1" ht="37.9" customHeight="1">
      <c r="B266" s="32"/>
      <c r="C266" s="136" t="s">
        <v>551</v>
      </c>
      <c r="D266" s="136" t="s">
        <v>143</v>
      </c>
      <c r="E266" s="137" t="s">
        <v>567</v>
      </c>
      <c r="F266" s="138" t="s">
        <v>568</v>
      </c>
      <c r="G266" s="139" t="s">
        <v>460</v>
      </c>
      <c r="H266" s="140">
        <v>1.232</v>
      </c>
      <c r="I266" s="141"/>
      <c r="J266" s="142">
        <f>ROUND(I266*H266,2)</f>
        <v>0</v>
      </c>
      <c r="K266" s="138" t="s">
        <v>346</v>
      </c>
      <c r="L266" s="32"/>
      <c r="M266" s="143" t="s">
        <v>1</v>
      </c>
      <c r="N266" s="144" t="s">
        <v>46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152</v>
      </c>
      <c r="AT266" s="147" t="s">
        <v>143</v>
      </c>
      <c r="AU266" s="147" t="s">
        <v>89</v>
      </c>
      <c r="AY266" s="17" t="s">
        <v>140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21</v>
      </c>
      <c r="BK266" s="148">
        <f>ROUND(I266*H266,2)</f>
        <v>0</v>
      </c>
      <c r="BL266" s="17" t="s">
        <v>152</v>
      </c>
      <c r="BM266" s="147" t="s">
        <v>2042</v>
      </c>
    </row>
    <row r="267" spans="2:65" s="11" customFormat="1" ht="22.9" customHeight="1">
      <c r="B267" s="124"/>
      <c r="D267" s="125" t="s">
        <v>80</v>
      </c>
      <c r="E267" s="134" t="s">
        <v>159</v>
      </c>
      <c r="F267" s="134" t="s">
        <v>974</v>
      </c>
      <c r="I267" s="127"/>
      <c r="J267" s="135">
        <f>BK267</f>
        <v>0</v>
      </c>
      <c r="L267" s="124"/>
      <c r="M267" s="129"/>
      <c r="P267" s="130">
        <f>SUM(P268:P339)</f>
        <v>0</v>
      </c>
      <c r="R267" s="130">
        <f>SUM(R268:R339)</f>
        <v>1.591588</v>
      </c>
      <c r="T267" s="131">
        <f>SUM(T268:T339)</f>
        <v>7.4146000000000001</v>
      </c>
      <c r="AR267" s="125" t="s">
        <v>21</v>
      </c>
      <c r="AT267" s="132" t="s">
        <v>80</v>
      </c>
      <c r="AU267" s="132" t="s">
        <v>21</v>
      </c>
      <c r="AY267" s="125" t="s">
        <v>140</v>
      </c>
      <c r="BK267" s="133">
        <f>SUM(BK268:BK339)</f>
        <v>0</v>
      </c>
    </row>
    <row r="268" spans="2:65" s="1" customFormat="1" ht="24.2" customHeight="1">
      <c r="B268" s="32"/>
      <c r="C268" s="136" t="s">
        <v>224</v>
      </c>
      <c r="D268" s="136" t="s">
        <v>143</v>
      </c>
      <c r="E268" s="137" t="s">
        <v>988</v>
      </c>
      <c r="F268" s="138" t="s">
        <v>989</v>
      </c>
      <c r="G268" s="139" t="s">
        <v>350</v>
      </c>
      <c r="H268" s="140">
        <v>16.95</v>
      </c>
      <c r="I268" s="141"/>
      <c r="J268" s="142">
        <f>ROUND(I268*H268,2)</f>
        <v>0</v>
      </c>
      <c r="K268" s="138" t="s">
        <v>346</v>
      </c>
      <c r="L268" s="32"/>
      <c r="M268" s="143" t="s">
        <v>1</v>
      </c>
      <c r="N268" s="144" t="s">
        <v>46</v>
      </c>
      <c r="P268" s="145">
        <f>O268*H268</f>
        <v>0</v>
      </c>
      <c r="Q268" s="145">
        <v>0</v>
      </c>
      <c r="R268" s="145">
        <f>Q268*H268</f>
        <v>0</v>
      </c>
      <c r="S268" s="145">
        <v>9.8000000000000004E-2</v>
      </c>
      <c r="T268" s="146">
        <f>S268*H268</f>
        <v>1.6611</v>
      </c>
      <c r="AR268" s="147" t="s">
        <v>152</v>
      </c>
      <c r="AT268" s="147" t="s">
        <v>143</v>
      </c>
      <c r="AU268" s="147" t="s">
        <v>89</v>
      </c>
      <c r="AY268" s="17" t="s">
        <v>140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21</v>
      </c>
      <c r="BK268" s="148">
        <f>ROUND(I268*H268,2)</f>
        <v>0</v>
      </c>
      <c r="BL268" s="17" t="s">
        <v>152</v>
      </c>
      <c r="BM268" s="147" t="s">
        <v>990</v>
      </c>
    </row>
    <row r="269" spans="2:65" s="14" customFormat="1" ht="11.25">
      <c r="B269" s="171"/>
      <c r="D269" s="157" t="s">
        <v>341</v>
      </c>
      <c r="E269" s="172" t="s">
        <v>1</v>
      </c>
      <c r="F269" s="173" t="s">
        <v>991</v>
      </c>
      <c r="H269" s="172" t="s">
        <v>1</v>
      </c>
      <c r="I269" s="174"/>
      <c r="L269" s="171"/>
      <c r="M269" s="175"/>
      <c r="T269" s="176"/>
      <c r="AT269" s="172" t="s">
        <v>341</v>
      </c>
      <c r="AU269" s="172" t="s">
        <v>89</v>
      </c>
      <c r="AV269" s="14" t="s">
        <v>21</v>
      </c>
      <c r="AW269" s="14" t="s">
        <v>36</v>
      </c>
      <c r="AX269" s="14" t="s">
        <v>81</v>
      </c>
      <c r="AY269" s="172" t="s">
        <v>140</v>
      </c>
    </row>
    <row r="270" spans="2:65" s="14" customFormat="1" ht="11.25">
      <c r="B270" s="171"/>
      <c r="D270" s="157" t="s">
        <v>341</v>
      </c>
      <c r="E270" s="172" t="s">
        <v>1</v>
      </c>
      <c r="F270" s="173" t="s">
        <v>992</v>
      </c>
      <c r="H270" s="172" t="s">
        <v>1</v>
      </c>
      <c r="I270" s="174"/>
      <c r="L270" s="171"/>
      <c r="M270" s="175"/>
      <c r="T270" s="176"/>
      <c r="AT270" s="172" t="s">
        <v>341</v>
      </c>
      <c r="AU270" s="172" t="s">
        <v>89</v>
      </c>
      <c r="AV270" s="14" t="s">
        <v>21</v>
      </c>
      <c r="AW270" s="14" t="s">
        <v>36</v>
      </c>
      <c r="AX270" s="14" t="s">
        <v>81</v>
      </c>
      <c r="AY270" s="172" t="s">
        <v>140</v>
      </c>
    </row>
    <row r="271" spans="2:65" s="12" customFormat="1" ht="11.25">
      <c r="B271" s="156"/>
      <c r="D271" s="157" t="s">
        <v>341</v>
      </c>
      <c r="E271" s="158" t="s">
        <v>1</v>
      </c>
      <c r="F271" s="159" t="s">
        <v>2043</v>
      </c>
      <c r="H271" s="160">
        <v>16.95</v>
      </c>
      <c r="I271" s="161"/>
      <c r="L271" s="156"/>
      <c r="M271" s="162"/>
      <c r="T271" s="163"/>
      <c r="AT271" s="158" t="s">
        <v>341</v>
      </c>
      <c r="AU271" s="158" t="s">
        <v>89</v>
      </c>
      <c r="AV271" s="12" t="s">
        <v>89</v>
      </c>
      <c r="AW271" s="12" t="s">
        <v>36</v>
      </c>
      <c r="AX271" s="12" t="s">
        <v>21</v>
      </c>
      <c r="AY271" s="158" t="s">
        <v>140</v>
      </c>
    </row>
    <row r="272" spans="2:65" s="1" customFormat="1" ht="16.5" customHeight="1">
      <c r="B272" s="32"/>
      <c r="C272" s="136" t="s">
        <v>561</v>
      </c>
      <c r="D272" s="136" t="s">
        <v>143</v>
      </c>
      <c r="E272" s="137" t="s">
        <v>982</v>
      </c>
      <c r="F272" s="138" t="s">
        <v>983</v>
      </c>
      <c r="G272" s="139" t="s">
        <v>146</v>
      </c>
      <c r="H272" s="140">
        <v>14.3</v>
      </c>
      <c r="I272" s="141"/>
      <c r="J272" s="142">
        <f>ROUND(I272*H272,2)</f>
        <v>0</v>
      </c>
      <c r="K272" s="138" t="s">
        <v>346</v>
      </c>
      <c r="L272" s="32"/>
      <c r="M272" s="143" t="s">
        <v>1</v>
      </c>
      <c r="N272" s="144" t="s">
        <v>46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152</v>
      </c>
      <c r="AT272" s="147" t="s">
        <v>143</v>
      </c>
      <c r="AU272" s="147" t="s">
        <v>89</v>
      </c>
      <c r="AY272" s="17" t="s">
        <v>140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21</v>
      </c>
      <c r="BK272" s="148">
        <f>ROUND(I272*H272,2)</f>
        <v>0</v>
      </c>
      <c r="BL272" s="17" t="s">
        <v>152</v>
      </c>
      <c r="BM272" s="147" t="s">
        <v>994</v>
      </c>
    </row>
    <row r="273" spans="2:65" s="14" customFormat="1" ht="11.25">
      <c r="B273" s="171"/>
      <c r="D273" s="157" t="s">
        <v>341</v>
      </c>
      <c r="E273" s="172" t="s">
        <v>1</v>
      </c>
      <c r="F273" s="173" t="s">
        <v>991</v>
      </c>
      <c r="H273" s="172" t="s">
        <v>1</v>
      </c>
      <c r="I273" s="174"/>
      <c r="L273" s="171"/>
      <c r="M273" s="175"/>
      <c r="T273" s="176"/>
      <c r="AT273" s="172" t="s">
        <v>341</v>
      </c>
      <c r="AU273" s="172" t="s">
        <v>89</v>
      </c>
      <c r="AV273" s="14" t="s">
        <v>21</v>
      </c>
      <c r="AW273" s="14" t="s">
        <v>36</v>
      </c>
      <c r="AX273" s="14" t="s">
        <v>81</v>
      </c>
      <c r="AY273" s="172" t="s">
        <v>140</v>
      </c>
    </row>
    <row r="274" spans="2:65" s="12" customFormat="1" ht="11.25">
      <c r="B274" s="156"/>
      <c r="D274" s="157" t="s">
        <v>341</v>
      </c>
      <c r="E274" s="158" t="s">
        <v>1</v>
      </c>
      <c r="F274" s="159" t="s">
        <v>2044</v>
      </c>
      <c r="H274" s="160">
        <v>14.3</v>
      </c>
      <c r="I274" s="161"/>
      <c r="L274" s="156"/>
      <c r="M274" s="162"/>
      <c r="T274" s="163"/>
      <c r="AT274" s="158" t="s">
        <v>341</v>
      </c>
      <c r="AU274" s="158" t="s">
        <v>89</v>
      </c>
      <c r="AV274" s="12" t="s">
        <v>89</v>
      </c>
      <c r="AW274" s="12" t="s">
        <v>36</v>
      </c>
      <c r="AX274" s="12" t="s">
        <v>21</v>
      </c>
      <c r="AY274" s="158" t="s">
        <v>140</v>
      </c>
    </row>
    <row r="275" spans="2:65" s="1" customFormat="1" ht="24.2" customHeight="1">
      <c r="B275" s="32"/>
      <c r="C275" s="136" t="s">
        <v>566</v>
      </c>
      <c r="D275" s="136" t="s">
        <v>143</v>
      </c>
      <c r="E275" s="137" t="s">
        <v>2045</v>
      </c>
      <c r="F275" s="138" t="s">
        <v>2046</v>
      </c>
      <c r="G275" s="139" t="s">
        <v>350</v>
      </c>
      <c r="H275" s="140">
        <v>10.3</v>
      </c>
      <c r="I275" s="141"/>
      <c r="J275" s="142">
        <f>ROUND(I275*H275,2)</f>
        <v>0</v>
      </c>
      <c r="K275" s="138" t="s">
        <v>346</v>
      </c>
      <c r="L275" s="32"/>
      <c r="M275" s="143" t="s">
        <v>1</v>
      </c>
      <c r="N275" s="144" t="s">
        <v>46</v>
      </c>
      <c r="P275" s="145">
        <f>O275*H275</f>
        <v>0</v>
      </c>
      <c r="Q275" s="145">
        <v>0</v>
      </c>
      <c r="R275" s="145">
        <f>Q275*H275</f>
        <v>0</v>
      </c>
      <c r="S275" s="145">
        <v>0.22</v>
      </c>
      <c r="T275" s="146">
        <f>S275*H275</f>
        <v>2.266</v>
      </c>
      <c r="AR275" s="147" t="s">
        <v>152</v>
      </c>
      <c r="AT275" s="147" t="s">
        <v>143</v>
      </c>
      <c r="AU275" s="147" t="s">
        <v>89</v>
      </c>
      <c r="AY275" s="17" t="s">
        <v>140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21</v>
      </c>
      <c r="BK275" s="148">
        <f>ROUND(I275*H275,2)</f>
        <v>0</v>
      </c>
      <c r="BL275" s="17" t="s">
        <v>152</v>
      </c>
      <c r="BM275" s="147" t="s">
        <v>1002</v>
      </c>
    </row>
    <row r="276" spans="2:65" s="14" customFormat="1" ht="11.25">
      <c r="B276" s="171"/>
      <c r="D276" s="157" t="s">
        <v>341</v>
      </c>
      <c r="E276" s="172" t="s">
        <v>1</v>
      </c>
      <c r="F276" s="173" t="s">
        <v>1003</v>
      </c>
      <c r="H276" s="172" t="s">
        <v>1</v>
      </c>
      <c r="I276" s="174"/>
      <c r="L276" s="171"/>
      <c r="M276" s="175"/>
      <c r="T276" s="176"/>
      <c r="AT276" s="172" t="s">
        <v>341</v>
      </c>
      <c r="AU276" s="172" t="s">
        <v>89</v>
      </c>
      <c r="AV276" s="14" t="s">
        <v>21</v>
      </c>
      <c r="AW276" s="14" t="s">
        <v>36</v>
      </c>
      <c r="AX276" s="14" t="s">
        <v>81</v>
      </c>
      <c r="AY276" s="172" t="s">
        <v>140</v>
      </c>
    </row>
    <row r="277" spans="2:65" s="14" customFormat="1" ht="11.25">
      <c r="B277" s="171"/>
      <c r="D277" s="157" t="s">
        <v>341</v>
      </c>
      <c r="E277" s="172" t="s">
        <v>1</v>
      </c>
      <c r="F277" s="173" t="s">
        <v>1004</v>
      </c>
      <c r="H277" s="172" t="s">
        <v>1</v>
      </c>
      <c r="I277" s="174"/>
      <c r="L277" s="171"/>
      <c r="M277" s="175"/>
      <c r="T277" s="176"/>
      <c r="AT277" s="172" t="s">
        <v>341</v>
      </c>
      <c r="AU277" s="172" t="s">
        <v>89</v>
      </c>
      <c r="AV277" s="14" t="s">
        <v>21</v>
      </c>
      <c r="AW277" s="14" t="s">
        <v>36</v>
      </c>
      <c r="AX277" s="14" t="s">
        <v>81</v>
      </c>
      <c r="AY277" s="172" t="s">
        <v>140</v>
      </c>
    </row>
    <row r="278" spans="2:65" s="12" customFormat="1" ht="11.25">
      <c r="B278" s="156"/>
      <c r="D278" s="157" t="s">
        <v>341</v>
      </c>
      <c r="E278" s="158" t="s">
        <v>1</v>
      </c>
      <c r="F278" s="159" t="s">
        <v>2047</v>
      </c>
      <c r="H278" s="160">
        <v>10.3</v>
      </c>
      <c r="I278" s="161"/>
      <c r="L278" s="156"/>
      <c r="M278" s="162"/>
      <c r="T278" s="163"/>
      <c r="AT278" s="158" t="s">
        <v>341</v>
      </c>
      <c r="AU278" s="158" t="s">
        <v>89</v>
      </c>
      <c r="AV278" s="12" t="s">
        <v>89</v>
      </c>
      <c r="AW278" s="12" t="s">
        <v>36</v>
      </c>
      <c r="AX278" s="12" t="s">
        <v>21</v>
      </c>
      <c r="AY278" s="158" t="s">
        <v>140</v>
      </c>
    </row>
    <row r="279" spans="2:65" s="1" customFormat="1" ht="24.2" customHeight="1">
      <c r="B279" s="32"/>
      <c r="C279" s="136" t="s">
        <v>570</v>
      </c>
      <c r="D279" s="136" t="s">
        <v>143</v>
      </c>
      <c r="E279" s="137" t="s">
        <v>1009</v>
      </c>
      <c r="F279" s="138" t="s">
        <v>1010</v>
      </c>
      <c r="G279" s="139" t="s">
        <v>146</v>
      </c>
      <c r="H279" s="140">
        <v>12.3</v>
      </c>
      <c r="I279" s="141"/>
      <c r="J279" s="142">
        <f>ROUND(I279*H279,2)</f>
        <v>0</v>
      </c>
      <c r="K279" s="138" t="s">
        <v>346</v>
      </c>
      <c r="L279" s="32"/>
      <c r="M279" s="143" t="s">
        <v>1</v>
      </c>
      <c r="N279" s="144" t="s">
        <v>46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152</v>
      </c>
      <c r="AT279" s="147" t="s">
        <v>143</v>
      </c>
      <c r="AU279" s="147" t="s">
        <v>89</v>
      </c>
      <c r="AY279" s="17" t="s">
        <v>140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21</v>
      </c>
      <c r="BK279" s="148">
        <f>ROUND(I279*H279,2)</f>
        <v>0</v>
      </c>
      <c r="BL279" s="17" t="s">
        <v>152</v>
      </c>
      <c r="BM279" s="147" t="s">
        <v>1011</v>
      </c>
    </row>
    <row r="280" spans="2:65" s="14" customFormat="1" ht="11.25">
      <c r="B280" s="171"/>
      <c r="D280" s="157" t="s">
        <v>341</v>
      </c>
      <c r="E280" s="172" t="s">
        <v>1</v>
      </c>
      <c r="F280" s="173" t="s">
        <v>1003</v>
      </c>
      <c r="H280" s="172" t="s">
        <v>1</v>
      </c>
      <c r="I280" s="174"/>
      <c r="L280" s="171"/>
      <c r="M280" s="175"/>
      <c r="T280" s="176"/>
      <c r="AT280" s="172" t="s">
        <v>341</v>
      </c>
      <c r="AU280" s="172" t="s">
        <v>89</v>
      </c>
      <c r="AV280" s="14" t="s">
        <v>21</v>
      </c>
      <c r="AW280" s="14" t="s">
        <v>36</v>
      </c>
      <c r="AX280" s="14" t="s">
        <v>81</v>
      </c>
      <c r="AY280" s="172" t="s">
        <v>140</v>
      </c>
    </row>
    <row r="281" spans="2:65" s="12" customFormat="1" ht="11.25">
      <c r="B281" s="156"/>
      <c r="D281" s="157" t="s">
        <v>341</v>
      </c>
      <c r="E281" s="158" t="s">
        <v>1</v>
      </c>
      <c r="F281" s="159" t="s">
        <v>2048</v>
      </c>
      <c r="H281" s="160">
        <v>12.3</v>
      </c>
      <c r="I281" s="161"/>
      <c r="L281" s="156"/>
      <c r="M281" s="162"/>
      <c r="T281" s="163"/>
      <c r="AT281" s="158" t="s">
        <v>341</v>
      </c>
      <c r="AU281" s="158" t="s">
        <v>89</v>
      </c>
      <c r="AV281" s="12" t="s">
        <v>89</v>
      </c>
      <c r="AW281" s="12" t="s">
        <v>36</v>
      </c>
      <c r="AX281" s="12" t="s">
        <v>21</v>
      </c>
      <c r="AY281" s="158" t="s">
        <v>140</v>
      </c>
    </row>
    <row r="282" spans="2:65" s="1" customFormat="1" ht="21.75" customHeight="1">
      <c r="B282" s="32"/>
      <c r="C282" s="136" t="s">
        <v>585</v>
      </c>
      <c r="D282" s="136" t="s">
        <v>143</v>
      </c>
      <c r="E282" s="137" t="s">
        <v>382</v>
      </c>
      <c r="F282" s="138" t="s">
        <v>383</v>
      </c>
      <c r="G282" s="139" t="s">
        <v>364</v>
      </c>
      <c r="H282" s="140">
        <v>3.927</v>
      </c>
      <c r="I282" s="141"/>
      <c r="J282" s="142">
        <f>ROUND(I282*H282,2)</f>
        <v>0</v>
      </c>
      <c r="K282" s="138" t="s">
        <v>346</v>
      </c>
      <c r="L282" s="32"/>
      <c r="M282" s="143" t="s">
        <v>1</v>
      </c>
      <c r="N282" s="144" t="s">
        <v>46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152</v>
      </c>
      <c r="AT282" s="147" t="s">
        <v>143</v>
      </c>
      <c r="AU282" s="147" t="s">
        <v>89</v>
      </c>
      <c r="AY282" s="17" t="s">
        <v>140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21</v>
      </c>
      <c r="BK282" s="148">
        <f>ROUND(I282*H282,2)</f>
        <v>0</v>
      </c>
      <c r="BL282" s="17" t="s">
        <v>152</v>
      </c>
      <c r="BM282" s="147" t="s">
        <v>1023</v>
      </c>
    </row>
    <row r="283" spans="2:65" s="1" customFormat="1" ht="24.2" customHeight="1">
      <c r="B283" s="32"/>
      <c r="C283" s="136" t="s">
        <v>590</v>
      </c>
      <c r="D283" s="136" t="s">
        <v>143</v>
      </c>
      <c r="E283" s="137" t="s">
        <v>385</v>
      </c>
      <c r="F283" s="138" t="s">
        <v>386</v>
      </c>
      <c r="G283" s="139" t="s">
        <v>364</v>
      </c>
      <c r="H283" s="140">
        <v>35.343000000000004</v>
      </c>
      <c r="I283" s="141"/>
      <c r="J283" s="142">
        <f>ROUND(I283*H283,2)</f>
        <v>0</v>
      </c>
      <c r="K283" s="138" t="s">
        <v>346</v>
      </c>
      <c r="L283" s="32"/>
      <c r="M283" s="143" t="s">
        <v>1</v>
      </c>
      <c r="N283" s="144" t="s">
        <v>46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152</v>
      </c>
      <c r="AT283" s="147" t="s">
        <v>143</v>
      </c>
      <c r="AU283" s="147" t="s">
        <v>89</v>
      </c>
      <c r="AY283" s="17" t="s">
        <v>140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21</v>
      </c>
      <c r="BK283" s="148">
        <f>ROUND(I283*H283,2)</f>
        <v>0</v>
      </c>
      <c r="BL283" s="17" t="s">
        <v>152</v>
      </c>
      <c r="BM283" s="147" t="s">
        <v>1025</v>
      </c>
    </row>
    <row r="284" spans="2:65" s="12" customFormat="1" ht="11.25">
      <c r="B284" s="156"/>
      <c r="D284" s="157" t="s">
        <v>341</v>
      </c>
      <c r="F284" s="159" t="s">
        <v>2049</v>
      </c>
      <c r="H284" s="160">
        <v>35.343000000000004</v>
      </c>
      <c r="I284" s="161"/>
      <c r="L284" s="156"/>
      <c r="M284" s="162"/>
      <c r="T284" s="163"/>
      <c r="AT284" s="158" t="s">
        <v>341</v>
      </c>
      <c r="AU284" s="158" t="s">
        <v>89</v>
      </c>
      <c r="AV284" s="12" t="s">
        <v>89</v>
      </c>
      <c r="AW284" s="12" t="s">
        <v>4</v>
      </c>
      <c r="AX284" s="12" t="s">
        <v>21</v>
      </c>
      <c r="AY284" s="158" t="s">
        <v>140</v>
      </c>
    </row>
    <row r="285" spans="2:65" s="1" customFormat="1" ht="21.75" customHeight="1">
      <c r="B285" s="32"/>
      <c r="C285" s="136" t="s">
        <v>594</v>
      </c>
      <c r="D285" s="136" t="s">
        <v>143</v>
      </c>
      <c r="E285" s="137" t="s">
        <v>416</v>
      </c>
      <c r="F285" s="138" t="s">
        <v>417</v>
      </c>
      <c r="G285" s="139" t="s">
        <v>364</v>
      </c>
      <c r="H285" s="140">
        <v>3.927</v>
      </c>
      <c r="I285" s="141"/>
      <c r="J285" s="142">
        <f>ROUND(I285*H285,2)</f>
        <v>0</v>
      </c>
      <c r="K285" s="138" t="s">
        <v>147</v>
      </c>
      <c r="L285" s="32"/>
      <c r="M285" s="143" t="s">
        <v>1</v>
      </c>
      <c r="N285" s="144" t="s">
        <v>46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152</v>
      </c>
      <c r="AT285" s="147" t="s">
        <v>143</v>
      </c>
      <c r="AU285" s="147" t="s">
        <v>89</v>
      </c>
      <c r="AY285" s="17" t="s">
        <v>140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21</v>
      </c>
      <c r="BK285" s="148">
        <f>ROUND(I285*H285,2)</f>
        <v>0</v>
      </c>
      <c r="BL285" s="17" t="s">
        <v>152</v>
      </c>
      <c r="BM285" s="147" t="s">
        <v>1028</v>
      </c>
    </row>
    <row r="286" spans="2:65" s="1" customFormat="1" ht="33" customHeight="1">
      <c r="B286" s="32"/>
      <c r="C286" s="136" t="s">
        <v>598</v>
      </c>
      <c r="D286" s="136" t="s">
        <v>143</v>
      </c>
      <c r="E286" s="137" t="s">
        <v>348</v>
      </c>
      <c r="F286" s="138" t="s">
        <v>349</v>
      </c>
      <c r="G286" s="139" t="s">
        <v>350</v>
      </c>
      <c r="H286" s="140">
        <v>5.58</v>
      </c>
      <c r="I286" s="141"/>
      <c r="J286" s="142">
        <f>ROUND(I286*H286,2)</f>
        <v>0</v>
      </c>
      <c r="K286" s="138" t="s">
        <v>346</v>
      </c>
      <c r="L286" s="32"/>
      <c r="M286" s="143" t="s">
        <v>1</v>
      </c>
      <c r="N286" s="144" t="s">
        <v>46</v>
      </c>
      <c r="P286" s="145">
        <f>O286*H286</f>
        <v>0</v>
      </c>
      <c r="Q286" s="145">
        <v>0</v>
      </c>
      <c r="R286" s="145">
        <f>Q286*H286</f>
        <v>0</v>
      </c>
      <c r="S286" s="145">
        <v>0.625</v>
      </c>
      <c r="T286" s="146">
        <f>S286*H286</f>
        <v>3.4874999999999998</v>
      </c>
      <c r="AR286" s="147" t="s">
        <v>152</v>
      </c>
      <c r="AT286" s="147" t="s">
        <v>143</v>
      </c>
      <c r="AU286" s="147" t="s">
        <v>89</v>
      </c>
      <c r="AY286" s="17" t="s">
        <v>140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21</v>
      </c>
      <c r="BK286" s="148">
        <f>ROUND(I286*H286,2)</f>
        <v>0</v>
      </c>
      <c r="BL286" s="17" t="s">
        <v>152</v>
      </c>
      <c r="BM286" s="147" t="s">
        <v>1030</v>
      </c>
    </row>
    <row r="287" spans="2:65" s="14" customFormat="1" ht="11.25">
      <c r="B287" s="171"/>
      <c r="D287" s="157" t="s">
        <v>341</v>
      </c>
      <c r="E287" s="172" t="s">
        <v>1</v>
      </c>
      <c r="F287" s="173" t="s">
        <v>1031</v>
      </c>
      <c r="H287" s="172" t="s">
        <v>1</v>
      </c>
      <c r="I287" s="174"/>
      <c r="L287" s="171"/>
      <c r="M287" s="175"/>
      <c r="T287" s="176"/>
      <c r="AT287" s="172" t="s">
        <v>341</v>
      </c>
      <c r="AU287" s="172" t="s">
        <v>89</v>
      </c>
      <c r="AV287" s="14" t="s">
        <v>21</v>
      </c>
      <c r="AW287" s="14" t="s">
        <v>36</v>
      </c>
      <c r="AX287" s="14" t="s">
        <v>81</v>
      </c>
      <c r="AY287" s="172" t="s">
        <v>140</v>
      </c>
    </row>
    <row r="288" spans="2:65" s="14" customFormat="1" ht="11.25">
      <c r="B288" s="171"/>
      <c r="D288" s="157" t="s">
        <v>341</v>
      </c>
      <c r="E288" s="172" t="s">
        <v>1</v>
      </c>
      <c r="F288" s="173" t="s">
        <v>1032</v>
      </c>
      <c r="H288" s="172" t="s">
        <v>1</v>
      </c>
      <c r="I288" s="174"/>
      <c r="L288" s="171"/>
      <c r="M288" s="175"/>
      <c r="T288" s="176"/>
      <c r="AT288" s="172" t="s">
        <v>341</v>
      </c>
      <c r="AU288" s="172" t="s">
        <v>89</v>
      </c>
      <c r="AV288" s="14" t="s">
        <v>21</v>
      </c>
      <c r="AW288" s="14" t="s">
        <v>36</v>
      </c>
      <c r="AX288" s="14" t="s">
        <v>81</v>
      </c>
      <c r="AY288" s="172" t="s">
        <v>140</v>
      </c>
    </row>
    <row r="289" spans="2:65" s="12" customFormat="1" ht="11.25">
      <c r="B289" s="156"/>
      <c r="D289" s="157" t="s">
        <v>341</v>
      </c>
      <c r="E289" s="158" t="s">
        <v>1</v>
      </c>
      <c r="F289" s="159" t="s">
        <v>2050</v>
      </c>
      <c r="H289" s="160">
        <v>5.58</v>
      </c>
      <c r="I289" s="161"/>
      <c r="L289" s="156"/>
      <c r="M289" s="162"/>
      <c r="T289" s="163"/>
      <c r="AT289" s="158" t="s">
        <v>341</v>
      </c>
      <c r="AU289" s="158" t="s">
        <v>89</v>
      </c>
      <c r="AV289" s="12" t="s">
        <v>89</v>
      </c>
      <c r="AW289" s="12" t="s">
        <v>36</v>
      </c>
      <c r="AX289" s="12" t="s">
        <v>21</v>
      </c>
      <c r="AY289" s="158" t="s">
        <v>140</v>
      </c>
    </row>
    <row r="290" spans="2:65" s="1" customFormat="1" ht="24.2" customHeight="1">
      <c r="B290" s="32"/>
      <c r="C290" s="136" t="s">
        <v>619</v>
      </c>
      <c r="D290" s="136" t="s">
        <v>143</v>
      </c>
      <c r="E290" s="137" t="s">
        <v>359</v>
      </c>
      <c r="F290" s="138" t="s">
        <v>360</v>
      </c>
      <c r="G290" s="139" t="s">
        <v>146</v>
      </c>
      <c r="H290" s="140">
        <v>10.3</v>
      </c>
      <c r="I290" s="141"/>
      <c r="J290" s="142">
        <f>ROUND(I290*H290,2)</f>
        <v>0</v>
      </c>
      <c r="K290" s="138" t="s">
        <v>346</v>
      </c>
      <c r="L290" s="32"/>
      <c r="M290" s="143" t="s">
        <v>1</v>
      </c>
      <c r="N290" s="144" t="s">
        <v>46</v>
      </c>
      <c r="P290" s="145">
        <f>O290*H290</f>
        <v>0</v>
      </c>
      <c r="Q290" s="145">
        <v>1.1E-4</v>
      </c>
      <c r="R290" s="145">
        <f>Q290*H290</f>
        <v>1.1330000000000001E-3</v>
      </c>
      <c r="S290" s="145">
        <v>0</v>
      </c>
      <c r="T290" s="146">
        <f>S290*H290</f>
        <v>0</v>
      </c>
      <c r="AR290" s="147" t="s">
        <v>152</v>
      </c>
      <c r="AT290" s="147" t="s">
        <v>143</v>
      </c>
      <c r="AU290" s="147" t="s">
        <v>89</v>
      </c>
      <c r="AY290" s="17" t="s">
        <v>140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21</v>
      </c>
      <c r="BK290" s="148">
        <f>ROUND(I290*H290,2)</f>
        <v>0</v>
      </c>
      <c r="BL290" s="17" t="s">
        <v>152</v>
      </c>
      <c r="BM290" s="147" t="s">
        <v>1035</v>
      </c>
    </row>
    <row r="291" spans="2:65" s="14" customFormat="1" ht="11.25">
      <c r="B291" s="171"/>
      <c r="D291" s="157" t="s">
        <v>341</v>
      </c>
      <c r="E291" s="172" t="s">
        <v>1</v>
      </c>
      <c r="F291" s="173" t="s">
        <v>1031</v>
      </c>
      <c r="H291" s="172" t="s">
        <v>1</v>
      </c>
      <c r="I291" s="174"/>
      <c r="L291" s="171"/>
      <c r="M291" s="175"/>
      <c r="T291" s="176"/>
      <c r="AT291" s="172" t="s">
        <v>341</v>
      </c>
      <c r="AU291" s="172" t="s">
        <v>89</v>
      </c>
      <c r="AV291" s="14" t="s">
        <v>21</v>
      </c>
      <c r="AW291" s="14" t="s">
        <v>36</v>
      </c>
      <c r="AX291" s="14" t="s">
        <v>81</v>
      </c>
      <c r="AY291" s="172" t="s">
        <v>140</v>
      </c>
    </row>
    <row r="292" spans="2:65" s="12" customFormat="1" ht="11.25">
      <c r="B292" s="156"/>
      <c r="D292" s="157" t="s">
        <v>341</v>
      </c>
      <c r="E292" s="158" t="s">
        <v>1</v>
      </c>
      <c r="F292" s="159" t="s">
        <v>2051</v>
      </c>
      <c r="H292" s="160">
        <v>10.3</v>
      </c>
      <c r="I292" s="161"/>
      <c r="L292" s="156"/>
      <c r="M292" s="162"/>
      <c r="T292" s="163"/>
      <c r="AT292" s="158" t="s">
        <v>341</v>
      </c>
      <c r="AU292" s="158" t="s">
        <v>89</v>
      </c>
      <c r="AV292" s="12" t="s">
        <v>89</v>
      </c>
      <c r="AW292" s="12" t="s">
        <v>36</v>
      </c>
      <c r="AX292" s="12" t="s">
        <v>21</v>
      </c>
      <c r="AY292" s="158" t="s">
        <v>140</v>
      </c>
    </row>
    <row r="293" spans="2:65" s="1" customFormat="1" ht="21.75" customHeight="1">
      <c r="B293" s="32"/>
      <c r="C293" s="136" t="s">
        <v>622</v>
      </c>
      <c r="D293" s="136" t="s">
        <v>143</v>
      </c>
      <c r="E293" s="137" t="s">
        <v>362</v>
      </c>
      <c r="F293" s="138" t="s">
        <v>363</v>
      </c>
      <c r="G293" s="139" t="s">
        <v>364</v>
      </c>
      <c r="H293" s="140">
        <v>3.488</v>
      </c>
      <c r="I293" s="141"/>
      <c r="J293" s="142">
        <f>ROUND(I293*H293,2)</f>
        <v>0</v>
      </c>
      <c r="K293" s="138" t="s">
        <v>346</v>
      </c>
      <c r="L293" s="32"/>
      <c r="M293" s="143" t="s">
        <v>1</v>
      </c>
      <c r="N293" s="144" t="s">
        <v>46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152</v>
      </c>
      <c r="AT293" s="147" t="s">
        <v>143</v>
      </c>
      <c r="AU293" s="147" t="s">
        <v>89</v>
      </c>
      <c r="AY293" s="17" t="s">
        <v>140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21</v>
      </c>
      <c r="BK293" s="148">
        <f>ROUND(I293*H293,2)</f>
        <v>0</v>
      </c>
      <c r="BL293" s="17" t="s">
        <v>152</v>
      </c>
      <c r="BM293" s="147" t="s">
        <v>1039</v>
      </c>
    </row>
    <row r="294" spans="2:65" s="1" customFormat="1" ht="24.2" customHeight="1">
      <c r="B294" s="32"/>
      <c r="C294" s="136" t="s">
        <v>624</v>
      </c>
      <c r="D294" s="136" t="s">
        <v>143</v>
      </c>
      <c r="E294" s="137" t="s">
        <v>366</v>
      </c>
      <c r="F294" s="138" t="s">
        <v>367</v>
      </c>
      <c r="G294" s="139" t="s">
        <v>364</v>
      </c>
      <c r="H294" s="140">
        <v>31.391999999999999</v>
      </c>
      <c r="I294" s="141"/>
      <c r="J294" s="142">
        <f>ROUND(I294*H294,2)</f>
        <v>0</v>
      </c>
      <c r="K294" s="138" t="s">
        <v>346</v>
      </c>
      <c r="L294" s="32"/>
      <c r="M294" s="143" t="s">
        <v>1</v>
      </c>
      <c r="N294" s="144" t="s">
        <v>46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152</v>
      </c>
      <c r="AT294" s="147" t="s">
        <v>143</v>
      </c>
      <c r="AU294" s="147" t="s">
        <v>89</v>
      </c>
      <c r="AY294" s="17" t="s">
        <v>140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21</v>
      </c>
      <c r="BK294" s="148">
        <f>ROUND(I294*H294,2)</f>
        <v>0</v>
      </c>
      <c r="BL294" s="17" t="s">
        <v>152</v>
      </c>
      <c r="BM294" s="147" t="s">
        <v>1041</v>
      </c>
    </row>
    <row r="295" spans="2:65" s="12" customFormat="1" ht="11.25">
      <c r="B295" s="156"/>
      <c r="D295" s="157" t="s">
        <v>341</v>
      </c>
      <c r="F295" s="159" t="s">
        <v>2052</v>
      </c>
      <c r="H295" s="160">
        <v>31.391999999999999</v>
      </c>
      <c r="I295" s="161"/>
      <c r="L295" s="156"/>
      <c r="M295" s="162"/>
      <c r="T295" s="163"/>
      <c r="AT295" s="158" t="s">
        <v>341</v>
      </c>
      <c r="AU295" s="158" t="s">
        <v>89</v>
      </c>
      <c r="AV295" s="12" t="s">
        <v>89</v>
      </c>
      <c r="AW295" s="12" t="s">
        <v>4</v>
      </c>
      <c r="AX295" s="12" t="s">
        <v>21</v>
      </c>
      <c r="AY295" s="158" t="s">
        <v>140</v>
      </c>
    </row>
    <row r="296" spans="2:65" s="1" customFormat="1" ht="37.9" customHeight="1">
      <c r="B296" s="32"/>
      <c r="C296" s="136" t="s">
        <v>627</v>
      </c>
      <c r="D296" s="136" t="s">
        <v>143</v>
      </c>
      <c r="E296" s="137" t="s">
        <v>370</v>
      </c>
      <c r="F296" s="138" t="s">
        <v>371</v>
      </c>
      <c r="G296" s="139" t="s">
        <v>364</v>
      </c>
      <c r="H296" s="140">
        <v>3.488</v>
      </c>
      <c r="I296" s="141"/>
      <c r="J296" s="142">
        <f>ROUND(I296*H296,2)</f>
        <v>0</v>
      </c>
      <c r="K296" s="138" t="s">
        <v>147</v>
      </c>
      <c r="L296" s="32"/>
      <c r="M296" s="143" t="s">
        <v>1</v>
      </c>
      <c r="N296" s="144" t="s">
        <v>46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152</v>
      </c>
      <c r="AT296" s="147" t="s">
        <v>143</v>
      </c>
      <c r="AU296" s="147" t="s">
        <v>89</v>
      </c>
      <c r="AY296" s="17" t="s">
        <v>140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21</v>
      </c>
      <c r="BK296" s="148">
        <f>ROUND(I296*H296,2)</f>
        <v>0</v>
      </c>
      <c r="BL296" s="17" t="s">
        <v>152</v>
      </c>
      <c r="BM296" s="147" t="s">
        <v>1044</v>
      </c>
    </row>
    <row r="297" spans="2:65" s="1" customFormat="1" ht="24.2" customHeight="1">
      <c r="B297" s="32"/>
      <c r="C297" s="136" t="s">
        <v>629</v>
      </c>
      <c r="D297" s="136" t="s">
        <v>143</v>
      </c>
      <c r="E297" s="137" t="s">
        <v>1061</v>
      </c>
      <c r="F297" s="138" t="s">
        <v>1062</v>
      </c>
      <c r="G297" s="139" t="s">
        <v>350</v>
      </c>
      <c r="H297" s="140">
        <v>20.91</v>
      </c>
      <c r="I297" s="141"/>
      <c r="J297" s="142">
        <f>ROUND(I297*H297,2)</f>
        <v>0</v>
      </c>
      <c r="K297" s="138" t="s">
        <v>346</v>
      </c>
      <c r="L297" s="32"/>
      <c r="M297" s="143" t="s">
        <v>1</v>
      </c>
      <c r="N297" s="144" t="s">
        <v>46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152</v>
      </c>
      <c r="AT297" s="147" t="s">
        <v>143</v>
      </c>
      <c r="AU297" s="147" t="s">
        <v>89</v>
      </c>
      <c r="AY297" s="17" t="s">
        <v>140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21</v>
      </c>
      <c r="BK297" s="148">
        <f>ROUND(I297*H297,2)</f>
        <v>0</v>
      </c>
      <c r="BL297" s="17" t="s">
        <v>152</v>
      </c>
      <c r="BM297" s="147" t="s">
        <v>1063</v>
      </c>
    </row>
    <row r="298" spans="2:65" s="14" customFormat="1" ht="11.25">
      <c r="B298" s="171"/>
      <c r="D298" s="157" t="s">
        <v>341</v>
      </c>
      <c r="E298" s="172" t="s">
        <v>1</v>
      </c>
      <c r="F298" s="173" t="s">
        <v>1733</v>
      </c>
      <c r="H298" s="172" t="s">
        <v>1</v>
      </c>
      <c r="I298" s="174"/>
      <c r="L298" s="171"/>
      <c r="M298" s="175"/>
      <c r="T298" s="176"/>
      <c r="AT298" s="172" t="s">
        <v>341</v>
      </c>
      <c r="AU298" s="172" t="s">
        <v>89</v>
      </c>
      <c r="AV298" s="14" t="s">
        <v>21</v>
      </c>
      <c r="AW298" s="14" t="s">
        <v>36</v>
      </c>
      <c r="AX298" s="14" t="s">
        <v>81</v>
      </c>
      <c r="AY298" s="172" t="s">
        <v>140</v>
      </c>
    </row>
    <row r="299" spans="2:65" s="12" customFormat="1" ht="11.25">
      <c r="B299" s="156"/>
      <c r="D299" s="157" t="s">
        <v>341</v>
      </c>
      <c r="E299" s="158" t="s">
        <v>1</v>
      </c>
      <c r="F299" s="159" t="s">
        <v>2053</v>
      </c>
      <c r="H299" s="160">
        <v>20.91</v>
      </c>
      <c r="I299" s="161"/>
      <c r="L299" s="156"/>
      <c r="M299" s="162"/>
      <c r="T299" s="163"/>
      <c r="AT299" s="158" t="s">
        <v>341</v>
      </c>
      <c r="AU299" s="158" t="s">
        <v>89</v>
      </c>
      <c r="AV299" s="12" t="s">
        <v>89</v>
      </c>
      <c r="AW299" s="12" t="s">
        <v>36</v>
      </c>
      <c r="AX299" s="12" t="s">
        <v>81</v>
      </c>
      <c r="AY299" s="158" t="s">
        <v>140</v>
      </c>
    </row>
    <row r="300" spans="2:65" s="14" customFormat="1" ht="11.25">
      <c r="B300" s="171"/>
      <c r="D300" s="157" t="s">
        <v>341</v>
      </c>
      <c r="E300" s="172" t="s">
        <v>1</v>
      </c>
      <c r="F300" s="173" t="s">
        <v>1763</v>
      </c>
      <c r="H300" s="172" t="s">
        <v>1</v>
      </c>
      <c r="I300" s="174"/>
      <c r="L300" s="171"/>
      <c r="M300" s="175"/>
      <c r="T300" s="176"/>
      <c r="AT300" s="172" t="s">
        <v>341</v>
      </c>
      <c r="AU300" s="172" t="s">
        <v>89</v>
      </c>
      <c r="AV300" s="14" t="s">
        <v>21</v>
      </c>
      <c r="AW300" s="14" t="s">
        <v>36</v>
      </c>
      <c r="AX300" s="14" t="s">
        <v>81</v>
      </c>
      <c r="AY300" s="172" t="s">
        <v>140</v>
      </c>
    </row>
    <row r="301" spans="2:65" s="13" customFormat="1" ht="11.25">
      <c r="B301" s="164"/>
      <c r="D301" s="157" t="s">
        <v>341</v>
      </c>
      <c r="E301" s="165" t="s">
        <v>225</v>
      </c>
      <c r="F301" s="166" t="s">
        <v>343</v>
      </c>
      <c r="H301" s="167">
        <v>20.91</v>
      </c>
      <c r="I301" s="168"/>
      <c r="L301" s="164"/>
      <c r="M301" s="169"/>
      <c r="T301" s="170"/>
      <c r="AT301" s="165" t="s">
        <v>341</v>
      </c>
      <c r="AU301" s="165" t="s">
        <v>89</v>
      </c>
      <c r="AV301" s="13" t="s">
        <v>152</v>
      </c>
      <c r="AW301" s="13" t="s">
        <v>36</v>
      </c>
      <c r="AX301" s="13" t="s">
        <v>21</v>
      </c>
      <c r="AY301" s="165" t="s">
        <v>140</v>
      </c>
    </row>
    <row r="302" spans="2:65" s="1" customFormat="1" ht="24.2" customHeight="1">
      <c r="B302" s="32"/>
      <c r="C302" s="136" t="s">
        <v>635</v>
      </c>
      <c r="D302" s="136" t="s">
        <v>143</v>
      </c>
      <c r="E302" s="137" t="s">
        <v>1053</v>
      </c>
      <c r="F302" s="138" t="s">
        <v>1054</v>
      </c>
      <c r="G302" s="139" t="s">
        <v>350</v>
      </c>
      <c r="H302" s="140">
        <v>20.91</v>
      </c>
      <c r="I302" s="141"/>
      <c r="J302" s="142">
        <f>ROUND(I302*H302,2)</f>
        <v>0</v>
      </c>
      <c r="K302" s="138" t="s">
        <v>147</v>
      </c>
      <c r="L302" s="32"/>
      <c r="M302" s="143" t="s">
        <v>1</v>
      </c>
      <c r="N302" s="144" t="s">
        <v>46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152</v>
      </c>
      <c r="AT302" s="147" t="s">
        <v>143</v>
      </c>
      <c r="AU302" s="147" t="s">
        <v>89</v>
      </c>
      <c r="AY302" s="17" t="s">
        <v>140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21</v>
      </c>
      <c r="BK302" s="148">
        <f>ROUND(I302*H302,2)</f>
        <v>0</v>
      </c>
      <c r="BL302" s="17" t="s">
        <v>152</v>
      </c>
      <c r="BM302" s="147" t="s">
        <v>2054</v>
      </c>
    </row>
    <row r="303" spans="2:65" s="12" customFormat="1" ht="11.25">
      <c r="B303" s="156"/>
      <c r="D303" s="157" t="s">
        <v>341</v>
      </c>
      <c r="E303" s="158" t="s">
        <v>1</v>
      </c>
      <c r="F303" s="159" t="s">
        <v>225</v>
      </c>
      <c r="H303" s="160">
        <v>20.91</v>
      </c>
      <c r="I303" s="161"/>
      <c r="L303" s="156"/>
      <c r="M303" s="162"/>
      <c r="T303" s="163"/>
      <c r="AT303" s="158" t="s">
        <v>341</v>
      </c>
      <c r="AU303" s="158" t="s">
        <v>89</v>
      </c>
      <c r="AV303" s="12" t="s">
        <v>89</v>
      </c>
      <c r="AW303" s="12" t="s">
        <v>36</v>
      </c>
      <c r="AX303" s="12" t="s">
        <v>21</v>
      </c>
      <c r="AY303" s="158" t="s">
        <v>140</v>
      </c>
    </row>
    <row r="304" spans="2:65" s="1" customFormat="1" ht="33" customHeight="1">
      <c r="B304" s="32"/>
      <c r="C304" s="136" t="s">
        <v>639</v>
      </c>
      <c r="D304" s="136" t="s">
        <v>143</v>
      </c>
      <c r="E304" s="137" t="s">
        <v>1071</v>
      </c>
      <c r="F304" s="138" t="s">
        <v>1072</v>
      </c>
      <c r="G304" s="139" t="s">
        <v>350</v>
      </c>
      <c r="H304" s="140">
        <v>14.26</v>
      </c>
      <c r="I304" s="141"/>
      <c r="J304" s="142">
        <f>ROUND(I304*H304,2)</f>
        <v>0</v>
      </c>
      <c r="K304" s="138" t="s">
        <v>346</v>
      </c>
      <c r="L304" s="32"/>
      <c r="M304" s="143" t="s">
        <v>1</v>
      </c>
      <c r="N304" s="144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152</v>
      </c>
      <c r="AT304" s="147" t="s">
        <v>143</v>
      </c>
      <c r="AU304" s="147" t="s">
        <v>89</v>
      </c>
      <c r="AY304" s="17" t="s">
        <v>140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21</v>
      </c>
      <c r="BK304" s="148">
        <f>ROUND(I304*H304,2)</f>
        <v>0</v>
      </c>
      <c r="BL304" s="17" t="s">
        <v>152</v>
      </c>
      <c r="BM304" s="147" t="s">
        <v>1073</v>
      </c>
    </row>
    <row r="305" spans="2:65" s="14" customFormat="1" ht="11.25">
      <c r="B305" s="171"/>
      <c r="D305" s="157" t="s">
        <v>341</v>
      </c>
      <c r="E305" s="172" t="s">
        <v>1</v>
      </c>
      <c r="F305" s="173" t="s">
        <v>1012</v>
      </c>
      <c r="H305" s="172" t="s">
        <v>1</v>
      </c>
      <c r="I305" s="174"/>
      <c r="L305" s="171"/>
      <c r="M305" s="175"/>
      <c r="T305" s="176"/>
      <c r="AT305" s="172" t="s">
        <v>341</v>
      </c>
      <c r="AU305" s="172" t="s">
        <v>89</v>
      </c>
      <c r="AV305" s="14" t="s">
        <v>21</v>
      </c>
      <c r="AW305" s="14" t="s">
        <v>36</v>
      </c>
      <c r="AX305" s="14" t="s">
        <v>81</v>
      </c>
      <c r="AY305" s="172" t="s">
        <v>140</v>
      </c>
    </row>
    <row r="306" spans="2:65" s="12" customFormat="1" ht="11.25">
      <c r="B306" s="156"/>
      <c r="D306" s="157" t="s">
        <v>341</v>
      </c>
      <c r="E306" s="158" t="s">
        <v>1</v>
      </c>
      <c r="F306" s="159" t="s">
        <v>2055</v>
      </c>
      <c r="H306" s="160">
        <v>14.26</v>
      </c>
      <c r="I306" s="161"/>
      <c r="L306" s="156"/>
      <c r="M306" s="162"/>
      <c r="T306" s="163"/>
      <c r="AT306" s="158" t="s">
        <v>341</v>
      </c>
      <c r="AU306" s="158" t="s">
        <v>89</v>
      </c>
      <c r="AV306" s="12" t="s">
        <v>89</v>
      </c>
      <c r="AW306" s="12" t="s">
        <v>36</v>
      </c>
      <c r="AX306" s="12" t="s">
        <v>81</v>
      </c>
      <c r="AY306" s="158" t="s">
        <v>140</v>
      </c>
    </row>
    <row r="307" spans="2:65" s="13" customFormat="1" ht="11.25">
      <c r="B307" s="164"/>
      <c r="D307" s="157" t="s">
        <v>341</v>
      </c>
      <c r="E307" s="165" t="s">
        <v>231</v>
      </c>
      <c r="F307" s="166" t="s">
        <v>343</v>
      </c>
      <c r="H307" s="167">
        <v>14.26</v>
      </c>
      <c r="I307" s="168"/>
      <c r="L307" s="164"/>
      <c r="M307" s="169"/>
      <c r="T307" s="170"/>
      <c r="AT307" s="165" t="s">
        <v>341</v>
      </c>
      <c r="AU307" s="165" t="s">
        <v>89</v>
      </c>
      <c r="AV307" s="13" t="s">
        <v>152</v>
      </c>
      <c r="AW307" s="13" t="s">
        <v>36</v>
      </c>
      <c r="AX307" s="13" t="s">
        <v>21</v>
      </c>
      <c r="AY307" s="165" t="s">
        <v>140</v>
      </c>
    </row>
    <row r="308" spans="2:65" s="1" customFormat="1" ht="24.2" customHeight="1">
      <c r="B308" s="32"/>
      <c r="C308" s="136" t="s">
        <v>641</v>
      </c>
      <c r="D308" s="136" t="s">
        <v>143</v>
      </c>
      <c r="E308" s="137" t="s">
        <v>1078</v>
      </c>
      <c r="F308" s="138" t="s">
        <v>1079</v>
      </c>
      <c r="G308" s="139" t="s">
        <v>350</v>
      </c>
      <c r="H308" s="140">
        <v>14.26</v>
      </c>
      <c r="I308" s="141"/>
      <c r="J308" s="142">
        <f>ROUND(I308*H308,2)</f>
        <v>0</v>
      </c>
      <c r="K308" s="138" t="s">
        <v>147</v>
      </c>
      <c r="L308" s="32"/>
      <c r="M308" s="143" t="s">
        <v>1</v>
      </c>
      <c r="N308" s="144" t="s">
        <v>46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152</v>
      </c>
      <c r="AT308" s="147" t="s">
        <v>143</v>
      </c>
      <c r="AU308" s="147" t="s">
        <v>89</v>
      </c>
      <c r="AY308" s="17" t="s">
        <v>140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21</v>
      </c>
      <c r="BK308" s="148">
        <f>ROUND(I308*H308,2)</f>
        <v>0</v>
      </c>
      <c r="BL308" s="17" t="s">
        <v>152</v>
      </c>
      <c r="BM308" s="147" t="s">
        <v>1080</v>
      </c>
    </row>
    <row r="309" spans="2:65" s="12" customFormat="1" ht="11.25">
      <c r="B309" s="156"/>
      <c r="D309" s="157" t="s">
        <v>341</v>
      </c>
      <c r="E309" s="158" t="s">
        <v>1</v>
      </c>
      <c r="F309" s="159" t="s">
        <v>231</v>
      </c>
      <c r="H309" s="160">
        <v>14.26</v>
      </c>
      <c r="I309" s="161"/>
      <c r="L309" s="156"/>
      <c r="M309" s="162"/>
      <c r="T309" s="163"/>
      <c r="AT309" s="158" t="s">
        <v>341</v>
      </c>
      <c r="AU309" s="158" t="s">
        <v>89</v>
      </c>
      <c r="AV309" s="12" t="s">
        <v>89</v>
      </c>
      <c r="AW309" s="12" t="s">
        <v>36</v>
      </c>
      <c r="AX309" s="12" t="s">
        <v>21</v>
      </c>
      <c r="AY309" s="158" t="s">
        <v>140</v>
      </c>
    </row>
    <row r="310" spans="2:65" s="1" customFormat="1" ht="24.2" customHeight="1">
      <c r="B310" s="32"/>
      <c r="C310" s="136" t="s">
        <v>644</v>
      </c>
      <c r="D310" s="136" t="s">
        <v>143</v>
      </c>
      <c r="E310" s="137" t="s">
        <v>1082</v>
      </c>
      <c r="F310" s="138" t="s">
        <v>1083</v>
      </c>
      <c r="G310" s="139" t="s">
        <v>350</v>
      </c>
      <c r="H310" s="140">
        <v>9.5399999999999991</v>
      </c>
      <c r="I310" s="141"/>
      <c r="J310" s="142">
        <f>ROUND(I310*H310,2)</f>
        <v>0</v>
      </c>
      <c r="K310" s="138" t="s">
        <v>346</v>
      </c>
      <c r="L310" s="32"/>
      <c r="M310" s="143" t="s">
        <v>1</v>
      </c>
      <c r="N310" s="144" t="s">
        <v>46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152</v>
      </c>
      <c r="AT310" s="147" t="s">
        <v>143</v>
      </c>
      <c r="AU310" s="147" t="s">
        <v>89</v>
      </c>
      <c r="AY310" s="17" t="s">
        <v>140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21</v>
      </c>
      <c r="BK310" s="148">
        <f>ROUND(I310*H310,2)</f>
        <v>0</v>
      </c>
      <c r="BL310" s="17" t="s">
        <v>152</v>
      </c>
      <c r="BM310" s="147" t="s">
        <v>1084</v>
      </c>
    </row>
    <row r="311" spans="2:65" s="14" customFormat="1" ht="11.25">
      <c r="B311" s="171"/>
      <c r="D311" s="157" t="s">
        <v>341</v>
      </c>
      <c r="E311" s="172" t="s">
        <v>1</v>
      </c>
      <c r="F311" s="173" t="s">
        <v>1036</v>
      </c>
      <c r="H311" s="172" t="s">
        <v>1</v>
      </c>
      <c r="I311" s="174"/>
      <c r="L311" s="171"/>
      <c r="M311" s="175"/>
      <c r="T311" s="176"/>
      <c r="AT311" s="172" t="s">
        <v>341</v>
      </c>
      <c r="AU311" s="172" t="s">
        <v>89</v>
      </c>
      <c r="AV311" s="14" t="s">
        <v>21</v>
      </c>
      <c r="AW311" s="14" t="s">
        <v>36</v>
      </c>
      <c r="AX311" s="14" t="s">
        <v>81</v>
      </c>
      <c r="AY311" s="172" t="s">
        <v>140</v>
      </c>
    </row>
    <row r="312" spans="2:65" s="12" customFormat="1" ht="11.25">
      <c r="B312" s="156"/>
      <c r="D312" s="157" t="s">
        <v>341</v>
      </c>
      <c r="E312" s="158" t="s">
        <v>1</v>
      </c>
      <c r="F312" s="159" t="s">
        <v>2056</v>
      </c>
      <c r="H312" s="160">
        <v>8.61</v>
      </c>
      <c r="I312" s="161"/>
      <c r="L312" s="156"/>
      <c r="M312" s="162"/>
      <c r="T312" s="163"/>
      <c r="AT312" s="158" t="s">
        <v>341</v>
      </c>
      <c r="AU312" s="158" t="s">
        <v>89</v>
      </c>
      <c r="AV312" s="12" t="s">
        <v>89</v>
      </c>
      <c r="AW312" s="12" t="s">
        <v>36</v>
      </c>
      <c r="AX312" s="12" t="s">
        <v>81</v>
      </c>
      <c r="AY312" s="158" t="s">
        <v>140</v>
      </c>
    </row>
    <row r="313" spans="2:65" s="12" customFormat="1" ht="11.25">
      <c r="B313" s="156"/>
      <c r="D313" s="157" t="s">
        <v>341</v>
      </c>
      <c r="E313" s="158" t="s">
        <v>1</v>
      </c>
      <c r="F313" s="159" t="s">
        <v>1776</v>
      </c>
      <c r="H313" s="160">
        <v>0.33</v>
      </c>
      <c r="I313" s="161"/>
      <c r="L313" s="156"/>
      <c r="M313" s="162"/>
      <c r="T313" s="163"/>
      <c r="AT313" s="158" t="s">
        <v>341</v>
      </c>
      <c r="AU313" s="158" t="s">
        <v>89</v>
      </c>
      <c r="AV313" s="12" t="s">
        <v>89</v>
      </c>
      <c r="AW313" s="12" t="s">
        <v>36</v>
      </c>
      <c r="AX313" s="12" t="s">
        <v>81</v>
      </c>
      <c r="AY313" s="158" t="s">
        <v>140</v>
      </c>
    </row>
    <row r="314" spans="2:65" s="12" customFormat="1" ht="11.25">
      <c r="B314" s="156"/>
      <c r="D314" s="157" t="s">
        <v>341</v>
      </c>
      <c r="E314" s="158" t="s">
        <v>1</v>
      </c>
      <c r="F314" s="159" t="s">
        <v>1088</v>
      </c>
      <c r="H314" s="160">
        <v>0.6</v>
      </c>
      <c r="I314" s="161"/>
      <c r="L314" s="156"/>
      <c r="M314" s="162"/>
      <c r="T314" s="163"/>
      <c r="AT314" s="158" t="s">
        <v>341</v>
      </c>
      <c r="AU314" s="158" t="s">
        <v>89</v>
      </c>
      <c r="AV314" s="12" t="s">
        <v>89</v>
      </c>
      <c r="AW314" s="12" t="s">
        <v>36</v>
      </c>
      <c r="AX314" s="12" t="s">
        <v>81</v>
      </c>
      <c r="AY314" s="158" t="s">
        <v>140</v>
      </c>
    </row>
    <row r="315" spans="2:65" s="13" customFormat="1" ht="11.25">
      <c r="B315" s="164"/>
      <c r="D315" s="157" t="s">
        <v>341</v>
      </c>
      <c r="E315" s="165" t="s">
        <v>294</v>
      </c>
      <c r="F315" s="166" t="s">
        <v>343</v>
      </c>
      <c r="H315" s="167">
        <v>9.5399999999999991</v>
      </c>
      <c r="I315" s="168"/>
      <c r="L315" s="164"/>
      <c r="M315" s="169"/>
      <c r="T315" s="170"/>
      <c r="AT315" s="165" t="s">
        <v>341</v>
      </c>
      <c r="AU315" s="165" t="s">
        <v>89</v>
      </c>
      <c r="AV315" s="13" t="s">
        <v>152</v>
      </c>
      <c r="AW315" s="13" t="s">
        <v>36</v>
      </c>
      <c r="AX315" s="13" t="s">
        <v>21</v>
      </c>
      <c r="AY315" s="165" t="s">
        <v>140</v>
      </c>
    </row>
    <row r="316" spans="2:65" s="1" customFormat="1" ht="24.2" customHeight="1">
      <c r="B316" s="32"/>
      <c r="C316" s="136" t="s">
        <v>646</v>
      </c>
      <c r="D316" s="136" t="s">
        <v>143</v>
      </c>
      <c r="E316" s="137" t="s">
        <v>1090</v>
      </c>
      <c r="F316" s="138" t="s">
        <v>1091</v>
      </c>
      <c r="G316" s="139" t="s">
        <v>350</v>
      </c>
      <c r="H316" s="140">
        <v>4.8899999999999997</v>
      </c>
      <c r="I316" s="141"/>
      <c r="J316" s="142">
        <f>ROUND(I316*H316,2)</f>
        <v>0</v>
      </c>
      <c r="K316" s="138" t="s">
        <v>346</v>
      </c>
      <c r="L316" s="32"/>
      <c r="M316" s="143" t="s">
        <v>1</v>
      </c>
      <c r="N316" s="144" t="s">
        <v>46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152</v>
      </c>
      <c r="AT316" s="147" t="s">
        <v>143</v>
      </c>
      <c r="AU316" s="147" t="s">
        <v>89</v>
      </c>
      <c r="AY316" s="17" t="s">
        <v>140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21</v>
      </c>
      <c r="BK316" s="148">
        <f>ROUND(I316*H316,2)</f>
        <v>0</v>
      </c>
      <c r="BL316" s="17" t="s">
        <v>152</v>
      </c>
      <c r="BM316" s="147" t="s">
        <v>1092</v>
      </c>
    </row>
    <row r="317" spans="2:65" s="14" customFormat="1" ht="11.25">
      <c r="B317" s="171"/>
      <c r="D317" s="157" t="s">
        <v>341</v>
      </c>
      <c r="E317" s="172" t="s">
        <v>1</v>
      </c>
      <c r="F317" s="173" t="s">
        <v>1093</v>
      </c>
      <c r="H317" s="172" t="s">
        <v>1</v>
      </c>
      <c r="I317" s="174"/>
      <c r="L317" s="171"/>
      <c r="M317" s="175"/>
      <c r="T317" s="176"/>
      <c r="AT317" s="172" t="s">
        <v>341</v>
      </c>
      <c r="AU317" s="172" t="s">
        <v>89</v>
      </c>
      <c r="AV317" s="14" t="s">
        <v>21</v>
      </c>
      <c r="AW317" s="14" t="s">
        <v>36</v>
      </c>
      <c r="AX317" s="14" t="s">
        <v>81</v>
      </c>
      <c r="AY317" s="172" t="s">
        <v>140</v>
      </c>
    </row>
    <row r="318" spans="2:65" s="12" customFormat="1" ht="11.25">
      <c r="B318" s="156"/>
      <c r="D318" s="157" t="s">
        <v>341</v>
      </c>
      <c r="E318" s="158" t="s">
        <v>1</v>
      </c>
      <c r="F318" s="159" t="s">
        <v>2057</v>
      </c>
      <c r="H318" s="160">
        <v>3.96</v>
      </c>
      <c r="I318" s="161"/>
      <c r="L318" s="156"/>
      <c r="M318" s="162"/>
      <c r="T318" s="163"/>
      <c r="AT318" s="158" t="s">
        <v>341</v>
      </c>
      <c r="AU318" s="158" t="s">
        <v>89</v>
      </c>
      <c r="AV318" s="12" t="s">
        <v>89</v>
      </c>
      <c r="AW318" s="12" t="s">
        <v>36</v>
      </c>
      <c r="AX318" s="12" t="s">
        <v>81</v>
      </c>
      <c r="AY318" s="158" t="s">
        <v>140</v>
      </c>
    </row>
    <row r="319" spans="2:65" s="12" customFormat="1" ht="11.25">
      <c r="B319" s="156"/>
      <c r="D319" s="157" t="s">
        <v>341</v>
      </c>
      <c r="E319" s="158" t="s">
        <v>1</v>
      </c>
      <c r="F319" s="159" t="s">
        <v>1776</v>
      </c>
      <c r="H319" s="160">
        <v>0.33</v>
      </c>
      <c r="I319" s="161"/>
      <c r="L319" s="156"/>
      <c r="M319" s="162"/>
      <c r="T319" s="163"/>
      <c r="AT319" s="158" t="s">
        <v>341</v>
      </c>
      <c r="AU319" s="158" t="s">
        <v>89</v>
      </c>
      <c r="AV319" s="12" t="s">
        <v>89</v>
      </c>
      <c r="AW319" s="12" t="s">
        <v>36</v>
      </c>
      <c r="AX319" s="12" t="s">
        <v>81</v>
      </c>
      <c r="AY319" s="158" t="s">
        <v>140</v>
      </c>
    </row>
    <row r="320" spans="2:65" s="12" customFormat="1" ht="11.25">
      <c r="B320" s="156"/>
      <c r="D320" s="157" t="s">
        <v>341</v>
      </c>
      <c r="E320" s="158" t="s">
        <v>1</v>
      </c>
      <c r="F320" s="159" t="s">
        <v>1088</v>
      </c>
      <c r="H320" s="160">
        <v>0.6</v>
      </c>
      <c r="I320" s="161"/>
      <c r="L320" s="156"/>
      <c r="M320" s="162"/>
      <c r="T320" s="163"/>
      <c r="AT320" s="158" t="s">
        <v>341</v>
      </c>
      <c r="AU320" s="158" t="s">
        <v>89</v>
      </c>
      <c r="AV320" s="12" t="s">
        <v>89</v>
      </c>
      <c r="AW320" s="12" t="s">
        <v>36</v>
      </c>
      <c r="AX320" s="12" t="s">
        <v>81</v>
      </c>
      <c r="AY320" s="158" t="s">
        <v>140</v>
      </c>
    </row>
    <row r="321" spans="2:65" s="13" customFormat="1" ht="11.25">
      <c r="B321" s="164"/>
      <c r="D321" s="157" t="s">
        <v>341</v>
      </c>
      <c r="E321" s="165" t="s">
        <v>298</v>
      </c>
      <c r="F321" s="166" t="s">
        <v>343</v>
      </c>
      <c r="H321" s="167">
        <v>4.8899999999999997</v>
      </c>
      <c r="I321" s="168"/>
      <c r="L321" s="164"/>
      <c r="M321" s="169"/>
      <c r="T321" s="170"/>
      <c r="AT321" s="165" t="s">
        <v>341</v>
      </c>
      <c r="AU321" s="165" t="s">
        <v>89</v>
      </c>
      <c r="AV321" s="13" t="s">
        <v>152</v>
      </c>
      <c r="AW321" s="13" t="s">
        <v>36</v>
      </c>
      <c r="AX321" s="13" t="s">
        <v>21</v>
      </c>
      <c r="AY321" s="165" t="s">
        <v>140</v>
      </c>
    </row>
    <row r="322" spans="2:65" s="1" customFormat="1" ht="24.2" customHeight="1">
      <c r="B322" s="32"/>
      <c r="C322" s="136" t="s">
        <v>148</v>
      </c>
      <c r="D322" s="136" t="s">
        <v>143</v>
      </c>
      <c r="E322" s="137" t="s">
        <v>1097</v>
      </c>
      <c r="F322" s="138" t="s">
        <v>592</v>
      </c>
      <c r="G322" s="139" t="s">
        <v>460</v>
      </c>
      <c r="H322" s="140">
        <v>0.73399999999999999</v>
      </c>
      <c r="I322" s="141"/>
      <c r="J322" s="142">
        <f>ROUND(I322*H322,2)</f>
        <v>0</v>
      </c>
      <c r="K322" s="138" t="s">
        <v>346</v>
      </c>
      <c r="L322" s="32"/>
      <c r="M322" s="143" t="s">
        <v>1</v>
      </c>
      <c r="N322" s="144" t="s">
        <v>46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152</v>
      </c>
      <c r="AT322" s="147" t="s">
        <v>143</v>
      </c>
      <c r="AU322" s="147" t="s">
        <v>89</v>
      </c>
      <c r="AY322" s="17" t="s">
        <v>140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21</v>
      </c>
      <c r="BK322" s="148">
        <f>ROUND(I322*H322,2)</f>
        <v>0</v>
      </c>
      <c r="BL322" s="17" t="s">
        <v>152</v>
      </c>
      <c r="BM322" s="147" t="s">
        <v>1098</v>
      </c>
    </row>
    <row r="323" spans="2:65" s="12" customFormat="1" ht="11.25">
      <c r="B323" s="156"/>
      <c r="D323" s="157" t="s">
        <v>341</v>
      </c>
      <c r="E323" s="158" t="s">
        <v>1</v>
      </c>
      <c r="F323" s="159" t="s">
        <v>1099</v>
      </c>
      <c r="H323" s="160">
        <v>0.73399999999999999</v>
      </c>
      <c r="I323" s="161"/>
      <c r="L323" s="156"/>
      <c r="M323" s="162"/>
      <c r="T323" s="163"/>
      <c r="AT323" s="158" t="s">
        <v>341</v>
      </c>
      <c r="AU323" s="158" t="s">
        <v>89</v>
      </c>
      <c r="AV323" s="12" t="s">
        <v>89</v>
      </c>
      <c r="AW323" s="12" t="s">
        <v>36</v>
      </c>
      <c r="AX323" s="12" t="s">
        <v>21</v>
      </c>
      <c r="AY323" s="158" t="s">
        <v>140</v>
      </c>
    </row>
    <row r="324" spans="2:65" s="1" customFormat="1" ht="37.9" customHeight="1">
      <c r="B324" s="32"/>
      <c r="C324" s="136" t="s">
        <v>653</v>
      </c>
      <c r="D324" s="136" t="s">
        <v>143</v>
      </c>
      <c r="E324" s="137" t="s">
        <v>1101</v>
      </c>
      <c r="F324" s="138" t="s">
        <v>1102</v>
      </c>
      <c r="G324" s="139" t="s">
        <v>460</v>
      </c>
      <c r="H324" s="140">
        <v>0.73399999999999999</v>
      </c>
      <c r="I324" s="141"/>
      <c r="J324" s="142">
        <f>ROUND(I324*H324,2)</f>
        <v>0</v>
      </c>
      <c r="K324" s="138" t="s">
        <v>346</v>
      </c>
      <c r="L324" s="32"/>
      <c r="M324" s="143" t="s">
        <v>1</v>
      </c>
      <c r="N324" s="144" t="s">
        <v>46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152</v>
      </c>
      <c r="AT324" s="147" t="s">
        <v>143</v>
      </c>
      <c r="AU324" s="147" t="s">
        <v>89</v>
      </c>
      <c r="AY324" s="17" t="s">
        <v>140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21</v>
      </c>
      <c r="BK324" s="148">
        <f>ROUND(I324*H324,2)</f>
        <v>0</v>
      </c>
      <c r="BL324" s="17" t="s">
        <v>152</v>
      </c>
      <c r="BM324" s="147" t="s">
        <v>1103</v>
      </c>
    </row>
    <row r="325" spans="2:65" s="1" customFormat="1" ht="24.2" customHeight="1">
      <c r="B325" s="32"/>
      <c r="C325" s="136" t="s">
        <v>656</v>
      </c>
      <c r="D325" s="136" t="s">
        <v>143</v>
      </c>
      <c r="E325" s="137" t="s">
        <v>1105</v>
      </c>
      <c r="F325" s="138" t="s">
        <v>1106</v>
      </c>
      <c r="G325" s="139" t="s">
        <v>146</v>
      </c>
      <c r="H325" s="140">
        <v>2</v>
      </c>
      <c r="I325" s="141"/>
      <c r="J325" s="142">
        <f>ROUND(I325*H325,2)</f>
        <v>0</v>
      </c>
      <c r="K325" s="138" t="s">
        <v>346</v>
      </c>
      <c r="L325" s="32"/>
      <c r="M325" s="143" t="s">
        <v>1</v>
      </c>
      <c r="N325" s="144" t="s">
        <v>46</v>
      </c>
      <c r="P325" s="145">
        <f>O325*H325</f>
        <v>0</v>
      </c>
      <c r="Q325" s="145">
        <v>0.20219000000000001</v>
      </c>
      <c r="R325" s="145">
        <f>Q325*H325</f>
        <v>0.40438000000000002</v>
      </c>
      <c r="S325" s="145">
        <v>0</v>
      </c>
      <c r="T325" s="146">
        <f>S325*H325</f>
        <v>0</v>
      </c>
      <c r="AR325" s="147" t="s">
        <v>152</v>
      </c>
      <c r="AT325" s="147" t="s">
        <v>143</v>
      </c>
      <c r="AU325" s="147" t="s">
        <v>89</v>
      </c>
      <c r="AY325" s="17" t="s">
        <v>140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21</v>
      </c>
      <c r="BK325" s="148">
        <f>ROUND(I325*H325,2)</f>
        <v>0</v>
      </c>
      <c r="BL325" s="17" t="s">
        <v>152</v>
      </c>
      <c r="BM325" s="147" t="s">
        <v>1107</v>
      </c>
    </row>
    <row r="326" spans="2:65" s="12" customFormat="1" ht="11.25">
      <c r="B326" s="156"/>
      <c r="D326" s="157" t="s">
        <v>341</v>
      </c>
      <c r="E326" s="158" t="s">
        <v>1</v>
      </c>
      <c r="F326" s="159" t="s">
        <v>275</v>
      </c>
      <c r="H326" s="160">
        <v>2</v>
      </c>
      <c r="I326" s="161"/>
      <c r="L326" s="156"/>
      <c r="M326" s="162"/>
      <c r="T326" s="163"/>
      <c r="AT326" s="158" t="s">
        <v>341</v>
      </c>
      <c r="AU326" s="158" t="s">
        <v>89</v>
      </c>
      <c r="AV326" s="12" t="s">
        <v>89</v>
      </c>
      <c r="AW326" s="12" t="s">
        <v>36</v>
      </c>
      <c r="AX326" s="12" t="s">
        <v>21</v>
      </c>
      <c r="AY326" s="158" t="s">
        <v>140</v>
      </c>
    </row>
    <row r="327" spans="2:65" s="1" customFormat="1" ht="24.2" customHeight="1">
      <c r="B327" s="32"/>
      <c r="C327" s="136" t="s">
        <v>658</v>
      </c>
      <c r="D327" s="136" t="s">
        <v>143</v>
      </c>
      <c r="E327" s="137" t="s">
        <v>1778</v>
      </c>
      <c r="F327" s="138" t="s">
        <v>1779</v>
      </c>
      <c r="G327" s="139" t="s">
        <v>146</v>
      </c>
      <c r="H327" s="140">
        <v>3.3</v>
      </c>
      <c r="I327" s="141"/>
      <c r="J327" s="142">
        <f>ROUND(I327*H327,2)</f>
        <v>0</v>
      </c>
      <c r="K327" s="138" t="s">
        <v>346</v>
      </c>
      <c r="L327" s="32"/>
      <c r="M327" s="143" t="s">
        <v>1</v>
      </c>
      <c r="N327" s="144" t="s">
        <v>46</v>
      </c>
      <c r="P327" s="145">
        <f>O327*H327</f>
        <v>0</v>
      </c>
      <c r="Q327" s="145">
        <v>0.12095</v>
      </c>
      <c r="R327" s="145">
        <f>Q327*H327</f>
        <v>0.39913499999999996</v>
      </c>
      <c r="S327" s="145">
        <v>0</v>
      </c>
      <c r="T327" s="146">
        <f>S327*H327</f>
        <v>0</v>
      </c>
      <c r="AR327" s="147" t="s">
        <v>152</v>
      </c>
      <c r="AT327" s="147" t="s">
        <v>143</v>
      </c>
      <c r="AU327" s="147" t="s">
        <v>89</v>
      </c>
      <c r="AY327" s="17" t="s">
        <v>140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21</v>
      </c>
      <c r="BK327" s="148">
        <f>ROUND(I327*H327,2)</f>
        <v>0</v>
      </c>
      <c r="BL327" s="17" t="s">
        <v>152</v>
      </c>
      <c r="BM327" s="147" t="s">
        <v>1780</v>
      </c>
    </row>
    <row r="328" spans="2:65" s="12" customFormat="1" ht="11.25">
      <c r="B328" s="156"/>
      <c r="D328" s="157" t="s">
        <v>341</v>
      </c>
      <c r="E328" s="158" t="s">
        <v>1</v>
      </c>
      <c r="F328" s="159" t="s">
        <v>1570</v>
      </c>
      <c r="H328" s="160">
        <v>3.3</v>
      </c>
      <c r="I328" s="161"/>
      <c r="L328" s="156"/>
      <c r="M328" s="162"/>
      <c r="T328" s="163"/>
      <c r="AT328" s="158" t="s">
        <v>341</v>
      </c>
      <c r="AU328" s="158" t="s">
        <v>89</v>
      </c>
      <c r="AV328" s="12" t="s">
        <v>89</v>
      </c>
      <c r="AW328" s="12" t="s">
        <v>36</v>
      </c>
      <c r="AX328" s="12" t="s">
        <v>21</v>
      </c>
      <c r="AY328" s="158" t="s">
        <v>140</v>
      </c>
    </row>
    <row r="329" spans="2:65" s="1" customFormat="1" ht="44.25" customHeight="1">
      <c r="B329" s="32"/>
      <c r="C329" s="136" t="s">
        <v>663</v>
      </c>
      <c r="D329" s="136" t="s">
        <v>143</v>
      </c>
      <c r="E329" s="137" t="s">
        <v>1781</v>
      </c>
      <c r="F329" s="138" t="s">
        <v>1782</v>
      </c>
      <c r="G329" s="139" t="s">
        <v>350</v>
      </c>
      <c r="H329" s="140">
        <v>7.7</v>
      </c>
      <c r="I329" s="141"/>
      <c r="J329" s="142">
        <f>ROUND(I329*H329,2)</f>
        <v>0</v>
      </c>
      <c r="K329" s="138" t="s">
        <v>147</v>
      </c>
      <c r="L329" s="32"/>
      <c r="M329" s="143" t="s">
        <v>1</v>
      </c>
      <c r="N329" s="144" t="s">
        <v>46</v>
      </c>
      <c r="P329" s="145">
        <f>O329*H329</f>
        <v>0</v>
      </c>
      <c r="Q329" s="145">
        <v>0.1022</v>
      </c>
      <c r="R329" s="145">
        <f>Q329*H329</f>
        <v>0.78693999999999997</v>
      </c>
      <c r="S329" s="145">
        <v>0</v>
      </c>
      <c r="T329" s="146">
        <f>S329*H329</f>
        <v>0</v>
      </c>
      <c r="AR329" s="147" t="s">
        <v>152</v>
      </c>
      <c r="AT329" s="147" t="s">
        <v>143</v>
      </c>
      <c r="AU329" s="147" t="s">
        <v>89</v>
      </c>
      <c r="AY329" s="17" t="s">
        <v>140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21</v>
      </c>
      <c r="BK329" s="148">
        <f>ROUND(I329*H329,2)</f>
        <v>0</v>
      </c>
      <c r="BL329" s="17" t="s">
        <v>152</v>
      </c>
      <c r="BM329" s="147" t="s">
        <v>1783</v>
      </c>
    </row>
    <row r="330" spans="2:65" s="12" customFormat="1" ht="11.25">
      <c r="B330" s="156"/>
      <c r="D330" s="157" t="s">
        <v>341</v>
      </c>
      <c r="E330" s="158" t="s">
        <v>1</v>
      </c>
      <c r="F330" s="159" t="s">
        <v>2058</v>
      </c>
      <c r="H330" s="160">
        <v>7.7</v>
      </c>
      <c r="I330" s="161"/>
      <c r="L330" s="156"/>
      <c r="M330" s="162"/>
      <c r="T330" s="163"/>
      <c r="AT330" s="158" t="s">
        <v>341</v>
      </c>
      <c r="AU330" s="158" t="s">
        <v>89</v>
      </c>
      <c r="AV330" s="12" t="s">
        <v>89</v>
      </c>
      <c r="AW330" s="12" t="s">
        <v>36</v>
      </c>
      <c r="AX330" s="12" t="s">
        <v>21</v>
      </c>
      <c r="AY330" s="158" t="s">
        <v>140</v>
      </c>
    </row>
    <row r="331" spans="2:65" s="1" customFormat="1" ht="37.9" customHeight="1">
      <c r="B331" s="32"/>
      <c r="C331" s="136" t="s">
        <v>667</v>
      </c>
      <c r="D331" s="136" t="s">
        <v>143</v>
      </c>
      <c r="E331" s="137" t="s">
        <v>1785</v>
      </c>
      <c r="F331" s="138" t="s">
        <v>1786</v>
      </c>
      <c r="G331" s="139" t="s">
        <v>350</v>
      </c>
      <c r="H331" s="140">
        <v>7.7</v>
      </c>
      <c r="I331" s="141"/>
      <c r="J331" s="142">
        <f>ROUND(I331*H331,2)</f>
        <v>0</v>
      </c>
      <c r="K331" s="138" t="s">
        <v>346</v>
      </c>
      <c r="L331" s="32"/>
      <c r="M331" s="143" t="s">
        <v>1</v>
      </c>
      <c r="N331" s="144" t="s">
        <v>46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152</v>
      </c>
      <c r="AT331" s="147" t="s">
        <v>143</v>
      </c>
      <c r="AU331" s="147" t="s">
        <v>89</v>
      </c>
      <c r="AY331" s="17" t="s">
        <v>140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21</v>
      </c>
      <c r="BK331" s="148">
        <f>ROUND(I331*H331,2)</f>
        <v>0</v>
      </c>
      <c r="BL331" s="17" t="s">
        <v>152</v>
      </c>
      <c r="BM331" s="147" t="s">
        <v>1787</v>
      </c>
    </row>
    <row r="332" spans="2:65" s="12" customFormat="1" ht="11.25">
      <c r="B332" s="156"/>
      <c r="D332" s="157" t="s">
        <v>341</v>
      </c>
      <c r="E332" s="158" t="s">
        <v>1</v>
      </c>
      <c r="F332" s="159" t="s">
        <v>2059</v>
      </c>
      <c r="H332" s="160">
        <v>7.7</v>
      </c>
      <c r="I332" s="161"/>
      <c r="L332" s="156"/>
      <c r="M332" s="162"/>
      <c r="T332" s="163"/>
      <c r="AT332" s="158" t="s">
        <v>341</v>
      </c>
      <c r="AU332" s="158" t="s">
        <v>89</v>
      </c>
      <c r="AV332" s="12" t="s">
        <v>89</v>
      </c>
      <c r="AW332" s="12" t="s">
        <v>36</v>
      </c>
      <c r="AX332" s="12" t="s">
        <v>21</v>
      </c>
      <c r="AY332" s="158" t="s">
        <v>140</v>
      </c>
    </row>
    <row r="333" spans="2:65" s="1" customFormat="1" ht="24.2" customHeight="1">
      <c r="B333" s="32"/>
      <c r="C333" s="136" t="s">
        <v>671</v>
      </c>
      <c r="D333" s="136" t="s">
        <v>143</v>
      </c>
      <c r="E333" s="137" t="s">
        <v>1789</v>
      </c>
      <c r="F333" s="138" t="s">
        <v>1790</v>
      </c>
      <c r="G333" s="139" t="s">
        <v>350</v>
      </c>
      <c r="H333" s="140">
        <v>7.7</v>
      </c>
      <c r="I333" s="141"/>
      <c r="J333" s="142">
        <f>ROUND(I333*H333,2)</f>
        <v>0</v>
      </c>
      <c r="K333" s="138" t="s">
        <v>346</v>
      </c>
      <c r="L333" s="32"/>
      <c r="M333" s="143" t="s">
        <v>1</v>
      </c>
      <c r="N333" s="144" t="s">
        <v>46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152</v>
      </c>
      <c r="AT333" s="147" t="s">
        <v>143</v>
      </c>
      <c r="AU333" s="147" t="s">
        <v>89</v>
      </c>
      <c r="AY333" s="17" t="s">
        <v>140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21</v>
      </c>
      <c r="BK333" s="148">
        <f>ROUND(I333*H333,2)</f>
        <v>0</v>
      </c>
      <c r="BL333" s="17" t="s">
        <v>152</v>
      </c>
      <c r="BM333" s="147" t="s">
        <v>1791</v>
      </c>
    </row>
    <row r="334" spans="2:65" s="14" customFormat="1" ht="11.25">
      <c r="B334" s="171"/>
      <c r="D334" s="157" t="s">
        <v>341</v>
      </c>
      <c r="E334" s="172" t="s">
        <v>1</v>
      </c>
      <c r="F334" s="173" t="s">
        <v>1792</v>
      </c>
      <c r="H334" s="172" t="s">
        <v>1</v>
      </c>
      <c r="I334" s="174"/>
      <c r="L334" s="171"/>
      <c r="M334" s="175"/>
      <c r="T334" s="176"/>
      <c r="AT334" s="172" t="s">
        <v>341</v>
      </c>
      <c r="AU334" s="172" t="s">
        <v>89</v>
      </c>
      <c r="AV334" s="14" t="s">
        <v>21</v>
      </c>
      <c r="AW334" s="14" t="s">
        <v>36</v>
      </c>
      <c r="AX334" s="14" t="s">
        <v>81</v>
      </c>
      <c r="AY334" s="172" t="s">
        <v>140</v>
      </c>
    </row>
    <row r="335" spans="2:65" s="12" customFormat="1" ht="11.25">
      <c r="B335" s="156"/>
      <c r="D335" s="157" t="s">
        <v>341</v>
      </c>
      <c r="E335" s="158" t="s">
        <v>1</v>
      </c>
      <c r="F335" s="159" t="s">
        <v>1550</v>
      </c>
      <c r="H335" s="160">
        <v>7.7</v>
      </c>
      <c r="I335" s="161"/>
      <c r="L335" s="156"/>
      <c r="M335" s="162"/>
      <c r="T335" s="163"/>
      <c r="AT335" s="158" t="s">
        <v>341</v>
      </c>
      <c r="AU335" s="158" t="s">
        <v>89</v>
      </c>
      <c r="AV335" s="12" t="s">
        <v>89</v>
      </c>
      <c r="AW335" s="12" t="s">
        <v>36</v>
      </c>
      <c r="AX335" s="12" t="s">
        <v>21</v>
      </c>
      <c r="AY335" s="158" t="s">
        <v>140</v>
      </c>
    </row>
    <row r="336" spans="2:65" s="1" customFormat="1" ht="24.2" customHeight="1">
      <c r="B336" s="32"/>
      <c r="C336" s="136" t="s">
        <v>677</v>
      </c>
      <c r="D336" s="136" t="s">
        <v>143</v>
      </c>
      <c r="E336" s="137" t="s">
        <v>1097</v>
      </c>
      <c r="F336" s="138" t="s">
        <v>592</v>
      </c>
      <c r="G336" s="139" t="s">
        <v>460</v>
      </c>
      <c r="H336" s="140">
        <v>1.925</v>
      </c>
      <c r="I336" s="141"/>
      <c r="J336" s="142">
        <f>ROUND(I336*H336,2)</f>
        <v>0</v>
      </c>
      <c r="K336" s="138" t="s">
        <v>346</v>
      </c>
      <c r="L336" s="32"/>
      <c r="M336" s="143" t="s">
        <v>1</v>
      </c>
      <c r="N336" s="144" t="s">
        <v>46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152</v>
      </c>
      <c r="AT336" s="147" t="s">
        <v>143</v>
      </c>
      <c r="AU336" s="147" t="s">
        <v>89</v>
      </c>
      <c r="AY336" s="17" t="s">
        <v>140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21</v>
      </c>
      <c r="BK336" s="148">
        <f>ROUND(I336*H336,2)</f>
        <v>0</v>
      </c>
      <c r="BL336" s="17" t="s">
        <v>152</v>
      </c>
      <c r="BM336" s="147" t="s">
        <v>1794</v>
      </c>
    </row>
    <row r="337" spans="2:65" s="12" customFormat="1" ht="11.25">
      <c r="B337" s="156"/>
      <c r="D337" s="157" t="s">
        <v>341</v>
      </c>
      <c r="E337" s="158" t="s">
        <v>1</v>
      </c>
      <c r="F337" s="159" t="s">
        <v>1795</v>
      </c>
      <c r="H337" s="160">
        <v>1.925</v>
      </c>
      <c r="I337" s="161"/>
      <c r="L337" s="156"/>
      <c r="M337" s="162"/>
      <c r="T337" s="163"/>
      <c r="AT337" s="158" t="s">
        <v>341</v>
      </c>
      <c r="AU337" s="158" t="s">
        <v>89</v>
      </c>
      <c r="AV337" s="12" t="s">
        <v>89</v>
      </c>
      <c r="AW337" s="12" t="s">
        <v>36</v>
      </c>
      <c r="AX337" s="12" t="s">
        <v>21</v>
      </c>
      <c r="AY337" s="158" t="s">
        <v>140</v>
      </c>
    </row>
    <row r="338" spans="2:65" s="1" customFormat="1" ht="37.9" customHeight="1">
      <c r="B338" s="32"/>
      <c r="C338" s="136" t="s">
        <v>683</v>
      </c>
      <c r="D338" s="136" t="s">
        <v>143</v>
      </c>
      <c r="E338" s="137" t="s">
        <v>1101</v>
      </c>
      <c r="F338" s="138" t="s">
        <v>1102</v>
      </c>
      <c r="G338" s="139" t="s">
        <v>460</v>
      </c>
      <c r="H338" s="140">
        <v>1.925</v>
      </c>
      <c r="I338" s="141"/>
      <c r="J338" s="142">
        <f>ROUND(I338*H338,2)</f>
        <v>0</v>
      </c>
      <c r="K338" s="138" t="s">
        <v>346</v>
      </c>
      <c r="L338" s="32"/>
      <c r="M338" s="143" t="s">
        <v>1</v>
      </c>
      <c r="N338" s="144" t="s">
        <v>46</v>
      </c>
      <c r="P338" s="145">
        <f>O338*H338</f>
        <v>0</v>
      </c>
      <c r="Q338" s="145">
        <v>0</v>
      </c>
      <c r="R338" s="145">
        <f>Q338*H338</f>
        <v>0</v>
      </c>
      <c r="S338" s="145">
        <v>0</v>
      </c>
      <c r="T338" s="146">
        <f>S338*H338</f>
        <v>0</v>
      </c>
      <c r="AR338" s="147" t="s">
        <v>152</v>
      </c>
      <c r="AT338" s="147" t="s">
        <v>143</v>
      </c>
      <c r="AU338" s="147" t="s">
        <v>89</v>
      </c>
      <c r="AY338" s="17" t="s">
        <v>140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7" t="s">
        <v>21</v>
      </c>
      <c r="BK338" s="148">
        <f>ROUND(I338*H338,2)</f>
        <v>0</v>
      </c>
      <c r="BL338" s="17" t="s">
        <v>152</v>
      </c>
      <c r="BM338" s="147" t="s">
        <v>1796</v>
      </c>
    </row>
    <row r="339" spans="2:65" s="1" customFormat="1" ht="24.2" customHeight="1">
      <c r="B339" s="32"/>
      <c r="C339" s="136" t="s">
        <v>688</v>
      </c>
      <c r="D339" s="136" t="s">
        <v>143</v>
      </c>
      <c r="E339" s="137" t="s">
        <v>1797</v>
      </c>
      <c r="F339" s="138" t="s">
        <v>1798</v>
      </c>
      <c r="G339" s="139" t="s">
        <v>364</v>
      </c>
      <c r="H339" s="140">
        <v>1.5920000000000001</v>
      </c>
      <c r="I339" s="141"/>
      <c r="J339" s="142">
        <f>ROUND(I339*H339,2)</f>
        <v>0</v>
      </c>
      <c r="K339" s="138" t="s">
        <v>346</v>
      </c>
      <c r="L339" s="32"/>
      <c r="M339" s="143" t="s">
        <v>1</v>
      </c>
      <c r="N339" s="144" t="s">
        <v>46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152</v>
      </c>
      <c r="AT339" s="147" t="s">
        <v>143</v>
      </c>
      <c r="AU339" s="147" t="s">
        <v>89</v>
      </c>
      <c r="AY339" s="17" t="s">
        <v>140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21</v>
      </c>
      <c r="BK339" s="148">
        <f>ROUND(I339*H339,2)</f>
        <v>0</v>
      </c>
      <c r="BL339" s="17" t="s">
        <v>152</v>
      </c>
      <c r="BM339" s="147" t="s">
        <v>1138</v>
      </c>
    </row>
    <row r="340" spans="2:65" s="11" customFormat="1" ht="22.9" customHeight="1">
      <c r="B340" s="124"/>
      <c r="D340" s="125" t="s">
        <v>80</v>
      </c>
      <c r="E340" s="134" t="s">
        <v>158</v>
      </c>
      <c r="F340" s="134" t="s">
        <v>1139</v>
      </c>
      <c r="I340" s="127"/>
      <c r="J340" s="135">
        <f>BK340</f>
        <v>0</v>
      </c>
      <c r="L340" s="124"/>
      <c r="M340" s="129"/>
      <c r="P340" s="130">
        <f>SUM(P341:P360)</f>
        <v>0</v>
      </c>
      <c r="R340" s="130">
        <f>SUM(R341:R360)</f>
        <v>6.3308569999999995E-2</v>
      </c>
      <c r="T340" s="131">
        <f>SUM(T341:T360)</f>
        <v>6.7199999999999994E-3</v>
      </c>
      <c r="AR340" s="125" t="s">
        <v>21</v>
      </c>
      <c r="AT340" s="132" t="s">
        <v>80</v>
      </c>
      <c r="AU340" s="132" t="s">
        <v>21</v>
      </c>
      <c r="AY340" s="125" t="s">
        <v>140</v>
      </c>
      <c r="BK340" s="133">
        <f>SUM(BK341:BK360)</f>
        <v>0</v>
      </c>
    </row>
    <row r="341" spans="2:65" s="1" customFormat="1" ht="24.2" customHeight="1">
      <c r="B341" s="32"/>
      <c r="C341" s="136" t="s">
        <v>693</v>
      </c>
      <c r="D341" s="136" t="s">
        <v>143</v>
      </c>
      <c r="E341" s="137" t="s">
        <v>2060</v>
      </c>
      <c r="F341" s="138" t="s">
        <v>2061</v>
      </c>
      <c r="G341" s="139" t="s">
        <v>146</v>
      </c>
      <c r="H341" s="140">
        <v>12.7</v>
      </c>
      <c r="I341" s="141"/>
      <c r="J341" s="142">
        <f>ROUND(I341*H341,2)</f>
        <v>0</v>
      </c>
      <c r="K341" s="138" t="s">
        <v>346</v>
      </c>
      <c r="L341" s="32"/>
      <c r="M341" s="143" t="s">
        <v>1</v>
      </c>
      <c r="N341" s="144" t="s">
        <v>46</v>
      </c>
      <c r="P341" s="145">
        <f>O341*H341</f>
        <v>0</v>
      </c>
      <c r="Q341" s="145">
        <v>0</v>
      </c>
      <c r="R341" s="145">
        <f>Q341*H341</f>
        <v>0</v>
      </c>
      <c r="S341" s="145">
        <v>0</v>
      </c>
      <c r="T341" s="146">
        <f>S341*H341</f>
        <v>0</v>
      </c>
      <c r="AR341" s="147" t="s">
        <v>152</v>
      </c>
      <c r="AT341" s="147" t="s">
        <v>143</v>
      </c>
      <c r="AU341" s="147" t="s">
        <v>89</v>
      </c>
      <c r="AY341" s="17" t="s">
        <v>140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21</v>
      </c>
      <c r="BK341" s="148">
        <f>ROUND(I341*H341,2)</f>
        <v>0</v>
      </c>
      <c r="BL341" s="17" t="s">
        <v>152</v>
      </c>
      <c r="BM341" s="147" t="s">
        <v>2062</v>
      </c>
    </row>
    <row r="342" spans="2:65" s="12" customFormat="1" ht="11.25">
      <c r="B342" s="156"/>
      <c r="D342" s="157" t="s">
        <v>341</v>
      </c>
      <c r="E342" s="158" t="s">
        <v>1</v>
      </c>
      <c r="F342" s="159" t="s">
        <v>2063</v>
      </c>
      <c r="H342" s="160">
        <v>11.2</v>
      </c>
      <c r="I342" s="161"/>
      <c r="L342" s="156"/>
      <c r="M342" s="162"/>
      <c r="T342" s="163"/>
      <c r="AT342" s="158" t="s">
        <v>341</v>
      </c>
      <c r="AU342" s="158" t="s">
        <v>89</v>
      </c>
      <c r="AV342" s="12" t="s">
        <v>89</v>
      </c>
      <c r="AW342" s="12" t="s">
        <v>36</v>
      </c>
      <c r="AX342" s="12" t="s">
        <v>81</v>
      </c>
      <c r="AY342" s="158" t="s">
        <v>140</v>
      </c>
    </row>
    <row r="343" spans="2:65" s="13" customFormat="1" ht="11.25">
      <c r="B343" s="164"/>
      <c r="D343" s="157" t="s">
        <v>341</v>
      </c>
      <c r="E343" s="165" t="s">
        <v>1986</v>
      </c>
      <c r="F343" s="166" t="s">
        <v>343</v>
      </c>
      <c r="H343" s="167">
        <v>11.2</v>
      </c>
      <c r="I343" s="168"/>
      <c r="L343" s="164"/>
      <c r="M343" s="169"/>
      <c r="T343" s="170"/>
      <c r="AT343" s="165" t="s">
        <v>341</v>
      </c>
      <c r="AU343" s="165" t="s">
        <v>89</v>
      </c>
      <c r="AV343" s="13" t="s">
        <v>152</v>
      </c>
      <c r="AW343" s="13" t="s">
        <v>36</v>
      </c>
      <c r="AX343" s="13" t="s">
        <v>81</v>
      </c>
      <c r="AY343" s="165" t="s">
        <v>140</v>
      </c>
    </row>
    <row r="344" spans="2:65" s="12" customFormat="1" ht="11.25">
      <c r="B344" s="156"/>
      <c r="D344" s="157" t="s">
        <v>341</v>
      </c>
      <c r="E344" s="158" t="s">
        <v>1</v>
      </c>
      <c r="F344" s="159" t="s">
        <v>2064</v>
      </c>
      <c r="H344" s="160">
        <v>12.7</v>
      </c>
      <c r="I344" s="161"/>
      <c r="L344" s="156"/>
      <c r="M344" s="162"/>
      <c r="T344" s="163"/>
      <c r="AT344" s="158" t="s">
        <v>341</v>
      </c>
      <c r="AU344" s="158" t="s">
        <v>89</v>
      </c>
      <c r="AV344" s="12" t="s">
        <v>89</v>
      </c>
      <c r="AW344" s="12" t="s">
        <v>36</v>
      </c>
      <c r="AX344" s="12" t="s">
        <v>81</v>
      </c>
      <c r="AY344" s="158" t="s">
        <v>140</v>
      </c>
    </row>
    <row r="345" spans="2:65" s="13" customFormat="1" ht="11.25">
      <c r="B345" s="164"/>
      <c r="D345" s="157" t="s">
        <v>341</v>
      </c>
      <c r="E345" s="165" t="s">
        <v>1</v>
      </c>
      <c r="F345" s="166" t="s">
        <v>343</v>
      </c>
      <c r="H345" s="167">
        <v>12.7</v>
      </c>
      <c r="I345" s="168"/>
      <c r="L345" s="164"/>
      <c r="M345" s="169"/>
      <c r="T345" s="170"/>
      <c r="AT345" s="165" t="s">
        <v>341</v>
      </c>
      <c r="AU345" s="165" t="s">
        <v>89</v>
      </c>
      <c r="AV345" s="13" t="s">
        <v>152</v>
      </c>
      <c r="AW345" s="13" t="s">
        <v>36</v>
      </c>
      <c r="AX345" s="13" t="s">
        <v>21</v>
      </c>
      <c r="AY345" s="165" t="s">
        <v>140</v>
      </c>
    </row>
    <row r="346" spans="2:65" s="1" customFormat="1" ht="21.75" customHeight="1">
      <c r="B346" s="32"/>
      <c r="C346" s="184" t="s">
        <v>697</v>
      </c>
      <c r="D346" s="184" t="s">
        <v>137</v>
      </c>
      <c r="E346" s="185" t="s">
        <v>2065</v>
      </c>
      <c r="F346" s="186" t="s">
        <v>2066</v>
      </c>
      <c r="G346" s="187" t="s">
        <v>146</v>
      </c>
      <c r="H346" s="188">
        <v>12.891</v>
      </c>
      <c r="I346" s="189"/>
      <c r="J346" s="190">
        <f>ROUND(I346*H346,2)</f>
        <v>0</v>
      </c>
      <c r="K346" s="186" t="s">
        <v>346</v>
      </c>
      <c r="L346" s="191"/>
      <c r="M346" s="192" t="s">
        <v>1</v>
      </c>
      <c r="N346" s="193" t="s">
        <v>46</v>
      </c>
      <c r="P346" s="145">
        <f>O346*H346</f>
        <v>0</v>
      </c>
      <c r="Q346" s="145">
        <v>2.7E-4</v>
      </c>
      <c r="R346" s="145">
        <f>Q346*H346</f>
        <v>3.4805700000000001E-3</v>
      </c>
      <c r="S346" s="145">
        <v>0</v>
      </c>
      <c r="T346" s="146">
        <f>S346*H346</f>
        <v>0</v>
      </c>
      <c r="AR346" s="147" t="s">
        <v>158</v>
      </c>
      <c r="AT346" s="147" t="s">
        <v>137</v>
      </c>
      <c r="AU346" s="147" t="s">
        <v>89</v>
      </c>
      <c r="AY346" s="17" t="s">
        <v>140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21</v>
      </c>
      <c r="BK346" s="148">
        <f>ROUND(I346*H346,2)</f>
        <v>0</v>
      </c>
      <c r="BL346" s="17" t="s">
        <v>152</v>
      </c>
      <c r="BM346" s="147" t="s">
        <v>2067</v>
      </c>
    </row>
    <row r="347" spans="2:65" s="12" customFormat="1" ht="11.25">
      <c r="B347" s="156"/>
      <c r="D347" s="157" t="s">
        <v>341</v>
      </c>
      <c r="F347" s="159" t="s">
        <v>2068</v>
      </c>
      <c r="H347" s="160">
        <v>12.891</v>
      </c>
      <c r="I347" s="161"/>
      <c r="L347" s="156"/>
      <c r="M347" s="162"/>
      <c r="T347" s="163"/>
      <c r="AT347" s="158" t="s">
        <v>341</v>
      </c>
      <c r="AU347" s="158" t="s">
        <v>89</v>
      </c>
      <c r="AV347" s="12" t="s">
        <v>89</v>
      </c>
      <c r="AW347" s="12" t="s">
        <v>4</v>
      </c>
      <c r="AX347" s="12" t="s">
        <v>21</v>
      </c>
      <c r="AY347" s="158" t="s">
        <v>140</v>
      </c>
    </row>
    <row r="348" spans="2:65" s="1" customFormat="1" ht="24.2" customHeight="1">
      <c r="B348" s="32"/>
      <c r="C348" s="136" t="s">
        <v>701</v>
      </c>
      <c r="D348" s="136" t="s">
        <v>143</v>
      </c>
      <c r="E348" s="137" t="s">
        <v>2069</v>
      </c>
      <c r="F348" s="138" t="s">
        <v>2070</v>
      </c>
      <c r="G348" s="139" t="s">
        <v>686</v>
      </c>
      <c r="H348" s="140">
        <v>1</v>
      </c>
      <c r="I348" s="141"/>
      <c r="J348" s="142">
        <f t="shared" ref="J348:J357" si="0">ROUND(I348*H348,2)</f>
        <v>0</v>
      </c>
      <c r="K348" s="138" t="s">
        <v>346</v>
      </c>
      <c r="L348" s="32"/>
      <c r="M348" s="143" t="s">
        <v>1</v>
      </c>
      <c r="N348" s="144" t="s">
        <v>46</v>
      </c>
      <c r="P348" s="145">
        <f t="shared" ref="P348:P357" si="1">O348*H348</f>
        <v>0</v>
      </c>
      <c r="Q348" s="145">
        <v>0</v>
      </c>
      <c r="R348" s="145">
        <f t="shared" ref="R348:R357" si="2">Q348*H348</f>
        <v>0</v>
      </c>
      <c r="S348" s="145">
        <v>0</v>
      </c>
      <c r="T348" s="146">
        <f t="shared" ref="T348:T357" si="3">S348*H348</f>
        <v>0</v>
      </c>
      <c r="AR348" s="147" t="s">
        <v>152</v>
      </c>
      <c r="AT348" s="147" t="s">
        <v>143</v>
      </c>
      <c r="AU348" s="147" t="s">
        <v>89</v>
      </c>
      <c r="AY348" s="17" t="s">
        <v>140</v>
      </c>
      <c r="BE348" s="148">
        <f t="shared" ref="BE348:BE357" si="4">IF(N348="základní",J348,0)</f>
        <v>0</v>
      </c>
      <c r="BF348" s="148">
        <f t="shared" ref="BF348:BF357" si="5">IF(N348="snížená",J348,0)</f>
        <v>0</v>
      </c>
      <c r="BG348" s="148">
        <f t="shared" ref="BG348:BG357" si="6">IF(N348="zákl. přenesená",J348,0)</f>
        <v>0</v>
      </c>
      <c r="BH348" s="148">
        <f t="shared" ref="BH348:BH357" si="7">IF(N348="sníž. přenesená",J348,0)</f>
        <v>0</v>
      </c>
      <c r="BI348" s="148">
        <f t="shared" ref="BI348:BI357" si="8">IF(N348="nulová",J348,0)</f>
        <v>0</v>
      </c>
      <c r="BJ348" s="17" t="s">
        <v>21</v>
      </c>
      <c r="BK348" s="148">
        <f t="shared" ref="BK348:BK357" si="9">ROUND(I348*H348,2)</f>
        <v>0</v>
      </c>
      <c r="BL348" s="17" t="s">
        <v>152</v>
      </c>
      <c r="BM348" s="147" t="s">
        <v>2071</v>
      </c>
    </row>
    <row r="349" spans="2:65" s="1" customFormat="1" ht="33" customHeight="1">
      <c r="B349" s="32"/>
      <c r="C349" s="184" t="s">
        <v>708</v>
      </c>
      <c r="D349" s="184" t="s">
        <v>137</v>
      </c>
      <c r="E349" s="185" t="s">
        <v>2072</v>
      </c>
      <c r="F349" s="186" t="s">
        <v>2073</v>
      </c>
      <c r="G349" s="187" t="s">
        <v>686</v>
      </c>
      <c r="H349" s="188">
        <v>1</v>
      </c>
      <c r="I349" s="189"/>
      <c r="J349" s="190">
        <f t="shared" si="0"/>
        <v>0</v>
      </c>
      <c r="K349" s="186" t="s">
        <v>346</v>
      </c>
      <c r="L349" s="191"/>
      <c r="M349" s="192" t="s">
        <v>1</v>
      </c>
      <c r="N349" s="193" t="s">
        <v>46</v>
      </c>
      <c r="P349" s="145">
        <f t="shared" si="1"/>
        <v>0</v>
      </c>
      <c r="Q349" s="145">
        <v>1.9E-3</v>
      </c>
      <c r="R349" s="145">
        <f t="shared" si="2"/>
        <v>1.9E-3</v>
      </c>
      <c r="S349" s="145">
        <v>0</v>
      </c>
      <c r="T349" s="146">
        <f t="shared" si="3"/>
        <v>0</v>
      </c>
      <c r="AR349" s="147" t="s">
        <v>158</v>
      </c>
      <c r="AT349" s="147" t="s">
        <v>137</v>
      </c>
      <c r="AU349" s="147" t="s">
        <v>89</v>
      </c>
      <c r="AY349" s="17" t="s">
        <v>140</v>
      </c>
      <c r="BE349" s="148">
        <f t="shared" si="4"/>
        <v>0</v>
      </c>
      <c r="BF349" s="148">
        <f t="shared" si="5"/>
        <v>0</v>
      </c>
      <c r="BG349" s="148">
        <f t="shared" si="6"/>
        <v>0</v>
      </c>
      <c r="BH349" s="148">
        <f t="shared" si="7"/>
        <v>0</v>
      </c>
      <c r="BI349" s="148">
        <f t="shared" si="8"/>
        <v>0</v>
      </c>
      <c r="BJ349" s="17" t="s">
        <v>21</v>
      </c>
      <c r="BK349" s="148">
        <f t="shared" si="9"/>
        <v>0</v>
      </c>
      <c r="BL349" s="17" t="s">
        <v>152</v>
      </c>
      <c r="BM349" s="147" t="s">
        <v>2074</v>
      </c>
    </row>
    <row r="350" spans="2:65" s="1" customFormat="1" ht="24.2" customHeight="1">
      <c r="B350" s="32"/>
      <c r="C350" s="136" t="s">
        <v>711</v>
      </c>
      <c r="D350" s="136" t="s">
        <v>143</v>
      </c>
      <c r="E350" s="137" t="s">
        <v>2075</v>
      </c>
      <c r="F350" s="138" t="s">
        <v>2076</v>
      </c>
      <c r="G350" s="139" t="s">
        <v>686</v>
      </c>
      <c r="H350" s="140">
        <v>1</v>
      </c>
      <c r="I350" s="141"/>
      <c r="J350" s="142">
        <f t="shared" si="0"/>
        <v>0</v>
      </c>
      <c r="K350" s="138" t="s">
        <v>346</v>
      </c>
      <c r="L350" s="32"/>
      <c r="M350" s="143" t="s">
        <v>1</v>
      </c>
      <c r="N350" s="144" t="s">
        <v>46</v>
      </c>
      <c r="P350" s="145">
        <f t="shared" si="1"/>
        <v>0</v>
      </c>
      <c r="Q350" s="145">
        <v>0</v>
      </c>
      <c r="R350" s="145">
        <f t="shared" si="2"/>
        <v>0</v>
      </c>
      <c r="S350" s="145">
        <v>0</v>
      </c>
      <c r="T350" s="146">
        <f t="shared" si="3"/>
        <v>0</v>
      </c>
      <c r="AR350" s="147" t="s">
        <v>152</v>
      </c>
      <c r="AT350" s="147" t="s">
        <v>143</v>
      </c>
      <c r="AU350" s="147" t="s">
        <v>89</v>
      </c>
      <c r="AY350" s="17" t="s">
        <v>140</v>
      </c>
      <c r="BE350" s="148">
        <f t="shared" si="4"/>
        <v>0</v>
      </c>
      <c r="BF350" s="148">
        <f t="shared" si="5"/>
        <v>0</v>
      </c>
      <c r="BG350" s="148">
        <f t="shared" si="6"/>
        <v>0</v>
      </c>
      <c r="BH350" s="148">
        <f t="shared" si="7"/>
        <v>0</v>
      </c>
      <c r="BI350" s="148">
        <f t="shared" si="8"/>
        <v>0</v>
      </c>
      <c r="BJ350" s="17" t="s">
        <v>21</v>
      </c>
      <c r="BK350" s="148">
        <f t="shared" si="9"/>
        <v>0</v>
      </c>
      <c r="BL350" s="17" t="s">
        <v>152</v>
      </c>
      <c r="BM350" s="147" t="s">
        <v>2077</v>
      </c>
    </row>
    <row r="351" spans="2:65" s="1" customFormat="1" ht="16.5" customHeight="1">
      <c r="B351" s="32"/>
      <c r="C351" s="184" t="s">
        <v>719</v>
      </c>
      <c r="D351" s="184" t="s">
        <v>137</v>
      </c>
      <c r="E351" s="185" t="s">
        <v>2078</v>
      </c>
      <c r="F351" s="186" t="s">
        <v>2079</v>
      </c>
      <c r="G351" s="187" t="s">
        <v>686</v>
      </c>
      <c r="H351" s="188">
        <v>1</v>
      </c>
      <c r="I351" s="189"/>
      <c r="J351" s="190">
        <f t="shared" si="0"/>
        <v>0</v>
      </c>
      <c r="K351" s="186" t="s">
        <v>147</v>
      </c>
      <c r="L351" s="191"/>
      <c r="M351" s="192" t="s">
        <v>1</v>
      </c>
      <c r="N351" s="193" t="s">
        <v>46</v>
      </c>
      <c r="P351" s="145">
        <f t="shared" si="1"/>
        <v>0</v>
      </c>
      <c r="Q351" s="145">
        <v>2.5000000000000001E-3</v>
      </c>
      <c r="R351" s="145">
        <f t="shared" si="2"/>
        <v>2.5000000000000001E-3</v>
      </c>
      <c r="S351" s="145">
        <v>0</v>
      </c>
      <c r="T351" s="146">
        <f t="shared" si="3"/>
        <v>0</v>
      </c>
      <c r="AR351" s="147" t="s">
        <v>158</v>
      </c>
      <c r="AT351" s="147" t="s">
        <v>137</v>
      </c>
      <c r="AU351" s="147" t="s">
        <v>89</v>
      </c>
      <c r="AY351" s="17" t="s">
        <v>140</v>
      </c>
      <c r="BE351" s="148">
        <f t="shared" si="4"/>
        <v>0</v>
      </c>
      <c r="BF351" s="148">
        <f t="shared" si="5"/>
        <v>0</v>
      </c>
      <c r="BG351" s="148">
        <f t="shared" si="6"/>
        <v>0</v>
      </c>
      <c r="BH351" s="148">
        <f t="shared" si="7"/>
        <v>0</v>
      </c>
      <c r="BI351" s="148">
        <f t="shared" si="8"/>
        <v>0</v>
      </c>
      <c r="BJ351" s="17" t="s">
        <v>21</v>
      </c>
      <c r="BK351" s="148">
        <f t="shared" si="9"/>
        <v>0</v>
      </c>
      <c r="BL351" s="17" t="s">
        <v>152</v>
      </c>
      <c r="BM351" s="147" t="s">
        <v>2080</v>
      </c>
    </row>
    <row r="352" spans="2:65" s="1" customFormat="1" ht="16.5" customHeight="1">
      <c r="B352" s="32"/>
      <c r="C352" s="136" t="s">
        <v>724</v>
      </c>
      <c r="D352" s="136" t="s">
        <v>143</v>
      </c>
      <c r="E352" s="137" t="s">
        <v>2081</v>
      </c>
      <c r="F352" s="138" t="s">
        <v>2082</v>
      </c>
      <c r="G352" s="139" t="s">
        <v>686</v>
      </c>
      <c r="H352" s="140">
        <v>1</v>
      </c>
      <c r="I352" s="141"/>
      <c r="J352" s="142">
        <f t="shared" si="0"/>
        <v>0</v>
      </c>
      <c r="K352" s="138" t="s">
        <v>346</v>
      </c>
      <c r="L352" s="32"/>
      <c r="M352" s="143" t="s">
        <v>1</v>
      </c>
      <c r="N352" s="144" t="s">
        <v>46</v>
      </c>
      <c r="P352" s="145">
        <f t="shared" si="1"/>
        <v>0</v>
      </c>
      <c r="Q352" s="145">
        <v>0.04</v>
      </c>
      <c r="R352" s="145">
        <f t="shared" si="2"/>
        <v>0.04</v>
      </c>
      <c r="S352" s="145">
        <v>0</v>
      </c>
      <c r="T352" s="146">
        <f t="shared" si="3"/>
        <v>0</v>
      </c>
      <c r="AR352" s="147" t="s">
        <v>152</v>
      </c>
      <c r="AT352" s="147" t="s">
        <v>143</v>
      </c>
      <c r="AU352" s="147" t="s">
        <v>89</v>
      </c>
      <c r="AY352" s="17" t="s">
        <v>140</v>
      </c>
      <c r="BE352" s="148">
        <f t="shared" si="4"/>
        <v>0</v>
      </c>
      <c r="BF352" s="148">
        <f t="shared" si="5"/>
        <v>0</v>
      </c>
      <c r="BG352" s="148">
        <f t="shared" si="6"/>
        <v>0</v>
      </c>
      <c r="BH352" s="148">
        <f t="shared" si="7"/>
        <v>0</v>
      </c>
      <c r="BI352" s="148">
        <f t="shared" si="8"/>
        <v>0</v>
      </c>
      <c r="BJ352" s="17" t="s">
        <v>21</v>
      </c>
      <c r="BK352" s="148">
        <f t="shared" si="9"/>
        <v>0</v>
      </c>
      <c r="BL352" s="17" t="s">
        <v>152</v>
      </c>
      <c r="BM352" s="147" t="s">
        <v>2083</v>
      </c>
    </row>
    <row r="353" spans="2:65" s="1" customFormat="1" ht="16.5" customHeight="1">
      <c r="B353" s="32"/>
      <c r="C353" s="184" t="s">
        <v>746</v>
      </c>
      <c r="D353" s="184" t="s">
        <v>137</v>
      </c>
      <c r="E353" s="185" t="s">
        <v>2084</v>
      </c>
      <c r="F353" s="186" t="s">
        <v>2085</v>
      </c>
      <c r="G353" s="187" t="s">
        <v>686</v>
      </c>
      <c r="H353" s="188">
        <v>1</v>
      </c>
      <c r="I353" s="189"/>
      <c r="J353" s="190">
        <f t="shared" si="0"/>
        <v>0</v>
      </c>
      <c r="K353" s="186" t="s">
        <v>147</v>
      </c>
      <c r="L353" s="191"/>
      <c r="M353" s="192" t="s">
        <v>1</v>
      </c>
      <c r="N353" s="193" t="s">
        <v>46</v>
      </c>
      <c r="P353" s="145">
        <f t="shared" si="1"/>
        <v>0</v>
      </c>
      <c r="Q353" s="145">
        <v>6.3800000000000003E-3</v>
      </c>
      <c r="R353" s="145">
        <f t="shared" si="2"/>
        <v>6.3800000000000003E-3</v>
      </c>
      <c r="S353" s="145">
        <v>0</v>
      </c>
      <c r="T353" s="146">
        <f t="shared" si="3"/>
        <v>0</v>
      </c>
      <c r="AR353" s="147" t="s">
        <v>158</v>
      </c>
      <c r="AT353" s="147" t="s">
        <v>137</v>
      </c>
      <c r="AU353" s="147" t="s">
        <v>89</v>
      </c>
      <c r="AY353" s="17" t="s">
        <v>140</v>
      </c>
      <c r="BE353" s="148">
        <f t="shared" si="4"/>
        <v>0</v>
      </c>
      <c r="BF353" s="148">
        <f t="shared" si="5"/>
        <v>0</v>
      </c>
      <c r="BG353" s="148">
        <f t="shared" si="6"/>
        <v>0</v>
      </c>
      <c r="BH353" s="148">
        <f t="shared" si="7"/>
        <v>0</v>
      </c>
      <c r="BI353" s="148">
        <f t="shared" si="8"/>
        <v>0</v>
      </c>
      <c r="BJ353" s="17" t="s">
        <v>21</v>
      </c>
      <c r="BK353" s="148">
        <f t="shared" si="9"/>
        <v>0</v>
      </c>
      <c r="BL353" s="17" t="s">
        <v>152</v>
      </c>
      <c r="BM353" s="147" t="s">
        <v>2086</v>
      </c>
    </row>
    <row r="354" spans="2:65" s="1" customFormat="1" ht="16.5" customHeight="1">
      <c r="B354" s="32"/>
      <c r="C354" s="184" t="s">
        <v>751</v>
      </c>
      <c r="D354" s="184" t="s">
        <v>137</v>
      </c>
      <c r="E354" s="185" t="s">
        <v>2087</v>
      </c>
      <c r="F354" s="186" t="s">
        <v>2088</v>
      </c>
      <c r="G354" s="187" t="s">
        <v>686</v>
      </c>
      <c r="H354" s="188">
        <v>1</v>
      </c>
      <c r="I354" s="189"/>
      <c r="J354" s="190">
        <f t="shared" si="0"/>
        <v>0</v>
      </c>
      <c r="K354" s="186" t="s">
        <v>346</v>
      </c>
      <c r="L354" s="191"/>
      <c r="M354" s="192" t="s">
        <v>1</v>
      </c>
      <c r="N354" s="193" t="s">
        <v>46</v>
      </c>
      <c r="P354" s="145">
        <f t="shared" si="1"/>
        <v>0</v>
      </c>
      <c r="Q354" s="145">
        <v>7.3000000000000001E-3</v>
      </c>
      <c r="R354" s="145">
        <f t="shared" si="2"/>
        <v>7.3000000000000001E-3</v>
      </c>
      <c r="S354" s="145">
        <v>0</v>
      </c>
      <c r="T354" s="146">
        <f t="shared" si="3"/>
        <v>0</v>
      </c>
      <c r="AR354" s="147" t="s">
        <v>158</v>
      </c>
      <c r="AT354" s="147" t="s">
        <v>137</v>
      </c>
      <c r="AU354" s="147" t="s">
        <v>89</v>
      </c>
      <c r="AY354" s="17" t="s">
        <v>140</v>
      </c>
      <c r="BE354" s="148">
        <f t="shared" si="4"/>
        <v>0</v>
      </c>
      <c r="BF354" s="148">
        <f t="shared" si="5"/>
        <v>0</v>
      </c>
      <c r="BG354" s="148">
        <f t="shared" si="6"/>
        <v>0</v>
      </c>
      <c r="BH354" s="148">
        <f t="shared" si="7"/>
        <v>0</v>
      </c>
      <c r="BI354" s="148">
        <f t="shared" si="8"/>
        <v>0</v>
      </c>
      <c r="BJ354" s="17" t="s">
        <v>21</v>
      </c>
      <c r="BK354" s="148">
        <f t="shared" si="9"/>
        <v>0</v>
      </c>
      <c r="BL354" s="17" t="s">
        <v>152</v>
      </c>
      <c r="BM354" s="147" t="s">
        <v>2089</v>
      </c>
    </row>
    <row r="355" spans="2:65" s="1" customFormat="1" ht="16.5" customHeight="1">
      <c r="B355" s="32"/>
      <c r="C355" s="184" t="s">
        <v>759</v>
      </c>
      <c r="D355" s="184" t="s">
        <v>137</v>
      </c>
      <c r="E355" s="185" t="s">
        <v>2090</v>
      </c>
      <c r="F355" s="186" t="s">
        <v>2091</v>
      </c>
      <c r="G355" s="187" t="s">
        <v>686</v>
      </c>
      <c r="H355" s="188">
        <v>1</v>
      </c>
      <c r="I355" s="189"/>
      <c r="J355" s="190">
        <f t="shared" si="0"/>
        <v>0</v>
      </c>
      <c r="K355" s="186" t="s">
        <v>147</v>
      </c>
      <c r="L355" s="191"/>
      <c r="M355" s="192" t="s">
        <v>1</v>
      </c>
      <c r="N355" s="193" t="s">
        <v>46</v>
      </c>
      <c r="P355" s="145">
        <f t="shared" si="1"/>
        <v>0</v>
      </c>
      <c r="Q355" s="145">
        <v>5.8E-4</v>
      </c>
      <c r="R355" s="145">
        <f t="shared" si="2"/>
        <v>5.8E-4</v>
      </c>
      <c r="S355" s="145">
        <v>0</v>
      </c>
      <c r="T355" s="146">
        <f t="shared" si="3"/>
        <v>0</v>
      </c>
      <c r="AR355" s="147" t="s">
        <v>158</v>
      </c>
      <c r="AT355" s="147" t="s">
        <v>137</v>
      </c>
      <c r="AU355" s="147" t="s">
        <v>89</v>
      </c>
      <c r="AY355" s="17" t="s">
        <v>140</v>
      </c>
      <c r="BE355" s="148">
        <f t="shared" si="4"/>
        <v>0</v>
      </c>
      <c r="BF355" s="148">
        <f t="shared" si="5"/>
        <v>0</v>
      </c>
      <c r="BG355" s="148">
        <f t="shared" si="6"/>
        <v>0</v>
      </c>
      <c r="BH355" s="148">
        <f t="shared" si="7"/>
        <v>0</v>
      </c>
      <c r="BI355" s="148">
        <f t="shared" si="8"/>
        <v>0</v>
      </c>
      <c r="BJ355" s="17" t="s">
        <v>21</v>
      </c>
      <c r="BK355" s="148">
        <f t="shared" si="9"/>
        <v>0</v>
      </c>
      <c r="BL355" s="17" t="s">
        <v>152</v>
      </c>
      <c r="BM355" s="147" t="s">
        <v>2092</v>
      </c>
    </row>
    <row r="356" spans="2:65" s="1" customFormat="1" ht="16.5" customHeight="1">
      <c r="B356" s="32"/>
      <c r="C356" s="136" t="s">
        <v>762</v>
      </c>
      <c r="D356" s="136" t="s">
        <v>143</v>
      </c>
      <c r="E356" s="137" t="s">
        <v>1929</v>
      </c>
      <c r="F356" s="138" t="s">
        <v>1930</v>
      </c>
      <c r="G356" s="139" t="s">
        <v>686</v>
      </c>
      <c r="H356" s="140">
        <v>1</v>
      </c>
      <c r="I356" s="141"/>
      <c r="J356" s="142">
        <f t="shared" si="0"/>
        <v>0</v>
      </c>
      <c r="K356" s="138" t="s">
        <v>147</v>
      </c>
      <c r="L356" s="32"/>
      <c r="M356" s="143" t="s">
        <v>1</v>
      </c>
      <c r="N356" s="144" t="s">
        <v>46</v>
      </c>
      <c r="P356" s="145">
        <f t="shared" si="1"/>
        <v>0</v>
      </c>
      <c r="Q356" s="145">
        <v>1.6000000000000001E-4</v>
      </c>
      <c r="R356" s="145">
        <f t="shared" si="2"/>
        <v>1.6000000000000001E-4</v>
      </c>
      <c r="S356" s="145">
        <v>0</v>
      </c>
      <c r="T356" s="146">
        <f t="shared" si="3"/>
        <v>0</v>
      </c>
      <c r="AR356" s="147" t="s">
        <v>152</v>
      </c>
      <c r="AT356" s="147" t="s">
        <v>143</v>
      </c>
      <c r="AU356" s="147" t="s">
        <v>89</v>
      </c>
      <c r="AY356" s="17" t="s">
        <v>140</v>
      </c>
      <c r="BE356" s="148">
        <f t="shared" si="4"/>
        <v>0</v>
      </c>
      <c r="BF356" s="148">
        <f t="shared" si="5"/>
        <v>0</v>
      </c>
      <c r="BG356" s="148">
        <f t="shared" si="6"/>
        <v>0</v>
      </c>
      <c r="BH356" s="148">
        <f t="shared" si="7"/>
        <v>0</v>
      </c>
      <c r="BI356" s="148">
        <f t="shared" si="8"/>
        <v>0</v>
      </c>
      <c r="BJ356" s="17" t="s">
        <v>21</v>
      </c>
      <c r="BK356" s="148">
        <f t="shared" si="9"/>
        <v>0</v>
      </c>
      <c r="BL356" s="17" t="s">
        <v>152</v>
      </c>
      <c r="BM356" s="147" t="s">
        <v>2093</v>
      </c>
    </row>
    <row r="357" spans="2:65" s="1" customFormat="1" ht="24.2" customHeight="1">
      <c r="B357" s="32"/>
      <c r="C357" s="136" t="s">
        <v>766</v>
      </c>
      <c r="D357" s="136" t="s">
        <v>143</v>
      </c>
      <c r="E357" s="137" t="s">
        <v>1941</v>
      </c>
      <c r="F357" s="138" t="s">
        <v>1942</v>
      </c>
      <c r="G357" s="139" t="s">
        <v>146</v>
      </c>
      <c r="H357" s="140">
        <v>11.2</v>
      </c>
      <c r="I357" s="141"/>
      <c r="J357" s="142">
        <f t="shared" si="0"/>
        <v>0</v>
      </c>
      <c r="K357" s="138" t="s">
        <v>346</v>
      </c>
      <c r="L357" s="32"/>
      <c r="M357" s="143" t="s">
        <v>1</v>
      </c>
      <c r="N357" s="144" t="s">
        <v>46</v>
      </c>
      <c r="P357" s="145">
        <f t="shared" si="1"/>
        <v>0</v>
      </c>
      <c r="Q357" s="145">
        <v>9.0000000000000006E-5</v>
      </c>
      <c r="R357" s="145">
        <f t="shared" si="2"/>
        <v>1.008E-3</v>
      </c>
      <c r="S357" s="145">
        <v>0</v>
      </c>
      <c r="T357" s="146">
        <f t="shared" si="3"/>
        <v>0</v>
      </c>
      <c r="AR357" s="147" t="s">
        <v>152</v>
      </c>
      <c r="AT357" s="147" t="s">
        <v>143</v>
      </c>
      <c r="AU357" s="147" t="s">
        <v>89</v>
      </c>
      <c r="AY357" s="17" t="s">
        <v>140</v>
      </c>
      <c r="BE357" s="148">
        <f t="shared" si="4"/>
        <v>0</v>
      </c>
      <c r="BF357" s="148">
        <f t="shared" si="5"/>
        <v>0</v>
      </c>
      <c r="BG357" s="148">
        <f t="shared" si="6"/>
        <v>0</v>
      </c>
      <c r="BH357" s="148">
        <f t="shared" si="7"/>
        <v>0</v>
      </c>
      <c r="BI357" s="148">
        <f t="shared" si="8"/>
        <v>0</v>
      </c>
      <c r="BJ357" s="17" t="s">
        <v>21</v>
      </c>
      <c r="BK357" s="148">
        <f t="shared" si="9"/>
        <v>0</v>
      </c>
      <c r="BL357" s="17" t="s">
        <v>152</v>
      </c>
      <c r="BM357" s="147" t="s">
        <v>2094</v>
      </c>
    </row>
    <row r="358" spans="2:65" s="12" customFormat="1" ht="11.25">
      <c r="B358" s="156"/>
      <c r="D358" s="157" t="s">
        <v>341</v>
      </c>
      <c r="E358" s="158" t="s">
        <v>1</v>
      </c>
      <c r="F358" s="159" t="s">
        <v>1986</v>
      </c>
      <c r="H358" s="160">
        <v>11.2</v>
      </c>
      <c r="I358" s="161"/>
      <c r="L358" s="156"/>
      <c r="M358" s="162"/>
      <c r="T358" s="163"/>
      <c r="AT358" s="158" t="s">
        <v>341</v>
      </c>
      <c r="AU358" s="158" t="s">
        <v>89</v>
      </c>
      <c r="AV358" s="12" t="s">
        <v>89</v>
      </c>
      <c r="AW358" s="12" t="s">
        <v>36</v>
      </c>
      <c r="AX358" s="12" t="s">
        <v>21</v>
      </c>
      <c r="AY358" s="158" t="s">
        <v>140</v>
      </c>
    </row>
    <row r="359" spans="2:65" s="1" customFormat="1" ht="24.2" customHeight="1">
      <c r="B359" s="32"/>
      <c r="C359" s="136" t="s">
        <v>772</v>
      </c>
      <c r="D359" s="136" t="s">
        <v>143</v>
      </c>
      <c r="E359" s="137" t="s">
        <v>2095</v>
      </c>
      <c r="F359" s="138" t="s">
        <v>2096</v>
      </c>
      <c r="G359" s="139" t="s">
        <v>146</v>
      </c>
      <c r="H359" s="140">
        <v>9.6</v>
      </c>
      <c r="I359" s="141"/>
      <c r="J359" s="142">
        <f>ROUND(I359*H359,2)</f>
        <v>0</v>
      </c>
      <c r="K359" s="138" t="s">
        <v>147</v>
      </c>
      <c r="L359" s="32"/>
      <c r="M359" s="143" t="s">
        <v>1</v>
      </c>
      <c r="N359" s="144" t="s">
        <v>46</v>
      </c>
      <c r="P359" s="145">
        <f>O359*H359</f>
        <v>0</v>
      </c>
      <c r="Q359" s="145">
        <v>0</v>
      </c>
      <c r="R359" s="145">
        <f>Q359*H359</f>
        <v>0</v>
      </c>
      <c r="S359" s="145">
        <v>6.9999999999999999E-4</v>
      </c>
      <c r="T359" s="146">
        <f>S359*H359</f>
        <v>6.7199999999999994E-3</v>
      </c>
      <c r="AR359" s="147" t="s">
        <v>152</v>
      </c>
      <c r="AT359" s="147" t="s">
        <v>143</v>
      </c>
      <c r="AU359" s="147" t="s">
        <v>89</v>
      </c>
      <c r="AY359" s="17" t="s">
        <v>140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21</v>
      </c>
      <c r="BK359" s="148">
        <f>ROUND(I359*H359,2)</f>
        <v>0</v>
      </c>
      <c r="BL359" s="17" t="s">
        <v>152</v>
      </c>
      <c r="BM359" s="147" t="s">
        <v>2097</v>
      </c>
    </row>
    <row r="360" spans="2:65" s="12" customFormat="1" ht="11.25">
      <c r="B360" s="156"/>
      <c r="D360" s="157" t="s">
        <v>341</v>
      </c>
      <c r="E360" s="158" t="s">
        <v>1</v>
      </c>
      <c r="F360" s="159" t="s">
        <v>2098</v>
      </c>
      <c r="H360" s="160">
        <v>9.6</v>
      </c>
      <c r="I360" s="161"/>
      <c r="L360" s="156"/>
      <c r="M360" s="162"/>
      <c r="T360" s="163"/>
      <c r="AT360" s="158" t="s">
        <v>341</v>
      </c>
      <c r="AU360" s="158" t="s">
        <v>89</v>
      </c>
      <c r="AV360" s="12" t="s">
        <v>89</v>
      </c>
      <c r="AW360" s="12" t="s">
        <v>36</v>
      </c>
      <c r="AX360" s="12" t="s">
        <v>21</v>
      </c>
      <c r="AY360" s="158" t="s">
        <v>140</v>
      </c>
    </row>
    <row r="361" spans="2:65" s="11" customFormat="1" ht="22.9" customHeight="1">
      <c r="B361" s="124"/>
      <c r="D361" s="125" t="s">
        <v>80</v>
      </c>
      <c r="E361" s="134" t="s">
        <v>171</v>
      </c>
      <c r="F361" s="134" t="s">
        <v>2099</v>
      </c>
      <c r="I361" s="127"/>
      <c r="J361" s="135">
        <f>BK361</f>
        <v>0</v>
      </c>
      <c r="L361" s="124"/>
      <c r="M361" s="129"/>
      <c r="P361" s="130">
        <f>SUM(P362:P364)</f>
        <v>0</v>
      </c>
      <c r="R361" s="130">
        <f>SUM(R362:R364)</f>
        <v>0.09</v>
      </c>
      <c r="T361" s="131">
        <f>SUM(T362:T364)</f>
        <v>5.0000000000000001E-3</v>
      </c>
      <c r="AR361" s="125" t="s">
        <v>21</v>
      </c>
      <c r="AT361" s="132" t="s">
        <v>80</v>
      </c>
      <c r="AU361" s="132" t="s">
        <v>21</v>
      </c>
      <c r="AY361" s="125" t="s">
        <v>140</v>
      </c>
      <c r="BK361" s="133">
        <f>SUM(BK362:BK364)</f>
        <v>0</v>
      </c>
    </row>
    <row r="362" spans="2:65" s="1" customFormat="1" ht="37.9" customHeight="1">
      <c r="B362" s="32"/>
      <c r="C362" s="136" t="s">
        <v>777</v>
      </c>
      <c r="D362" s="136" t="s">
        <v>143</v>
      </c>
      <c r="E362" s="137" t="s">
        <v>2100</v>
      </c>
      <c r="F362" s="138" t="s">
        <v>2101</v>
      </c>
      <c r="G362" s="139" t="s">
        <v>686</v>
      </c>
      <c r="H362" s="140">
        <v>1</v>
      </c>
      <c r="I362" s="141"/>
      <c r="J362" s="142">
        <f>ROUND(I362*H362,2)</f>
        <v>0</v>
      </c>
      <c r="K362" s="138" t="s">
        <v>147</v>
      </c>
      <c r="L362" s="32"/>
      <c r="M362" s="143" t="s">
        <v>1</v>
      </c>
      <c r="N362" s="144" t="s">
        <v>46</v>
      </c>
      <c r="P362" s="145">
        <f>O362*H362</f>
        <v>0</v>
      </c>
      <c r="Q362" s="145">
        <v>0.09</v>
      </c>
      <c r="R362" s="145">
        <f>Q362*H362</f>
        <v>0.09</v>
      </c>
      <c r="S362" s="145">
        <v>5.0000000000000001E-3</v>
      </c>
      <c r="T362" s="146">
        <f>S362*H362</f>
        <v>5.0000000000000001E-3</v>
      </c>
      <c r="AR362" s="147" t="s">
        <v>152</v>
      </c>
      <c r="AT362" s="147" t="s">
        <v>143</v>
      </c>
      <c r="AU362" s="147" t="s">
        <v>89</v>
      </c>
      <c r="AY362" s="17" t="s">
        <v>140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21</v>
      </c>
      <c r="BK362" s="148">
        <f>ROUND(I362*H362,2)</f>
        <v>0</v>
      </c>
      <c r="BL362" s="17" t="s">
        <v>152</v>
      </c>
      <c r="BM362" s="147" t="s">
        <v>2102</v>
      </c>
    </row>
    <row r="363" spans="2:65" s="14" customFormat="1" ht="11.25">
      <c r="B363" s="171"/>
      <c r="D363" s="157" t="s">
        <v>341</v>
      </c>
      <c r="E363" s="172" t="s">
        <v>1</v>
      </c>
      <c r="F363" s="173" t="s">
        <v>2103</v>
      </c>
      <c r="H363" s="172" t="s">
        <v>1</v>
      </c>
      <c r="I363" s="174"/>
      <c r="L363" s="171"/>
      <c r="M363" s="175"/>
      <c r="T363" s="176"/>
      <c r="AT363" s="172" t="s">
        <v>341</v>
      </c>
      <c r="AU363" s="172" t="s">
        <v>89</v>
      </c>
      <c r="AV363" s="14" t="s">
        <v>21</v>
      </c>
      <c r="AW363" s="14" t="s">
        <v>36</v>
      </c>
      <c r="AX363" s="14" t="s">
        <v>81</v>
      </c>
      <c r="AY363" s="172" t="s">
        <v>140</v>
      </c>
    </row>
    <row r="364" spans="2:65" s="12" customFormat="1" ht="11.25">
      <c r="B364" s="156"/>
      <c r="D364" s="157" t="s">
        <v>341</v>
      </c>
      <c r="E364" s="158" t="s">
        <v>1</v>
      </c>
      <c r="F364" s="159" t="s">
        <v>2104</v>
      </c>
      <c r="H364" s="160">
        <v>1</v>
      </c>
      <c r="I364" s="161"/>
      <c r="L364" s="156"/>
      <c r="M364" s="162"/>
      <c r="T364" s="163"/>
      <c r="AT364" s="158" t="s">
        <v>341</v>
      </c>
      <c r="AU364" s="158" t="s">
        <v>89</v>
      </c>
      <c r="AV364" s="12" t="s">
        <v>89</v>
      </c>
      <c r="AW364" s="12" t="s">
        <v>36</v>
      </c>
      <c r="AX364" s="12" t="s">
        <v>21</v>
      </c>
      <c r="AY364" s="158" t="s">
        <v>140</v>
      </c>
    </row>
    <row r="365" spans="2:65" s="11" customFormat="1" ht="22.9" customHeight="1">
      <c r="B365" s="124"/>
      <c r="D365" s="125" t="s">
        <v>80</v>
      </c>
      <c r="E365" s="134" t="s">
        <v>835</v>
      </c>
      <c r="F365" s="134" t="s">
        <v>1502</v>
      </c>
      <c r="I365" s="127"/>
      <c r="J365" s="135">
        <f>BK365</f>
        <v>0</v>
      </c>
      <c r="L365" s="124"/>
      <c r="M365" s="129"/>
      <c r="P365" s="130">
        <f>P366</f>
        <v>0</v>
      </c>
      <c r="R365" s="130">
        <f>R366</f>
        <v>0</v>
      </c>
      <c r="T365" s="131">
        <f>T366</f>
        <v>0</v>
      </c>
      <c r="AR365" s="125" t="s">
        <v>21</v>
      </c>
      <c r="AT365" s="132" t="s">
        <v>80</v>
      </c>
      <c r="AU365" s="132" t="s">
        <v>21</v>
      </c>
      <c r="AY365" s="125" t="s">
        <v>140</v>
      </c>
      <c r="BK365" s="133">
        <f>BK366</f>
        <v>0</v>
      </c>
    </row>
    <row r="366" spans="2:65" s="1" customFormat="1" ht="24.2" customHeight="1">
      <c r="B366" s="32"/>
      <c r="C366" s="136" t="s">
        <v>781</v>
      </c>
      <c r="D366" s="136" t="s">
        <v>143</v>
      </c>
      <c r="E366" s="137" t="s">
        <v>2105</v>
      </c>
      <c r="F366" s="138" t="s">
        <v>2106</v>
      </c>
      <c r="G366" s="139" t="s">
        <v>364</v>
      </c>
      <c r="H366" s="140">
        <v>0.153</v>
      </c>
      <c r="I366" s="141"/>
      <c r="J366" s="142">
        <f>ROUND(I366*H366,2)</f>
        <v>0</v>
      </c>
      <c r="K366" s="138" t="s">
        <v>346</v>
      </c>
      <c r="L366" s="32"/>
      <c r="M366" s="143" t="s">
        <v>1</v>
      </c>
      <c r="N366" s="144" t="s">
        <v>46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152</v>
      </c>
      <c r="AT366" s="147" t="s">
        <v>143</v>
      </c>
      <c r="AU366" s="147" t="s">
        <v>89</v>
      </c>
      <c r="AY366" s="17" t="s">
        <v>140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21</v>
      </c>
      <c r="BK366" s="148">
        <f>ROUND(I366*H366,2)</f>
        <v>0</v>
      </c>
      <c r="BL366" s="17" t="s">
        <v>152</v>
      </c>
      <c r="BM366" s="147" t="s">
        <v>2107</v>
      </c>
    </row>
    <row r="367" spans="2:65" s="11" customFormat="1" ht="25.9" customHeight="1">
      <c r="B367" s="124"/>
      <c r="D367" s="125" t="s">
        <v>80</v>
      </c>
      <c r="E367" s="126" t="s">
        <v>1507</v>
      </c>
      <c r="F367" s="126" t="s">
        <v>1508</v>
      </c>
      <c r="I367" s="127"/>
      <c r="J367" s="128">
        <f>BK367</f>
        <v>0</v>
      </c>
      <c r="L367" s="124"/>
      <c r="M367" s="129"/>
      <c r="P367" s="130">
        <f>P368</f>
        <v>0</v>
      </c>
      <c r="R367" s="130">
        <f>R368</f>
        <v>1.2499999999999998E-3</v>
      </c>
      <c r="T367" s="131">
        <f>T368</f>
        <v>5.7999999999999996E-3</v>
      </c>
      <c r="AR367" s="125" t="s">
        <v>89</v>
      </c>
      <c r="AT367" s="132" t="s">
        <v>80</v>
      </c>
      <c r="AU367" s="132" t="s">
        <v>81</v>
      </c>
      <c r="AY367" s="125" t="s">
        <v>140</v>
      </c>
      <c r="BK367" s="133">
        <f>BK368</f>
        <v>0</v>
      </c>
    </row>
    <row r="368" spans="2:65" s="11" customFormat="1" ht="22.9" customHeight="1">
      <c r="B368" s="124"/>
      <c r="D368" s="125" t="s">
        <v>80</v>
      </c>
      <c r="E368" s="134" t="s">
        <v>2108</v>
      </c>
      <c r="F368" s="134" t="s">
        <v>2109</v>
      </c>
      <c r="I368" s="127"/>
      <c r="J368" s="135">
        <f>BK368</f>
        <v>0</v>
      </c>
      <c r="L368" s="124"/>
      <c r="M368" s="129"/>
      <c r="P368" s="130">
        <f>SUM(P369:P374)</f>
        <v>0</v>
      </c>
      <c r="R368" s="130">
        <f>SUM(R369:R374)</f>
        <v>1.2499999999999998E-3</v>
      </c>
      <c r="T368" s="131">
        <f>SUM(T369:T374)</f>
        <v>5.7999999999999996E-3</v>
      </c>
      <c r="AR368" s="125" t="s">
        <v>89</v>
      </c>
      <c r="AT368" s="132" t="s">
        <v>80</v>
      </c>
      <c r="AU368" s="132" t="s">
        <v>21</v>
      </c>
      <c r="AY368" s="125" t="s">
        <v>140</v>
      </c>
      <c r="BK368" s="133">
        <f>SUM(BK369:BK374)</f>
        <v>0</v>
      </c>
    </row>
    <row r="369" spans="2:65" s="1" customFormat="1" ht="33" customHeight="1">
      <c r="B369" s="32"/>
      <c r="C369" s="136" t="s">
        <v>794</v>
      </c>
      <c r="D369" s="136" t="s">
        <v>143</v>
      </c>
      <c r="E369" s="137" t="s">
        <v>2110</v>
      </c>
      <c r="F369" s="138" t="s">
        <v>2111</v>
      </c>
      <c r="G369" s="139" t="s">
        <v>686</v>
      </c>
      <c r="H369" s="140">
        <v>20</v>
      </c>
      <c r="I369" s="141"/>
      <c r="J369" s="142">
        <f t="shared" ref="J369:J374" si="10">ROUND(I369*H369,2)</f>
        <v>0</v>
      </c>
      <c r="K369" s="138" t="s">
        <v>147</v>
      </c>
      <c r="L369" s="32"/>
      <c r="M369" s="143" t="s">
        <v>1</v>
      </c>
      <c r="N369" s="144" t="s">
        <v>46</v>
      </c>
      <c r="P369" s="145">
        <f t="shared" ref="P369:P374" si="11">O369*H369</f>
        <v>0</v>
      </c>
      <c r="Q369" s="145">
        <v>0</v>
      </c>
      <c r="R369" s="145">
        <f t="shared" ref="R369:R374" si="12">Q369*H369</f>
        <v>0</v>
      </c>
      <c r="S369" s="145">
        <v>2.9E-4</v>
      </c>
      <c r="T369" s="146">
        <f t="shared" ref="T369:T374" si="13">S369*H369</f>
        <v>5.7999999999999996E-3</v>
      </c>
      <c r="AR369" s="147" t="s">
        <v>170</v>
      </c>
      <c r="AT369" s="147" t="s">
        <v>143</v>
      </c>
      <c r="AU369" s="147" t="s">
        <v>89</v>
      </c>
      <c r="AY369" s="17" t="s">
        <v>140</v>
      </c>
      <c r="BE369" s="148">
        <f t="shared" ref="BE369:BE374" si="14">IF(N369="základní",J369,0)</f>
        <v>0</v>
      </c>
      <c r="BF369" s="148">
        <f t="shared" ref="BF369:BF374" si="15">IF(N369="snížená",J369,0)</f>
        <v>0</v>
      </c>
      <c r="BG369" s="148">
        <f t="shared" ref="BG369:BG374" si="16">IF(N369="zákl. přenesená",J369,0)</f>
        <v>0</v>
      </c>
      <c r="BH369" s="148">
        <f t="shared" ref="BH369:BH374" si="17">IF(N369="sníž. přenesená",J369,0)</f>
        <v>0</v>
      </c>
      <c r="BI369" s="148">
        <f t="shared" ref="BI369:BI374" si="18">IF(N369="nulová",J369,0)</f>
        <v>0</v>
      </c>
      <c r="BJ369" s="17" t="s">
        <v>21</v>
      </c>
      <c r="BK369" s="148">
        <f t="shared" ref="BK369:BK374" si="19">ROUND(I369*H369,2)</f>
        <v>0</v>
      </c>
      <c r="BL369" s="17" t="s">
        <v>170</v>
      </c>
      <c r="BM369" s="147" t="s">
        <v>2112</v>
      </c>
    </row>
    <row r="370" spans="2:65" s="1" customFormat="1" ht="16.5" customHeight="1">
      <c r="B370" s="32"/>
      <c r="C370" s="136" t="s">
        <v>799</v>
      </c>
      <c r="D370" s="136" t="s">
        <v>143</v>
      </c>
      <c r="E370" s="137" t="s">
        <v>2113</v>
      </c>
      <c r="F370" s="138" t="s">
        <v>2114</v>
      </c>
      <c r="G370" s="139" t="s">
        <v>686</v>
      </c>
      <c r="H370" s="140">
        <v>1</v>
      </c>
      <c r="I370" s="141"/>
      <c r="J370" s="142">
        <f t="shared" si="10"/>
        <v>0</v>
      </c>
      <c r="K370" s="138" t="s">
        <v>147</v>
      </c>
      <c r="L370" s="32"/>
      <c r="M370" s="143" t="s">
        <v>1</v>
      </c>
      <c r="N370" s="144" t="s">
        <v>46</v>
      </c>
      <c r="P370" s="145">
        <f t="shared" si="11"/>
        <v>0</v>
      </c>
      <c r="Q370" s="145">
        <v>5.6999999999999998E-4</v>
      </c>
      <c r="R370" s="145">
        <f t="shared" si="12"/>
        <v>5.6999999999999998E-4</v>
      </c>
      <c r="S370" s="145">
        <v>0</v>
      </c>
      <c r="T370" s="146">
        <f t="shared" si="13"/>
        <v>0</v>
      </c>
      <c r="AR370" s="147" t="s">
        <v>170</v>
      </c>
      <c r="AT370" s="147" t="s">
        <v>143</v>
      </c>
      <c r="AU370" s="147" t="s">
        <v>89</v>
      </c>
      <c r="AY370" s="17" t="s">
        <v>140</v>
      </c>
      <c r="BE370" s="148">
        <f t="shared" si="14"/>
        <v>0</v>
      </c>
      <c r="BF370" s="148">
        <f t="shared" si="15"/>
        <v>0</v>
      </c>
      <c r="BG370" s="148">
        <f t="shared" si="16"/>
        <v>0</v>
      </c>
      <c r="BH370" s="148">
        <f t="shared" si="17"/>
        <v>0</v>
      </c>
      <c r="BI370" s="148">
        <f t="shared" si="18"/>
        <v>0</v>
      </c>
      <c r="BJ370" s="17" t="s">
        <v>21</v>
      </c>
      <c r="BK370" s="148">
        <f t="shared" si="19"/>
        <v>0</v>
      </c>
      <c r="BL370" s="17" t="s">
        <v>170</v>
      </c>
      <c r="BM370" s="147" t="s">
        <v>2115</v>
      </c>
    </row>
    <row r="371" spans="2:65" s="1" customFormat="1" ht="16.5" customHeight="1">
      <c r="B371" s="32"/>
      <c r="C371" s="136" t="s">
        <v>108</v>
      </c>
      <c r="D371" s="136" t="s">
        <v>143</v>
      </c>
      <c r="E371" s="137" t="s">
        <v>2116</v>
      </c>
      <c r="F371" s="138" t="s">
        <v>2117</v>
      </c>
      <c r="G371" s="139" t="s">
        <v>686</v>
      </c>
      <c r="H371" s="140">
        <v>1</v>
      </c>
      <c r="I371" s="141"/>
      <c r="J371" s="142">
        <f t="shared" si="10"/>
        <v>0</v>
      </c>
      <c r="K371" s="138" t="s">
        <v>147</v>
      </c>
      <c r="L371" s="32"/>
      <c r="M371" s="143" t="s">
        <v>1</v>
      </c>
      <c r="N371" s="144" t="s">
        <v>46</v>
      </c>
      <c r="P371" s="145">
        <f t="shared" si="11"/>
        <v>0</v>
      </c>
      <c r="Q371" s="145">
        <v>6.9999999999999994E-5</v>
      </c>
      <c r="R371" s="145">
        <f t="shared" si="12"/>
        <v>6.9999999999999994E-5</v>
      </c>
      <c r="S371" s="145">
        <v>0</v>
      </c>
      <c r="T371" s="146">
        <f t="shared" si="13"/>
        <v>0</v>
      </c>
      <c r="AR371" s="147" t="s">
        <v>170</v>
      </c>
      <c r="AT371" s="147" t="s">
        <v>143</v>
      </c>
      <c r="AU371" s="147" t="s">
        <v>89</v>
      </c>
      <c r="AY371" s="17" t="s">
        <v>140</v>
      </c>
      <c r="BE371" s="148">
        <f t="shared" si="14"/>
        <v>0</v>
      </c>
      <c r="BF371" s="148">
        <f t="shared" si="15"/>
        <v>0</v>
      </c>
      <c r="BG371" s="148">
        <f t="shared" si="16"/>
        <v>0</v>
      </c>
      <c r="BH371" s="148">
        <f t="shared" si="17"/>
        <v>0</v>
      </c>
      <c r="BI371" s="148">
        <f t="shared" si="18"/>
        <v>0</v>
      </c>
      <c r="BJ371" s="17" t="s">
        <v>21</v>
      </c>
      <c r="BK371" s="148">
        <f t="shared" si="19"/>
        <v>0</v>
      </c>
      <c r="BL371" s="17" t="s">
        <v>170</v>
      </c>
      <c r="BM371" s="147" t="s">
        <v>2118</v>
      </c>
    </row>
    <row r="372" spans="2:65" s="1" customFormat="1" ht="16.5" customHeight="1">
      <c r="B372" s="32"/>
      <c r="C372" s="136" t="s">
        <v>808</v>
      </c>
      <c r="D372" s="136" t="s">
        <v>143</v>
      </c>
      <c r="E372" s="137" t="s">
        <v>2119</v>
      </c>
      <c r="F372" s="138" t="s">
        <v>2120</v>
      </c>
      <c r="G372" s="139" t="s">
        <v>686</v>
      </c>
      <c r="H372" s="140">
        <v>1</v>
      </c>
      <c r="I372" s="141"/>
      <c r="J372" s="142">
        <f t="shared" si="10"/>
        <v>0</v>
      </c>
      <c r="K372" s="138" t="s">
        <v>147</v>
      </c>
      <c r="L372" s="32"/>
      <c r="M372" s="143" t="s">
        <v>1</v>
      </c>
      <c r="N372" s="144" t="s">
        <v>46</v>
      </c>
      <c r="P372" s="145">
        <f t="shared" si="11"/>
        <v>0</v>
      </c>
      <c r="Q372" s="145">
        <v>6.9999999999999994E-5</v>
      </c>
      <c r="R372" s="145">
        <f t="shared" si="12"/>
        <v>6.9999999999999994E-5</v>
      </c>
      <c r="S372" s="145">
        <v>0</v>
      </c>
      <c r="T372" s="146">
        <f t="shared" si="13"/>
        <v>0</v>
      </c>
      <c r="AR372" s="147" t="s">
        <v>170</v>
      </c>
      <c r="AT372" s="147" t="s">
        <v>143</v>
      </c>
      <c r="AU372" s="147" t="s">
        <v>89</v>
      </c>
      <c r="AY372" s="17" t="s">
        <v>140</v>
      </c>
      <c r="BE372" s="148">
        <f t="shared" si="14"/>
        <v>0</v>
      </c>
      <c r="BF372" s="148">
        <f t="shared" si="15"/>
        <v>0</v>
      </c>
      <c r="BG372" s="148">
        <f t="shared" si="16"/>
        <v>0</v>
      </c>
      <c r="BH372" s="148">
        <f t="shared" si="17"/>
        <v>0</v>
      </c>
      <c r="BI372" s="148">
        <f t="shared" si="18"/>
        <v>0</v>
      </c>
      <c r="BJ372" s="17" t="s">
        <v>21</v>
      </c>
      <c r="BK372" s="148">
        <f t="shared" si="19"/>
        <v>0</v>
      </c>
      <c r="BL372" s="17" t="s">
        <v>170</v>
      </c>
      <c r="BM372" s="147" t="s">
        <v>2121</v>
      </c>
    </row>
    <row r="373" spans="2:65" s="1" customFormat="1" ht="24.2" customHeight="1">
      <c r="B373" s="32"/>
      <c r="C373" s="136" t="s">
        <v>813</v>
      </c>
      <c r="D373" s="136" t="s">
        <v>143</v>
      </c>
      <c r="E373" s="137" t="s">
        <v>2122</v>
      </c>
      <c r="F373" s="138" t="s">
        <v>2123</v>
      </c>
      <c r="G373" s="139" t="s">
        <v>686</v>
      </c>
      <c r="H373" s="140">
        <v>2</v>
      </c>
      <c r="I373" s="141"/>
      <c r="J373" s="142">
        <f t="shared" si="10"/>
        <v>0</v>
      </c>
      <c r="K373" s="138" t="s">
        <v>147</v>
      </c>
      <c r="L373" s="32"/>
      <c r="M373" s="143" t="s">
        <v>1</v>
      </c>
      <c r="N373" s="144" t="s">
        <v>46</v>
      </c>
      <c r="P373" s="145">
        <f t="shared" si="11"/>
        <v>0</v>
      </c>
      <c r="Q373" s="145">
        <v>2.7E-4</v>
      </c>
      <c r="R373" s="145">
        <f t="shared" si="12"/>
        <v>5.4000000000000001E-4</v>
      </c>
      <c r="S373" s="145">
        <v>0</v>
      </c>
      <c r="T373" s="146">
        <f t="shared" si="13"/>
        <v>0</v>
      </c>
      <c r="AR373" s="147" t="s">
        <v>170</v>
      </c>
      <c r="AT373" s="147" t="s">
        <v>143</v>
      </c>
      <c r="AU373" s="147" t="s">
        <v>89</v>
      </c>
      <c r="AY373" s="17" t="s">
        <v>140</v>
      </c>
      <c r="BE373" s="148">
        <f t="shared" si="14"/>
        <v>0</v>
      </c>
      <c r="BF373" s="148">
        <f t="shared" si="15"/>
        <v>0</v>
      </c>
      <c r="BG373" s="148">
        <f t="shared" si="16"/>
        <v>0</v>
      </c>
      <c r="BH373" s="148">
        <f t="shared" si="17"/>
        <v>0</v>
      </c>
      <c r="BI373" s="148">
        <f t="shared" si="18"/>
        <v>0</v>
      </c>
      <c r="BJ373" s="17" t="s">
        <v>21</v>
      </c>
      <c r="BK373" s="148">
        <f t="shared" si="19"/>
        <v>0</v>
      </c>
      <c r="BL373" s="17" t="s">
        <v>170</v>
      </c>
      <c r="BM373" s="147" t="s">
        <v>2124</v>
      </c>
    </row>
    <row r="374" spans="2:65" s="1" customFormat="1" ht="24.2" customHeight="1">
      <c r="B374" s="32"/>
      <c r="C374" s="136" t="s">
        <v>817</v>
      </c>
      <c r="D374" s="136" t="s">
        <v>143</v>
      </c>
      <c r="E374" s="137" t="s">
        <v>2125</v>
      </c>
      <c r="F374" s="138" t="s">
        <v>2126</v>
      </c>
      <c r="G374" s="139" t="s">
        <v>364</v>
      </c>
      <c r="H374" s="140">
        <v>1E-3</v>
      </c>
      <c r="I374" s="141"/>
      <c r="J374" s="142">
        <f t="shared" si="10"/>
        <v>0</v>
      </c>
      <c r="K374" s="138" t="s">
        <v>346</v>
      </c>
      <c r="L374" s="32"/>
      <c r="M374" s="143" t="s">
        <v>1</v>
      </c>
      <c r="N374" s="144" t="s">
        <v>46</v>
      </c>
      <c r="P374" s="145">
        <f t="shared" si="11"/>
        <v>0</v>
      </c>
      <c r="Q374" s="145">
        <v>0</v>
      </c>
      <c r="R374" s="145">
        <f t="shared" si="12"/>
        <v>0</v>
      </c>
      <c r="S374" s="145">
        <v>0</v>
      </c>
      <c r="T374" s="146">
        <f t="shared" si="13"/>
        <v>0</v>
      </c>
      <c r="AR374" s="147" t="s">
        <v>170</v>
      </c>
      <c r="AT374" s="147" t="s">
        <v>143</v>
      </c>
      <c r="AU374" s="147" t="s">
        <v>89</v>
      </c>
      <c r="AY374" s="17" t="s">
        <v>140</v>
      </c>
      <c r="BE374" s="148">
        <f t="shared" si="14"/>
        <v>0</v>
      </c>
      <c r="BF374" s="148">
        <f t="shared" si="15"/>
        <v>0</v>
      </c>
      <c r="BG374" s="148">
        <f t="shared" si="16"/>
        <v>0</v>
      </c>
      <c r="BH374" s="148">
        <f t="shared" si="17"/>
        <v>0</v>
      </c>
      <c r="BI374" s="148">
        <f t="shared" si="18"/>
        <v>0</v>
      </c>
      <c r="BJ374" s="17" t="s">
        <v>21</v>
      </c>
      <c r="BK374" s="148">
        <f t="shared" si="19"/>
        <v>0</v>
      </c>
      <c r="BL374" s="17" t="s">
        <v>170</v>
      </c>
      <c r="BM374" s="147" t="s">
        <v>2127</v>
      </c>
    </row>
    <row r="375" spans="2:65" s="11" customFormat="1" ht="25.9" customHeight="1">
      <c r="B375" s="124"/>
      <c r="D375" s="125" t="s">
        <v>80</v>
      </c>
      <c r="E375" s="126" t="s">
        <v>137</v>
      </c>
      <c r="F375" s="126" t="s">
        <v>138</v>
      </c>
      <c r="I375" s="127"/>
      <c r="J375" s="128">
        <f>BK375</f>
        <v>0</v>
      </c>
      <c r="L375" s="124"/>
      <c r="M375" s="129"/>
      <c r="P375" s="130">
        <f>P376</f>
        <v>0</v>
      </c>
      <c r="R375" s="130">
        <f>R376</f>
        <v>1.7470889999999999</v>
      </c>
      <c r="T375" s="131">
        <f>T376</f>
        <v>0</v>
      </c>
      <c r="AR375" s="125" t="s">
        <v>139</v>
      </c>
      <c r="AT375" s="132" t="s">
        <v>80</v>
      </c>
      <c r="AU375" s="132" t="s">
        <v>81</v>
      </c>
      <c r="AY375" s="125" t="s">
        <v>140</v>
      </c>
      <c r="BK375" s="133">
        <f>BK376</f>
        <v>0</v>
      </c>
    </row>
    <row r="376" spans="2:65" s="11" customFormat="1" ht="22.9" customHeight="1">
      <c r="B376" s="124"/>
      <c r="D376" s="125" t="s">
        <v>80</v>
      </c>
      <c r="E376" s="134" t="s">
        <v>1528</v>
      </c>
      <c r="F376" s="134" t="s">
        <v>1529</v>
      </c>
      <c r="I376" s="127"/>
      <c r="J376" s="135">
        <f>BK376</f>
        <v>0</v>
      </c>
      <c r="L376" s="124"/>
      <c r="M376" s="129"/>
      <c r="P376" s="130">
        <f>SUM(P377:P384)</f>
        <v>0</v>
      </c>
      <c r="R376" s="130">
        <f>SUM(R377:R384)</f>
        <v>1.7470889999999999</v>
      </c>
      <c r="T376" s="131">
        <f>SUM(T377:T384)</f>
        <v>0</v>
      </c>
      <c r="AR376" s="125" t="s">
        <v>139</v>
      </c>
      <c r="AT376" s="132" t="s">
        <v>80</v>
      </c>
      <c r="AU376" s="132" t="s">
        <v>21</v>
      </c>
      <c r="AY376" s="125" t="s">
        <v>140</v>
      </c>
      <c r="BK376" s="133">
        <f>SUM(BK377:BK384)</f>
        <v>0</v>
      </c>
    </row>
    <row r="377" spans="2:65" s="1" customFormat="1" ht="21.75" customHeight="1">
      <c r="B377" s="32"/>
      <c r="C377" s="136" t="s">
        <v>821</v>
      </c>
      <c r="D377" s="136" t="s">
        <v>143</v>
      </c>
      <c r="E377" s="137" t="s">
        <v>1531</v>
      </c>
      <c r="F377" s="138" t="s">
        <v>1532</v>
      </c>
      <c r="G377" s="139" t="s">
        <v>146</v>
      </c>
      <c r="H377" s="140">
        <v>12.1</v>
      </c>
      <c r="I377" s="141"/>
      <c r="J377" s="142">
        <f>ROUND(I377*H377,2)</f>
        <v>0</v>
      </c>
      <c r="K377" s="138" t="s">
        <v>346</v>
      </c>
      <c r="L377" s="32"/>
      <c r="M377" s="143" t="s">
        <v>1</v>
      </c>
      <c r="N377" s="144" t="s">
        <v>46</v>
      </c>
      <c r="P377" s="145">
        <f>O377*H377</f>
        <v>0</v>
      </c>
      <c r="Q377" s="145">
        <v>9.0000000000000006E-5</v>
      </c>
      <c r="R377" s="145">
        <f>Q377*H377</f>
        <v>1.0890000000000001E-3</v>
      </c>
      <c r="S377" s="145">
        <v>0</v>
      </c>
      <c r="T377" s="146">
        <f>S377*H377</f>
        <v>0</v>
      </c>
      <c r="AR377" s="147" t="s">
        <v>148</v>
      </c>
      <c r="AT377" s="147" t="s">
        <v>143</v>
      </c>
      <c r="AU377" s="147" t="s">
        <v>89</v>
      </c>
      <c r="AY377" s="17" t="s">
        <v>140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21</v>
      </c>
      <c r="BK377" s="148">
        <f>ROUND(I377*H377,2)</f>
        <v>0</v>
      </c>
      <c r="BL377" s="17" t="s">
        <v>148</v>
      </c>
      <c r="BM377" s="147" t="s">
        <v>1533</v>
      </c>
    </row>
    <row r="378" spans="2:65" s="14" customFormat="1" ht="11.25">
      <c r="B378" s="171"/>
      <c r="D378" s="157" t="s">
        <v>341</v>
      </c>
      <c r="E378" s="172" t="s">
        <v>1</v>
      </c>
      <c r="F378" s="173" t="s">
        <v>1534</v>
      </c>
      <c r="H378" s="172" t="s">
        <v>1</v>
      </c>
      <c r="I378" s="174"/>
      <c r="L378" s="171"/>
      <c r="M378" s="175"/>
      <c r="T378" s="176"/>
      <c r="AT378" s="172" t="s">
        <v>341</v>
      </c>
      <c r="AU378" s="172" t="s">
        <v>89</v>
      </c>
      <c r="AV378" s="14" t="s">
        <v>21</v>
      </c>
      <c r="AW378" s="14" t="s">
        <v>36</v>
      </c>
      <c r="AX378" s="14" t="s">
        <v>81</v>
      </c>
      <c r="AY378" s="172" t="s">
        <v>140</v>
      </c>
    </row>
    <row r="379" spans="2:65" s="12" customFormat="1" ht="11.25">
      <c r="B379" s="156"/>
      <c r="D379" s="157" t="s">
        <v>341</v>
      </c>
      <c r="E379" s="158" t="s">
        <v>1</v>
      </c>
      <c r="F379" s="159" t="s">
        <v>1973</v>
      </c>
      <c r="H379" s="160">
        <v>9.9</v>
      </c>
      <c r="I379" s="161"/>
      <c r="L379" s="156"/>
      <c r="M379" s="162"/>
      <c r="T379" s="163"/>
      <c r="AT379" s="158" t="s">
        <v>341</v>
      </c>
      <c r="AU379" s="158" t="s">
        <v>89</v>
      </c>
      <c r="AV379" s="12" t="s">
        <v>89</v>
      </c>
      <c r="AW379" s="12" t="s">
        <v>36</v>
      </c>
      <c r="AX379" s="12" t="s">
        <v>81</v>
      </c>
      <c r="AY379" s="158" t="s">
        <v>140</v>
      </c>
    </row>
    <row r="380" spans="2:65" s="12" customFormat="1" ht="11.25">
      <c r="B380" s="156"/>
      <c r="D380" s="157" t="s">
        <v>341</v>
      </c>
      <c r="E380" s="158" t="s">
        <v>1</v>
      </c>
      <c r="F380" s="159" t="s">
        <v>2128</v>
      </c>
      <c r="H380" s="160">
        <v>2.2000000000000002</v>
      </c>
      <c r="I380" s="161"/>
      <c r="L380" s="156"/>
      <c r="M380" s="162"/>
      <c r="T380" s="163"/>
      <c r="AT380" s="158" t="s">
        <v>341</v>
      </c>
      <c r="AU380" s="158" t="s">
        <v>89</v>
      </c>
      <c r="AV380" s="12" t="s">
        <v>89</v>
      </c>
      <c r="AW380" s="12" t="s">
        <v>36</v>
      </c>
      <c r="AX380" s="12" t="s">
        <v>81</v>
      </c>
      <c r="AY380" s="158" t="s">
        <v>140</v>
      </c>
    </row>
    <row r="381" spans="2:65" s="13" customFormat="1" ht="11.25">
      <c r="B381" s="164"/>
      <c r="D381" s="157" t="s">
        <v>341</v>
      </c>
      <c r="E381" s="165" t="s">
        <v>1</v>
      </c>
      <c r="F381" s="166" t="s">
        <v>343</v>
      </c>
      <c r="H381" s="167">
        <v>12.1</v>
      </c>
      <c r="I381" s="168"/>
      <c r="L381" s="164"/>
      <c r="M381" s="169"/>
      <c r="T381" s="170"/>
      <c r="AT381" s="165" t="s">
        <v>341</v>
      </c>
      <c r="AU381" s="165" t="s">
        <v>89</v>
      </c>
      <c r="AV381" s="13" t="s">
        <v>152</v>
      </c>
      <c r="AW381" s="13" t="s">
        <v>36</v>
      </c>
      <c r="AX381" s="13" t="s">
        <v>21</v>
      </c>
      <c r="AY381" s="165" t="s">
        <v>140</v>
      </c>
    </row>
    <row r="382" spans="2:65" s="1" customFormat="1" ht="24.2" customHeight="1">
      <c r="B382" s="32"/>
      <c r="C382" s="136" t="s">
        <v>823</v>
      </c>
      <c r="D382" s="136" t="s">
        <v>143</v>
      </c>
      <c r="E382" s="137" t="s">
        <v>1537</v>
      </c>
      <c r="F382" s="138" t="s">
        <v>1538</v>
      </c>
      <c r="G382" s="139" t="s">
        <v>686</v>
      </c>
      <c r="H382" s="140">
        <v>9</v>
      </c>
      <c r="I382" s="141"/>
      <c r="J382" s="142">
        <f>ROUND(I382*H382,2)</f>
        <v>0</v>
      </c>
      <c r="K382" s="138" t="s">
        <v>346</v>
      </c>
      <c r="L382" s="32"/>
      <c r="M382" s="143" t="s">
        <v>1</v>
      </c>
      <c r="N382" s="144" t="s">
        <v>46</v>
      </c>
      <c r="P382" s="145">
        <f>O382*H382</f>
        <v>0</v>
      </c>
      <c r="Q382" s="145">
        <v>0.19400000000000001</v>
      </c>
      <c r="R382" s="145">
        <f>Q382*H382</f>
        <v>1.746</v>
      </c>
      <c r="S382" s="145">
        <v>0</v>
      </c>
      <c r="T382" s="146">
        <f>S382*H382</f>
        <v>0</v>
      </c>
      <c r="AR382" s="147" t="s">
        <v>148</v>
      </c>
      <c r="AT382" s="147" t="s">
        <v>143</v>
      </c>
      <c r="AU382" s="147" t="s">
        <v>89</v>
      </c>
      <c r="AY382" s="17" t="s">
        <v>140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7" t="s">
        <v>21</v>
      </c>
      <c r="BK382" s="148">
        <f>ROUND(I382*H382,2)</f>
        <v>0</v>
      </c>
      <c r="BL382" s="17" t="s">
        <v>148</v>
      </c>
      <c r="BM382" s="147" t="s">
        <v>1539</v>
      </c>
    </row>
    <row r="383" spans="2:65" s="14" customFormat="1" ht="11.25">
      <c r="B383" s="171"/>
      <c r="D383" s="157" t="s">
        <v>341</v>
      </c>
      <c r="E383" s="172" t="s">
        <v>1</v>
      </c>
      <c r="F383" s="173" t="s">
        <v>1534</v>
      </c>
      <c r="H383" s="172" t="s">
        <v>1</v>
      </c>
      <c r="I383" s="174"/>
      <c r="L383" s="171"/>
      <c r="M383" s="175"/>
      <c r="T383" s="176"/>
      <c r="AT383" s="172" t="s">
        <v>341</v>
      </c>
      <c r="AU383" s="172" t="s">
        <v>89</v>
      </c>
      <c r="AV383" s="14" t="s">
        <v>21</v>
      </c>
      <c r="AW383" s="14" t="s">
        <v>36</v>
      </c>
      <c r="AX383" s="14" t="s">
        <v>81</v>
      </c>
      <c r="AY383" s="172" t="s">
        <v>140</v>
      </c>
    </row>
    <row r="384" spans="2:65" s="12" customFormat="1" ht="11.25">
      <c r="B384" s="156"/>
      <c r="D384" s="157" t="s">
        <v>341</v>
      </c>
      <c r="E384" s="158" t="s">
        <v>1</v>
      </c>
      <c r="F384" s="159" t="s">
        <v>1975</v>
      </c>
      <c r="H384" s="160">
        <v>9</v>
      </c>
      <c r="I384" s="161"/>
      <c r="L384" s="156"/>
      <c r="M384" s="194"/>
      <c r="N384" s="195"/>
      <c r="O384" s="195"/>
      <c r="P384" s="195"/>
      <c r="Q384" s="195"/>
      <c r="R384" s="195"/>
      <c r="S384" s="195"/>
      <c r="T384" s="196"/>
      <c r="AT384" s="158" t="s">
        <v>341</v>
      </c>
      <c r="AU384" s="158" t="s">
        <v>89</v>
      </c>
      <c r="AV384" s="12" t="s">
        <v>89</v>
      </c>
      <c r="AW384" s="12" t="s">
        <v>36</v>
      </c>
      <c r="AX384" s="12" t="s">
        <v>21</v>
      </c>
      <c r="AY384" s="158" t="s">
        <v>140</v>
      </c>
    </row>
    <row r="385" spans="2:12" s="1" customFormat="1" ht="6.95" customHeight="1">
      <c r="B385" s="44"/>
      <c r="C385" s="45"/>
      <c r="D385" s="45"/>
      <c r="E385" s="45"/>
      <c r="F385" s="45"/>
      <c r="G385" s="45"/>
      <c r="H385" s="45"/>
      <c r="I385" s="45"/>
      <c r="J385" s="45"/>
      <c r="K385" s="45"/>
      <c r="L385" s="32"/>
    </row>
  </sheetData>
  <sheetProtection algorithmName="SHA-512" hashValue="Ei4+puArdQf7pwnoNi1YpnB1G2XewTN6sDTCTqPRYzPf/UZVrZDXFrXTD81gqFk+H0feRs/oK52mG7vwc2d/mQ==" saltValue="XlH2EI8KbuoBN2BOotXj+5UaVIILoScPhcRH+ElXlAfbcUAGacCPG4N7KcS3D7/2MAFQbM/IXY6XUrH1PVcXEw==" spinCount="100000" sheet="1" objects="1" scenarios="1" formatColumns="0" formatRows="0" autoFilter="0"/>
  <autoFilter ref="C130:K384" xr:uid="{00000000-0009-0000-0000-000004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BRNO, KŘENOVÁ – VIADUKT – REKONSTRUKCE KANALIZACE</v>
      </c>
      <c r="F7" s="240"/>
      <c r="G7" s="240"/>
      <c r="H7" s="240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197" t="s">
        <v>2129</v>
      </c>
      <c r="F9" s="241"/>
      <c r="G9" s="241"/>
      <c r="H9" s="24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7. 8. 2024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28</v>
      </c>
      <c r="I14" s="27" t="s">
        <v>29</v>
      </c>
      <c r="J14" s="25" t="s">
        <v>1</v>
      </c>
      <c r="L14" s="32"/>
    </row>
    <row r="15" spans="2:46" s="1" customFormat="1" ht="18" customHeight="1">
      <c r="B15" s="32"/>
      <c r="E15" s="25" t="s">
        <v>30</v>
      </c>
      <c r="I15" s="27" t="s">
        <v>31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32</v>
      </c>
      <c r="I17" s="27" t="s">
        <v>29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31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34</v>
      </c>
      <c r="I20" s="27" t="s">
        <v>29</v>
      </c>
      <c r="J20" s="25" t="s">
        <v>1</v>
      </c>
      <c r="L20" s="32"/>
    </row>
    <row r="21" spans="2:12" s="1" customFormat="1" ht="18" customHeight="1">
      <c r="B21" s="32"/>
      <c r="E21" s="25" t="s">
        <v>35</v>
      </c>
      <c r="I21" s="27" t="s">
        <v>31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29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31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4"/>
      <c r="E27" s="228" t="s">
        <v>1</v>
      </c>
      <c r="F27" s="228"/>
      <c r="G27" s="228"/>
      <c r="H27" s="228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41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86">
        <f>ROUND((SUM(BE117:BE153)),  2)</f>
        <v>0</v>
      </c>
      <c r="I33" s="96">
        <v>0.21</v>
      </c>
      <c r="J33" s="86">
        <f>ROUND(((SUM(BE117:BE153))*I33),  2)</f>
        <v>0</v>
      </c>
      <c r="L33" s="32"/>
    </row>
    <row r="34" spans="2:12" s="1" customFormat="1" ht="14.45" customHeight="1">
      <c r="B34" s="32"/>
      <c r="E34" s="27" t="s">
        <v>47</v>
      </c>
      <c r="F34" s="86">
        <f>ROUND((SUM(BF117:BF153)),  2)</f>
        <v>0</v>
      </c>
      <c r="I34" s="96">
        <v>0.12</v>
      </c>
      <c r="J34" s="86">
        <f>ROUND(((SUM(BF117:BF153))*I34),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6">
        <f>ROUND((SUM(BG117:BG153)),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6">
        <f>ROUND((SUM(BH117:BH153)),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ROUND((SUM(BI117:BI153)),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51</v>
      </c>
      <c r="E39" s="57"/>
      <c r="F39" s="57"/>
      <c r="G39" s="99" t="s">
        <v>52</v>
      </c>
      <c r="H39" s="100" t="s">
        <v>53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3" t="s">
        <v>57</v>
      </c>
      <c r="G61" s="43" t="s">
        <v>56</v>
      </c>
      <c r="H61" s="34"/>
      <c r="I61" s="34"/>
      <c r="J61" s="104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3" t="s">
        <v>57</v>
      </c>
      <c r="G76" s="43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BRNO, KŘENOVÁ – VIADUKT – REKONSTRUKCE KANALIZACE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197" t="str">
        <f>E9</f>
        <v>91 - OSTATNÍ NÁKLADY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22</v>
      </c>
      <c r="F89" s="25" t="str">
        <f>F12</f>
        <v>BRNO</v>
      </c>
      <c r="I89" s="27" t="s">
        <v>24</v>
      </c>
      <c r="J89" s="52" t="str">
        <f>IF(J12="","",J12)</f>
        <v>7. 8. 2024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28</v>
      </c>
      <c r="F91" s="25" t="str">
        <f>E15</f>
        <v>Statutární město Brno</v>
      </c>
      <c r="I91" s="27" t="s">
        <v>34</v>
      </c>
      <c r="J91" s="30" t="str">
        <f>E21</f>
        <v>PROKAN smart s.r.o.  Brno</v>
      </c>
      <c r="L91" s="32"/>
    </row>
    <row r="92" spans="2:47" s="1" customFormat="1" ht="15.2" customHeight="1">
      <c r="B92" s="32"/>
      <c r="C92" s="27" t="s">
        <v>32</v>
      </c>
      <c r="F92" s="25" t="str">
        <f>IF(E18="","",E18)</f>
        <v>Vyplň údaj</v>
      </c>
      <c r="I92" s="27" t="s">
        <v>37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118</v>
      </c>
      <c r="D94" s="97"/>
      <c r="E94" s="97"/>
      <c r="F94" s="97"/>
      <c r="G94" s="97"/>
      <c r="H94" s="97"/>
      <c r="I94" s="97"/>
      <c r="J94" s="106" t="s">
        <v>119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120</v>
      </c>
      <c r="J96" s="66">
        <f>J117</f>
        <v>0</v>
      </c>
      <c r="L96" s="32"/>
      <c r="AU96" s="17" t="s">
        <v>121</v>
      </c>
    </row>
    <row r="97" spans="2:12" s="8" customFormat="1" ht="24.95" customHeight="1">
      <c r="B97" s="108"/>
      <c r="D97" s="109" t="s">
        <v>2130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124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9" t="str">
        <f>E7</f>
        <v>BRNO, KŘENOVÁ – VIADUKT – REKONSTRUKCE KANALIZACE</v>
      </c>
      <c r="F107" s="240"/>
      <c r="G107" s="240"/>
      <c r="H107" s="240"/>
      <c r="L107" s="32"/>
    </row>
    <row r="108" spans="2:12" s="1" customFormat="1" ht="12" customHeight="1">
      <c r="B108" s="32"/>
      <c r="C108" s="27" t="s">
        <v>113</v>
      </c>
      <c r="L108" s="32"/>
    </row>
    <row r="109" spans="2:12" s="1" customFormat="1" ht="16.5" customHeight="1">
      <c r="B109" s="32"/>
      <c r="E109" s="197" t="str">
        <f>E9</f>
        <v>91 - OSTATNÍ NÁKLADY</v>
      </c>
      <c r="F109" s="241"/>
      <c r="G109" s="241"/>
      <c r="H109" s="241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22</v>
      </c>
      <c r="F111" s="25" t="str">
        <f>F12</f>
        <v>BRNO</v>
      </c>
      <c r="I111" s="27" t="s">
        <v>24</v>
      </c>
      <c r="J111" s="52" t="str">
        <f>IF(J12="","",J12)</f>
        <v>7. 8. 2024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28</v>
      </c>
      <c r="F113" s="25" t="str">
        <f>E15</f>
        <v>Statutární město Brno</v>
      </c>
      <c r="I113" s="27" t="s">
        <v>34</v>
      </c>
      <c r="J113" s="30" t="str">
        <f>E21</f>
        <v>PROKAN smart s.r.o.  Brno</v>
      </c>
      <c r="L113" s="32"/>
    </row>
    <row r="114" spans="2:65" s="1" customFormat="1" ht="15.2" customHeight="1">
      <c r="B114" s="32"/>
      <c r="C114" s="27" t="s">
        <v>32</v>
      </c>
      <c r="F114" s="25" t="str">
        <f>IF(E18="","",E18)</f>
        <v>Vyplň údaj</v>
      </c>
      <c r="I114" s="27" t="s">
        <v>37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125</v>
      </c>
      <c r="D116" s="118" t="s">
        <v>66</v>
      </c>
      <c r="E116" s="118" t="s">
        <v>62</v>
      </c>
      <c r="F116" s="118" t="s">
        <v>63</v>
      </c>
      <c r="G116" s="118" t="s">
        <v>126</v>
      </c>
      <c r="H116" s="118" t="s">
        <v>127</v>
      </c>
      <c r="I116" s="118" t="s">
        <v>128</v>
      </c>
      <c r="J116" s="118" t="s">
        <v>119</v>
      </c>
      <c r="K116" s="119" t="s">
        <v>129</v>
      </c>
      <c r="L116" s="116"/>
      <c r="M116" s="59" t="s">
        <v>1</v>
      </c>
      <c r="N116" s="60" t="s">
        <v>45</v>
      </c>
      <c r="O116" s="60" t="s">
        <v>130</v>
      </c>
      <c r="P116" s="60" t="s">
        <v>131</v>
      </c>
      <c r="Q116" s="60" t="s">
        <v>132</v>
      </c>
      <c r="R116" s="60" t="s">
        <v>133</v>
      </c>
      <c r="S116" s="60" t="s">
        <v>134</v>
      </c>
      <c r="T116" s="61" t="s">
        <v>135</v>
      </c>
    </row>
    <row r="117" spans="2:65" s="1" customFormat="1" ht="22.9" customHeight="1">
      <c r="B117" s="32"/>
      <c r="C117" s="64" t="s">
        <v>136</v>
      </c>
      <c r="J117" s="120">
        <f>BK117</f>
        <v>0</v>
      </c>
      <c r="L117" s="32"/>
      <c r="M117" s="62"/>
      <c r="N117" s="53"/>
      <c r="O117" s="53"/>
      <c r="P117" s="121">
        <f>P118</f>
        <v>0</v>
      </c>
      <c r="Q117" s="53"/>
      <c r="R117" s="121">
        <f>R118</f>
        <v>0</v>
      </c>
      <c r="S117" s="53"/>
      <c r="T117" s="122">
        <f>T118</f>
        <v>0</v>
      </c>
      <c r="AT117" s="17" t="s">
        <v>80</v>
      </c>
      <c r="AU117" s="17" t="s">
        <v>121</v>
      </c>
      <c r="BK117" s="123">
        <f>BK118</f>
        <v>0</v>
      </c>
    </row>
    <row r="118" spans="2:65" s="11" customFormat="1" ht="25.9" customHeight="1">
      <c r="B118" s="124"/>
      <c r="D118" s="125" t="s">
        <v>80</v>
      </c>
      <c r="E118" s="126" t="s">
        <v>171</v>
      </c>
      <c r="F118" s="126" t="s">
        <v>2131</v>
      </c>
      <c r="I118" s="127"/>
      <c r="J118" s="128">
        <f>BK118</f>
        <v>0</v>
      </c>
      <c r="L118" s="124"/>
      <c r="M118" s="129"/>
      <c r="P118" s="130">
        <f>SUM(P119:P153)</f>
        <v>0</v>
      </c>
      <c r="R118" s="130">
        <f>SUM(R119:R153)</f>
        <v>0</v>
      </c>
      <c r="T118" s="131">
        <f>SUM(T119:T153)</f>
        <v>0</v>
      </c>
      <c r="AR118" s="125" t="s">
        <v>21</v>
      </c>
      <c r="AT118" s="132" t="s">
        <v>80</v>
      </c>
      <c r="AU118" s="132" t="s">
        <v>81</v>
      </c>
      <c r="AY118" s="125" t="s">
        <v>140</v>
      </c>
      <c r="BK118" s="133">
        <f>SUM(BK119:BK153)</f>
        <v>0</v>
      </c>
    </row>
    <row r="119" spans="2:65" s="1" customFormat="1" ht="16.5" customHeight="1">
      <c r="B119" s="32"/>
      <c r="C119" s="136" t="s">
        <v>21</v>
      </c>
      <c r="D119" s="136" t="s">
        <v>143</v>
      </c>
      <c r="E119" s="137" t="s">
        <v>2132</v>
      </c>
      <c r="F119" s="138" t="s">
        <v>2133</v>
      </c>
      <c r="G119" s="139" t="s">
        <v>811</v>
      </c>
      <c r="H119" s="140">
        <v>1</v>
      </c>
      <c r="I119" s="141"/>
      <c r="J119" s="142">
        <f>ROUND(I119*H119,2)</f>
        <v>0</v>
      </c>
      <c r="K119" s="138" t="s">
        <v>147</v>
      </c>
      <c r="L119" s="32"/>
      <c r="M119" s="143" t="s">
        <v>1</v>
      </c>
      <c r="N119" s="144" t="s">
        <v>46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2134</v>
      </c>
      <c r="AT119" s="147" t="s">
        <v>143</v>
      </c>
      <c r="AU119" s="147" t="s">
        <v>21</v>
      </c>
      <c r="AY119" s="17" t="s">
        <v>140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7" t="s">
        <v>21</v>
      </c>
      <c r="BK119" s="148">
        <f>ROUND(I119*H119,2)</f>
        <v>0</v>
      </c>
      <c r="BL119" s="17" t="s">
        <v>2134</v>
      </c>
      <c r="BM119" s="147" t="s">
        <v>152</v>
      </c>
    </row>
    <row r="120" spans="2:65" s="1" customFormat="1" ht="24.2" customHeight="1">
      <c r="B120" s="32"/>
      <c r="C120" s="136" t="s">
        <v>89</v>
      </c>
      <c r="D120" s="136" t="s">
        <v>143</v>
      </c>
      <c r="E120" s="137" t="s">
        <v>2135</v>
      </c>
      <c r="F120" s="138" t="s">
        <v>2136</v>
      </c>
      <c r="G120" s="139" t="s">
        <v>811</v>
      </c>
      <c r="H120" s="140">
        <v>1</v>
      </c>
      <c r="I120" s="141"/>
      <c r="J120" s="142">
        <f>ROUND(I120*H120,2)</f>
        <v>0</v>
      </c>
      <c r="K120" s="138" t="s">
        <v>147</v>
      </c>
      <c r="L120" s="32"/>
      <c r="M120" s="143" t="s">
        <v>1</v>
      </c>
      <c r="N120" s="144" t="s">
        <v>46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2134</v>
      </c>
      <c r="AT120" s="147" t="s">
        <v>143</v>
      </c>
      <c r="AU120" s="147" t="s">
        <v>21</v>
      </c>
      <c r="AY120" s="17" t="s">
        <v>140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7" t="s">
        <v>21</v>
      </c>
      <c r="BK120" s="148">
        <f>ROUND(I120*H120,2)</f>
        <v>0</v>
      </c>
      <c r="BL120" s="17" t="s">
        <v>2134</v>
      </c>
      <c r="BM120" s="147" t="s">
        <v>2137</v>
      </c>
    </row>
    <row r="121" spans="2:65" s="1" customFormat="1" ht="21.75" customHeight="1">
      <c r="B121" s="32"/>
      <c r="C121" s="136" t="s">
        <v>139</v>
      </c>
      <c r="D121" s="136" t="s">
        <v>143</v>
      </c>
      <c r="E121" s="137" t="s">
        <v>2138</v>
      </c>
      <c r="F121" s="138" t="s">
        <v>2139</v>
      </c>
      <c r="G121" s="139" t="s">
        <v>811</v>
      </c>
      <c r="H121" s="140">
        <v>1</v>
      </c>
      <c r="I121" s="141"/>
      <c r="J121" s="142">
        <f>ROUND(I121*H121,2)</f>
        <v>0</v>
      </c>
      <c r="K121" s="138" t="s">
        <v>147</v>
      </c>
      <c r="L121" s="32"/>
      <c r="M121" s="143" t="s">
        <v>1</v>
      </c>
      <c r="N121" s="144" t="s">
        <v>46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2134</v>
      </c>
      <c r="AT121" s="147" t="s">
        <v>143</v>
      </c>
      <c r="AU121" s="147" t="s">
        <v>21</v>
      </c>
      <c r="AY121" s="17" t="s">
        <v>140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7" t="s">
        <v>21</v>
      </c>
      <c r="BK121" s="148">
        <f>ROUND(I121*H121,2)</f>
        <v>0</v>
      </c>
      <c r="BL121" s="17" t="s">
        <v>2134</v>
      </c>
      <c r="BM121" s="147" t="s">
        <v>2140</v>
      </c>
    </row>
    <row r="122" spans="2:65" s="1" customFormat="1" ht="16.5" customHeight="1">
      <c r="B122" s="32"/>
      <c r="C122" s="136" t="s">
        <v>152</v>
      </c>
      <c r="D122" s="136" t="s">
        <v>143</v>
      </c>
      <c r="E122" s="137" t="s">
        <v>2141</v>
      </c>
      <c r="F122" s="138" t="s">
        <v>2142</v>
      </c>
      <c r="G122" s="139" t="s">
        <v>146</v>
      </c>
      <c r="H122" s="140">
        <v>144.80000000000001</v>
      </c>
      <c r="I122" s="141"/>
      <c r="J122" s="142">
        <f>ROUND(I122*H122,2)</f>
        <v>0</v>
      </c>
      <c r="K122" s="138" t="s">
        <v>147</v>
      </c>
      <c r="L122" s="32"/>
      <c r="M122" s="143" t="s">
        <v>1</v>
      </c>
      <c r="N122" s="144" t="s">
        <v>46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2134</v>
      </c>
      <c r="AT122" s="147" t="s">
        <v>143</v>
      </c>
      <c r="AU122" s="147" t="s">
        <v>21</v>
      </c>
      <c r="AY122" s="17" t="s">
        <v>140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21</v>
      </c>
      <c r="BK122" s="148">
        <f>ROUND(I122*H122,2)</f>
        <v>0</v>
      </c>
      <c r="BL122" s="17" t="s">
        <v>2134</v>
      </c>
      <c r="BM122" s="147" t="s">
        <v>184</v>
      </c>
    </row>
    <row r="123" spans="2:65" s="12" customFormat="1" ht="11.25">
      <c r="B123" s="156"/>
      <c r="D123" s="157" t="s">
        <v>341</v>
      </c>
      <c r="E123" s="158" t="s">
        <v>1</v>
      </c>
      <c r="F123" s="159" t="s">
        <v>2143</v>
      </c>
      <c r="H123" s="160">
        <v>144.80000000000001</v>
      </c>
      <c r="I123" s="161"/>
      <c r="L123" s="156"/>
      <c r="M123" s="162"/>
      <c r="T123" s="163"/>
      <c r="AT123" s="158" t="s">
        <v>341</v>
      </c>
      <c r="AU123" s="158" t="s">
        <v>21</v>
      </c>
      <c r="AV123" s="12" t="s">
        <v>89</v>
      </c>
      <c r="AW123" s="12" t="s">
        <v>36</v>
      </c>
      <c r="AX123" s="12" t="s">
        <v>21</v>
      </c>
      <c r="AY123" s="158" t="s">
        <v>140</v>
      </c>
    </row>
    <row r="124" spans="2:65" s="1" customFormat="1" ht="24.2" customHeight="1">
      <c r="B124" s="32"/>
      <c r="C124" s="136" t="s">
        <v>159</v>
      </c>
      <c r="D124" s="136" t="s">
        <v>143</v>
      </c>
      <c r="E124" s="137" t="s">
        <v>2144</v>
      </c>
      <c r="F124" s="138" t="s">
        <v>2145</v>
      </c>
      <c r="G124" s="139" t="s">
        <v>811</v>
      </c>
      <c r="H124" s="140">
        <v>1</v>
      </c>
      <c r="I124" s="141"/>
      <c r="J124" s="142">
        <f t="shared" ref="J124:J130" si="0">ROUND(I124*H124,2)</f>
        <v>0</v>
      </c>
      <c r="K124" s="138" t="s">
        <v>147</v>
      </c>
      <c r="L124" s="32"/>
      <c r="M124" s="143" t="s">
        <v>1</v>
      </c>
      <c r="N124" s="144" t="s">
        <v>46</v>
      </c>
      <c r="P124" s="145">
        <f t="shared" ref="P124:P130" si="1">O124*H124</f>
        <v>0</v>
      </c>
      <c r="Q124" s="145">
        <v>0</v>
      </c>
      <c r="R124" s="145">
        <f t="shared" ref="R124:R130" si="2">Q124*H124</f>
        <v>0</v>
      </c>
      <c r="S124" s="145">
        <v>0</v>
      </c>
      <c r="T124" s="146">
        <f t="shared" ref="T124:T130" si="3">S124*H124</f>
        <v>0</v>
      </c>
      <c r="AR124" s="147" t="s">
        <v>2134</v>
      </c>
      <c r="AT124" s="147" t="s">
        <v>143</v>
      </c>
      <c r="AU124" s="147" t="s">
        <v>21</v>
      </c>
      <c r="AY124" s="17" t="s">
        <v>140</v>
      </c>
      <c r="BE124" s="148">
        <f t="shared" ref="BE124:BE130" si="4">IF(N124="základní",J124,0)</f>
        <v>0</v>
      </c>
      <c r="BF124" s="148">
        <f t="shared" ref="BF124:BF130" si="5">IF(N124="snížená",J124,0)</f>
        <v>0</v>
      </c>
      <c r="BG124" s="148">
        <f t="shared" ref="BG124:BG130" si="6">IF(N124="zákl. přenesená",J124,0)</f>
        <v>0</v>
      </c>
      <c r="BH124" s="148">
        <f t="shared" ref="BH124:BH130" si="7">IF(N124="sníž. přenesená",J124,0)</f>
        <v>0</v>
      </c>
      <c r="BI124" s="148">
        <f t="shared" ref="BI124:BI130" si="8">IF(N124="nulová",J124,0)</f>
        <v>0</v>
      </c>
      <c r="BJ124" s="17" t="s">
        <v>21</v>
      </c>
      <c r="BK124" s="148">
        <f t="shared" ref="BK124:BK130" si="9">ROUND(I124*H124,2)</f>
        <v>0</v>
      </c>
      <c r="BL124" s="17" t="s">
        <v>2134</v>
      </c>
      <c r="BM124" s="147" t="s">
        <v>188</v>
      </c>
    </row>
    <row r="125" spans="2:65" s="1" customFormat="1" ht="21.75" customHeight="1">
      <c r="B125" s="32"/>
      <c r="C125" s="136" t="s">
        <v>155</v>
      </c>
      <c r="D125" s="136" t="s">
        <v>143</v>
      </c>
      <c r="E125" s="137" t="s">
        <v>2146</v>
      </c>
      <c r="F125" s="138" t="s">
        <v>2147</v>
      </c>
      <c r="G125" s="139" t="s">
        <v>811</v>
      </c>
      <c r="H125" s="140">
        <v>1</v>
      </c>
      <c r="I125" s="141"/>
      <c r="J125" s="142">
        <f t="shared" si="0"/>
        <v>0</v>
      </c>
      <c r="K125" s="138" t="s">
        <v>147</v>
      </c>
      <c r="L125" s="32"/>
      <c r="M125" s="143" t="s">
        <v>1</v>
      </c>
      <c r="N125" s="144" t="s">
        <v>46</v>
      </c>
      <c r="P125" s="145">
        <f t="shared" si="1"/>
        <v>0</v>
      </c>
      <c r="Q125" s="145">
        <v>0</v>
      </c>
      <c r="R125" s="145">
        <f t="shared" si="2"/>
        <v>0</v>
      </c>
      <c r="S125" s="145">
        <v>0</v>
      </c>
      <c r="T125" s="146">
        <f t="shared" si="3"/>
        <v>0</v>
      </c>
      <c r="AR125" s="147" t="s">
        <v>2134</v>
      </c>
      <c r="AT125" s="147" t="s">
        <v>143</v>
      </c>
      <c r="AU125" s="147" t="s">
        <v>21</v>
      </c>
      <c r="AY125" s="17" t="s">
        <v>140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7" t="s">
        <v>21</v>
      </c>
      <c r="BK125" s="148">
        <f t="shared" si="9"/>
        <v>0</v>
      </c>
      <c r="BL125" s="17" t="s">
        <v>2134</v>
      </c>
      <c r="BM125" s="147" t="s">
        <v>195</v>
      </c>
    </row>
    <row r="126" spans="2:65" s="1" customFormat="1" ht="24.2" customHeight="1">
      <c r="B126" s="32"/>
      <c r="C126" s="136" t="s">
        <v>164</v>
      </c>
      <c r="D126" s="136" t="s">
        <v>143</v>
      </c>
      <c r="E126" s="137" t="s">
        <v>2148</v>
      </c>
      <c r="F126" s="138" t="s">
        <v>2149</v>
      </c>
      <c r="G126" s="139" t="s">
        <v>811</v>
      </c>
      <c r="H126" s="140">
        <v>1</v>
      </c>
      <c r="I126" s="141"/>
      <c r="J126" s="142">
        <f t="shared" si="0"/>
        <v>0</v>
      </c>
      <c r="K126" s="138" t="s">
        <v>147</v>
      </c>
      <c r="L126" s="32"/>
      <c r="M126" s="143" t="s">
        <v>1</v>
      </c>
      <c r="N126" s="144" t="s">
        <v>46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2134</v>
      </c>
      <c r="AT126" s="147" t="s">
        <v>143</v>
      </c>
      <c r="AU126" s="147" t="s">
        <v>21</v>
      </c>
      <c r="AY126" s="17" t="s">
        <v>140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7" t="s">
        <v>21</v>
      </c>
      <c r="BK126" s="148">
        <f t="shared" si="9"/>
        <v>0</v>
      </c>
      <c r="BL126" s="17" t="s">
        <v>2134</v>
      </c>
      <c r="BM126" s="147" t="s">
        <v>205</v>
      </c>
    </row>
    <row r="127" spans="2:65" s="1" customFormat="1" ht="24.2" customHeight="1">
      <c r="B127" s="32"/>
      <c r="C127" s="136" t="s">
        <v>158</v>
      </c>
      <c r="D127" s="136" t="s">
        <v>143</v>
      </c>
      <c r="E127" s="137" t="s">
        <v>2150</v>
      </c>
      <c r="F127" s="138" t="s">
        <v>2151</v>
      </c>
      <c r="G127" s="139" t="s">
        <v>811</v>
      </c>
      <c r="H127" s="140">
        <v>1</v>
      </c>
      <c r="I127" s="141"/>
      <c r="J127" s="142">
        <f t="shared" si="0"/>
        <v>0</v>
      </c>
      <c r="K127" s="138" t="s">
        <v>147</v>
      </c>
      <c r="L127" s="32"/>
      <c r="M127" s="143" t="s">
        <v>1</v>
      </c>
      <c r="N127" s="144" t="s">
        <v>46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2134</v>
      </c>
      <c r="AT127" s="147" t="s">
        <v>143</v>
      </c>
      <c r="AU127" s="147" t="s">
        <v>21</v>
      </c>
      <c r="AY127" s="17" t="s">
        <v>140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7" t="s">
        <v>21</v>
      </c>
      <c r="BK127" s="148">
        <f t="shared" si="9"/>
        <v>0</v>
      </c>
      <c r="BL127" s="17" t="s">
        <v>2134</v>
      </c>
      <c r="BM127" s="147" t="s">
        <v>209</v>
      </c>
    </row>
    <row r="128" spans="2:65" s="1" customFormat="1" ht="21.75" customHeight="1">
      <c r="B128" s="32"/>
      <c r="C128" s="136" t="s">
        <v>171</v>
      </c>
      <c r="D128" s="136" t="s">
        <v>143</v>
      </c>
      <c r="E128" s="137" t="s">
        <v>2152</v>
      </c>
      <c r="F128" s="138" t="s">
        <v>2153</v>
      </c>
      <c r="G128" s="139" t="s">
        <v>811</v>
      </c>
      <c r="H128" s="140">
        <v>1</v>
      </c>
      <c r="I128" s="141"/>
      <c r="J128" s="142">
        <f t="shared" si="0"/>
        <v>0</v>
      </c>
      <c r="K128" s="138" t="s">
        <v>147</v>
      </c>
      <c r="L128" s="32"/>
      <c r="M128" s="143" t="s">
        <v>1</v>
      </c>
      <c r="N128" s="144" t="s">
        <v>46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2134</v>
      </c>
      <c r="AT128" s="147" t="s">
        <v>143</v>
      </c>
      <c r="AU128" s="147" t="s">
        <v>21</v>
      </c>
      <c r="AY128" s="17" t="s">
        <v>140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7" t="s">
        <v>21</v>
      </c>
      <c r="BK128" s="148">
        <f t="shared" si="9"/>
        <v>0</v>
      </c>
      <c r="BL128" s="17" t="s">
        <v>2134</v>
      </c>
      <c r="BM128" s="147" t="s">
        <v>220</v>
      </c>
    </row>
    <row r="129" spans="2:65" s="1" customFormat="1" ht="21.75" customHeight="1">
      <c r="B129" s="32"/>
      <c r="C129" s="136" t="s">
        <v>26</v>
      </c>
      <c r="D129" s="136" t="s">
        <v>143</v>
      </c>
      <c r="E129" s="137" t="s">
        <v>2154</v>
      </c>
      <c r="F129" s="138" t="s">
        <v>2155</v>
      </c>
      <c r="G129" s="139" t="s">
        <v>811</v>
      </c>
      <c r="H129" s="140">
        <v>1</v>
      </c>
      <c r="I129" s="141"/>
      <c r="J129" s="142">
        <f t="shared" si="0"/>
        <v>0</v>
      </c>
      <c r="K129" s="138" t="s">
        <v>147</v>
      </c>
      <c r="L129" s="32"/>
      <c r="M129" s="143" t="s">
        <v>1</v>
      </c>
      <c r="N129" s="144" t="s">
        <v>46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2134</v>
      </c>
      <c r="AT129" s="147" t="s">
        <v>143</v>
      </c>
      <c r="AU129" s="147" t="s">
        <v>21</v>
      </c>
      <c r="AY129" s="17" t="s">
        <v>140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7" t="s">
        <v>21</v>
      </c>
      <c r="BK129" s="148">
        <f t="shared" si="9"/>
        <v>0</v>
      </c>
      <c r="BL129" s="17" t="s">
        <v>2134</v>
      </c>
      <c r="BM129" s="147" t="s">
        <v>585</v>
      </c>
    </row>
    <row r="130" spans="2:65" s="1" customFormat="1" ht="16.5" customHeight="1">
      <c r="B130" s="32"/>
      <c r="C130" s="136" t="s">
        <v>178</v>
      </c>
      <c r="D130" s="136" t="s">
        <v>143</v>
      </c>
      <c r="E130" s="137" t="s">
        <v>2156</v>
      </c>
      <c r="F130" s="138" t="s">
        <v>2157</v>
      </c>
      <c r="G130" s="139" t="s">
        <v>811</v>
      </c>
      <c r="H130" s="140">
        <v>1</v>
      </c>
      <c r="I130" s="141"/>
      <c r="J130" s="142">
        <f t="shared" si="0"/>
        <v>0</v>
      </c>
      <c r="K130" s="138" t="s">
        <v>147</v>
      </c>
      <c r="L130" s="32"/>
      <c r="M130" s="143" t="s">
        <v>1</v>
      </c>
      <c r="N130" s="144" t="s">
        <v>46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2134</v>
      </c>
      <c r="AT130" s="147" t="s">
        <v>143</v>
      </c>
      <c r="AU130" s="147" t="s">
        <v>21</v>
      </c>
      <c r="AY130" s="17" t="s">
        <v>140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21</v>
      </c>
      <c r="BK130" s="148">
        <f t="shared" si="9"/>
        <v>0</v>
      </c>
      <c r="BL130" s="17" t="s">
        <v>2134</v>
      </c>
      <c r="BM130" s="147" t="s">
        <v>594</v>
      </c>
    </row>
    <row r="131" spans="2:65" s="14" customFormat="1" ht="22.5">
      <c r="B131" s="171"/>
      <c r="D131" s="157" t="s">
        <v>341</v>
      </c>
      <c r="E131" s="172" t="s">
        <v>1</v>
      </c>
      <c r="F131" s="173" t="s">
        <v>2158</v>
      </c>
      <c r="H131" s="172" t="s">
        <v>1</v>
      </c>
      <c r="I131" s="174"/>
      <c r="L131" s="171"/>
      <c r="M131" s="175"/>
      <c r="T131" s="176"/>
      <c r="AT131" s="172" t="s">
        <v>341</v>
      </c>
      <c r="AU131" s="172" t="s">
        <v>21</v>
      </c>
      <c r="AV131" s="14" t="s">
        <v>21</v>
      </c>
      <c r="AW131" s="14" t="s">
        <v>36</v>
      </c>
      <c r="AX131" s="14" t="s">
        <v>81</v>
      </c>
      <c r="AY131" s="172" t="s">
        <v>140</v>
      </c>
    </row>
    <row r="132" spans="2:65" s="12" customFormat="1" ht="11.25">
      <c r="B132" s="156"/>
      <c r="D132" s="157" t="s">
        <v>341</v>
      </c>
      <c r="E132" s="158" t="s">
        <v>1</v>
      </c>
      <c r="F132" s="159" t="s">
        <v>21</v>
      </c>
      <c r="H132" s="160">
        <v>1</v>
      </c>
      <c r="I132" s="161"/>
      <c r="L132" s="156"/>
      <c r="M132" s="162"/>
      <c r="T132" s="163"/>
      <c r="AT132" s="158" t="s">
        <v>341</v>
      </c>
      <c r="AU132" s="158" t="s">
        <v>21</v>
      </c>
      <c r="AV132" s="12" t="s">
        <v>89</v>
      </c>
      <c r="AW132" s="12" t="s">
        <v>36</v>
      </c>
      <c r="AX132" s="12" t="s">
        <v>21</v>
      </c>
      <c r="AY132" s="158" t="s">
        <v>140</v>
      </c>
    </row>
    <row r="133" spans="2:65" s="1" customFormat="1" ht="21.75" customHeight="1">
      <c r="B133" s="32"/>
      <c r="C133" s="136" t="s">
        <v>8</v>
      </c>
      <c r="D133" s="136" t="s">
        <v>143</v>
      </c>
      <c r="E133" s="137" t="s">
        <v>2159</v>
      </c>
      <c r="F133" s="138" t="s">
        <v>2160</v>
      </c>
      <c r="G133" s="139" t="s">
        <v>811</v>
      </c>
      <c r="H133" s="140">
        <v>1</v>
      </c>
      <c r="I133" s="141"/>
      <c r="J133" s="142">
        <f>ROUND(I133*H133,2)</f>
        <v>0</v>
      </c>
      <c r="K133" s="138" t="s">
        <v>147</v>
      </c>
      <c r="L133" s="32"/>
      <c r="M133" s="143" t="s">
        <v>1</v>
      </c>
      <c r="N133" s="144" t="s">
        <v>46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2134</v>
      </c>
      <c r="AT133" s="147" t="s">
        <v>143</v>
      </c>
      <c r="AU133" s="147" t="s">
        <v>21</v>
      </c>
      <c r="AY133" s="17" t="s">
        <v>140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2134</v>
      </c>
      <c r="BM133" s="147" t="s">
        <v>624</v>
      </c>
    </row>
    <row r="134" spans="2:65" s="1" customFormat="1" ht="16.5" customHeight="1">
      <c r="B134" s="32"/>
      <c r="C134" s="136" t="s">
        <v>185</v>
      </c>
      <c r="D134" s="136" t="s">
        <v>143</v>
      </c>
      <c r="E134" s="137" t="s">
        <v>2161</v>
      </c>
      <c r="F134" s="138" t="s">
        <v>2162</v>
      </c>
      <c r="G134" s="139" t="s">
        <v>811</v>
      </c>
      <c r="H134" s="140">
        <v>1</v>
      </c>
      <c r="I134" s="141"/>
      <c r="J134" s="142">
        <f>ROUND(I134*H134,2)</f>
        <v>0</v>
      </c>
      <c r="K134" s="138" t="s">
        <v>147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2134</v>
      </c>
      <c r="AT134" s="147" t="s">
        <v>143</v>
      </c>
      <c r="AU134" s="147" t="s">
        <v>21</v>
      </c>
      <c r="AY134" s="17" t="s">
        <v>140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21</v>
      </c>
      <c r="BK134" s="148">
        <f>ROUND(I134*H134,2)</f>
        <v>0</v>
      </c>
      <c r="BL134" s="17" t="s">
        <v>2134</v>
      </c>
      <c r="BM134" s="147" t="s">
        <v>2163</v>
      </c>
    </row>
    <row r="135" spans="2:65" s="14" customFormat="1" ht="11.25">
      <c r="B135" s="171"/>
      <c r="D135" s="157" t="s">
        <v>341</v>
      </c>
      <c r="E135" s="172" t="s">
        <v>1</v>
      </c>
      <c r="F135" s="173" t="s">
        <v>2164</v>
      </c>
      <c r="H135" s="172" t="s">
        <v>1</v>
      </c>
      <c r="I135" s="174"/>
      <c r="L135" s="171"/>
      <c r="M135" s="175"/>
      <c r="T135" s="176"/>
      <c r="AT135" s="172" t="s">
        <v>341</v>
      </c>
      <c r="AU135" s="172" t="s">
        <v>21</v>
      </c>
      <c r="AV135" s="14" t="s">
        <v>21</v>
      </c>
      <c r="AW135" s="14" t="s">
        <v>36</v>
      </c>
      <c r="AX135" s="14" t="s">
        <v>81</v>
      </c>
      <c r="AY135" s="172" t="s">
        <v>140</v>
      </c>
    </row>
    <row r="136" spans="2:65" s="14" customFormat="1" ht="11.25">
      <c r="B136" s="171"/>
      <c r="D136" s="157" t="s">
        <v>341</v>
      </c>
      <c r="E136" s="172" t="s">
        <v>1</v>
      </c>
      <c r="F136" s="173" t="s">
        <v>2165</v>
      </c>
      <c r="H136" s="172" t="s">
        <v>1</v>
      </c>
      <c r="I136" s="174"/>
      <c r="L136" s="171"/>
      <c r="M136" s="175"/>
      <c r="T136" s="176"/>
      <c r="AT136" s="172" t="s">
        <v>341</v>
      </c>
      <c r="AU136" s="172" t="s">
        <v>21</v>
      </c>
      <c r="AV136" s="14" t="s">
        <v>21</v>
      </c>
      <c r="AW136" s="14" t="s">
        <v>36</v>
      </c>
      <c r="AX136" s="14" t="s">
        <v>81</v>
      </c>
      <c r="AY136" s="172" t="s">
        <v>140</v>
      </c>
    </row>
    <row r="137" spans="2:65" s="14" customFormat="1" ht="11.25">
      <c r="B137" s="171"/>
      <c r="D137" s="157" t="s">
        <v>341</v>
      </c>
      <c r="E137" s="172" t="s">
        <v>1</v>
      </c>
      <c r="F137" s="173" t="s">
        <v>2166</v>
      </c>
      <c r="H137" s="172" t="s">
        <v>1</v>
      </c>
      <c r="I137" s="174"/>
      <c r="L137" s="171"/>
      <c r="M137" s="175"/>
      <c r="T137" s="176"/>
      <c r="AT137" s="172" t="s">
        <v>341</v>
      </c>
      <c r="AU137" s="172" t="s">
        <v>21</v>
      </c>
      <c r="AV137" s="14" t="s">
        <v>21</v>
      </c>
      <c r="AW137" s="14" t="s">
        <v>36</v>
      </c>
      <c r="AX137" s="14" t="s">
        <v>81</v>
      </c>
      <c r="AY137" s="172" t="s">
        <v>140</v>
      </c>
    </row>
    <row r="138" spans="2:65" s="14" customFormat="1" ht="11.25">
      <c r="B138" s="171"/>
      <c r="D138" s="157" t="s">
        <v>341</v>
      </c>
      <c r="E138" s="172" t="s">
        <v>1</v>
      </c>
      <c r="F138" s="173" t="s">
        <v>2167</v>
      </c>
      <c r="H138" s="172" t="s">
        <v>1</v>
      </c>
      <c r="I138" s="174"/>
      <c r="L138" s="171"/>
      <c r="M138" s="175"/>
      <c r="T138" s="176"/>
      <c r="AT138" s="172" t="s">
        <v>341</v>
      </c>
      <c r="AU138" s="172" t="s">
        <v>21</v>
      </c>
      <c r="AV138" s="14" t="s">
        <v>21</v>
      </c>
      <c r="AW138" s="14" t="s">
        <v>36</v>
      </c>
      <c r="AX138" s="14" t="s">
        <v>81</v>
      </c>
      <c r="AY138" s="172" t="s">
        <v>140</v>
      </c>
    </row>
    <row r="139" spans="2:65" s="14" customFormat="1" ht="22.5">
      <c r="B139" s="171"/>
      <c r="D139" s="157" t="s">
        <v>341</v>
      </c>
      <c r="E139" s="172" t="s">
        <v>1</v>
      </c>
      <c r="F139" s="173" t="s">
        <v>2168</v>
      </c>
      <c r="H139" s="172" t="s">
        <v>1</v>
      </c>
      <c r="I139" s="174"/>
      <c r="L139" s="171"/>
      <c r="M139" s="175"/>
      <c r="T139" s="176"/>
      <c r="AT139" s="172" t="s">
        <v>341</v>
      </c>
      <c r="AU139" s="172" t="s">
        <v>21</v>
      </c>
      <c r="AV139" s="14" t="s">
        <v>21</v>
      </c>
      <c r="AW139" s="14" t="s">
        <v>36</v>
      </c>
      <c r="AX139" s="14" t="s">
        <v>81</v>
      </c>
      <c r="AY139" s="172" t="s">
        <v>140</v>
      </c>
    </row>
    <row r="140" spans="2:65" s="12" customFormat="1" ht="11.25">
      <c r="B140" s="156"/>
      <c r="D140" s="157" t="s">
        <v>341</v>
      </c>
      <c r="E140" s="158" t="s">
        <v>1</v>
      </c>
      <c r="F140" s="159" t="s">
        <v>21</v>
      </c>
      <c r="H140" s="160">
        <v>1</v>
      </c>
      <c r="I140" s="161"/>
      <c r="L140" s="156"/>
      <c r="M140" s="162"/>
      <c r="T140" s="163"/>
      <c r="AT140" s="158" t="s">
        <v>341</v>
      </c>
      <c r="AU140" s="158" t="s">
        <v>21</v>
      </c>
      <c r="AV140" s="12" t="s">
        <v>89</v>
      </c>
      <c r="AW140" s="12" t="s">
        <v>36</v>
      </c>
      <c r="AX140" s="12" t="s">
        <v>21</v>
      </c>
      <c r="AY140" s="158" t="s">
        <v>140</v>
      </c>
    </row>
    <row r="141" spans="2:65" s="1" customFormat="1" ht="24.2" customHeight="1">
      <c r="B141" s="32"/>
      <c r="C141" s="136" t="s">
        <v>167</v>
      </c>
      <c r="D141" s="136" t="s">
        <v>143</v>
      </c>
      <c r="E141" s="137" t="s">
        <v>2169</v>
      </c>
      <c r="F141" s="138" t="s">
        <v>2170</v>
      </c>
      <c r="G141" s="139" t="s">
        <v>811</v>
      </c>
      <c r="H141" s="140">
        <v>1</v>
      </c>
      <c r="I141" s="141"/>
      <c r="J141" s="142">
        <f>ROUND(I141*H141,2)</f>
        <v>0</v>
      </c>
      <c r="K141" s="138" t="s">
        <v>147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2134</v>
      </c>
      <c r="AT141" s="147" t="s">
        <v>143</v>
      </c>
      <c r="AU141" s="147" t="s">
        <v>21</v>
      </c>
      <c r="AY141" s="17" t="s">
        <v>140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2134</v>
      </c>
      <c r="BM141" s="147" t="s">
        <v>644</v>
      </c>
    </row>
    <row r="142" spans="2:65" s="1" customFormat="1" ht="37.9" customHeight="1">
      <c r="B142" s="32"/>
      <c r="C142" s="136" t="s">
        <v>192</v>
      </c>
      <c r="D142" s="136" t="s">
        <v>143</v>
      </c>
      <c r="E142" s="137" t="s">
        <v>2171</v>
      </c>
      <c r="F142" s="138" t="s">
        <v>2172</v>
      </c>
      <c r="G142" s="139" t="s">
        <v>811</v>
      </c>
      <c r="H142" s="140">
        <v>1</v>
      </c>
      <c r="I142" s="141"/>
      <c r="J142" s="142">
        <f>ROUND(I142*H142,2)</f>
        <v>0</v>
      </c>
      <c r="K142" s="138" t="s">
        <v>147</v>
      </c>
      <c r="L142" s="32"/>
      <c r="M142" s="143" t="s">
        <v>1</v>
      </c>
      <c r="N142" s="144" t="s">
        <v>46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2134</v>
      </c>
      <c r="AT142" s="147" t="s">
        <v>143</v>
      </c>
      <c r="AU142" s="147" t="s">
        <v>21</v>
      </c>
      <c r="AY142" s="17" t="s">
        <v>140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21</v>
      </c>
      <c r="BK142" s="148">
        <f>ROUND(I142*H142,2)</f>
        <v>0</v>
      </c>
      <c r="BL142" s="17" t="s">
        <v>2134</v>
      </c>
      <c r="BM142" s="147" t="s">
        <v>2173</v>
      </c>
    </row>
    <row r="143" spans="2:65" s="1" customFormat="1" ht="37.9" customHeight="1">
      <c r="B143" s="32"/>
      <c r="C143" s="136" t="s">
        <v>170</v>
      </c>
      <c r="D143" s="136" t="s">
        <v>143</v>
      </c>
      <c r="E143" s="137" t="s">
        <v>2174</v>
      </c>
      <c r="F143" s="138" t="s">
        <v>2175</v>
      </c>
      <c r="G143" s="139" t="s">
        <v>811</v>
      </c>
      <c r="H143" s="140">
        <v>1</v>
      </c>
      <c r="I143" s="141"/>
      <c r="J143" s="142">
        <f>ROUND(I143*H143,2)</f>
        <v>0</v>
      </c>
      <c r="K143" s="138" t="s">
        <v>147</v>
      </c>
      <c r="L143" s="32"/>
      <c r="M143" s="143" t="s">
        <v>1</v>
      </c>
      <c r="N143" s="144" t="s">
        <v>46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2134</v>
      </c>
      <c r="AT143" s="147" t="s">
        <v>143</v>
      </c>
      <c r="AU143" s="147" t="s">
        <v>21</v>
      </c>
      <c r="AY143" s="17" t="s">
        <v>140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21</v>
      </c>
      <c r="BK143" s="148">
        <f>ROUND(I143*H143,2)</f>
        <v>0</v>
      </c>
      <c r="BL143" s="17" t="s">
        <v>2134</v>
      </c>
      <c r="BM143" s="147" t="s">
        <v>2176</v>
      </c>
    </row>
    <row r="144" spans="2:65" s="14" customFormat="1" ht="22.5">
      <c r="B144" s="171"/>
      <c r="D144" s="157" t="s">
        <v>341</v>
      </c>
      <c r="E144" s="172" t="s">
        <v>1</v>
      </c>
      <c r="F144" s="173" t="s">
        <v>2177</v>
      </c>
      <c r="H144" s="172" t="s">
        <v>1</v>
      </c>
      <c r="I144" s="174"/>
      <c r="L144" s="171"/>
      <c r="M144" s="175"/>
      <c r="T144" s="176"/>
      <c r="AT144" s="172" t="s">
        <v>341</v>
      </c>
      <c r="AU144" s="172" t="s">
        <v>21</v>
      </c>
      <c r="AV144" s="14" t="s">
        <v>21</v>
      </c>
      <c r="AW144" s="14" t="s">
        <v>36</v>
      </c>
      <c r="AX144" s="14" t="s">
        <v>81</v>
      </c>
      <c r="AY144" s="172" t="s">
        <v>140</v>
      </c>
    </row>
    <row r="145" spans="2:65" s="14" customFormat="1" ht="11.25">
      <c r="B145" s="171"/>
      <c r="D145" s="157" t="s">
        <v>341</v>
      </c>
      <c r="E145" s="172" t="s">
        <v>1</v>
      </c>
      <c r="F145" s="173" t="s">
        <v>2178</v>
      </c>
      <c r="H145" s="172" t="s">
        <v>1</v>
      </c>
      <c r="I145" s="174"/>
      <c r="L145" s="171"/>
      <c r="M145" s="175"/>
      <c r="T145" s="176"/>
      <c r="AT145" s="172" t="s">
        <v>341</v>
      </c>
      <c r="AU145" s="172" t="s">
        <v>21</v>
      </c>
      <c r="AV145" s="14" t="s">
        <v>21</v>
      </c>
      <c r="AW145" s="14" t="s">
        <v>36</v>
      </c>
      <c r="AX145" s="14" t="s">
        <v>81</v>
      </c>
      <c r="AY145" s="172" t="s">
        <v>140</v>
      </c>
    </row>
    <row r="146" spans="2:65" s="12" customFormat="1" ht="11.25">
      <c r="B146" s="156"/>
      <c r="D146" s="157" t="s">
        <v>341</v>
      </c>
      <c r="E146" s="158" t="s">
        <v>1</v>
      </c>
      <c r="F146" s="159" t="s">
        <v>21</v>
      </c>
      <c r="H146" s="160">
        <v>1</v>
      </c>
      <c r="I146" s="161"/>
      <c r="L146" s="156"/>
      <c r="M146" s="162"/>
      <c r="T146" s="163"/>
      <c r="AT146" s="158" t="s">
        <v>341</v>
      </c>
      <c r="AU146" s="158" t="s">
        <v>21</v>
      </c>
      <c r="AV146" s="12" t="s">
        <v>89</v>
      </c>
      <c r="AW146" s="12" t="s">
        <v>36</v>
      </c>
      <c r="AX146" s="12" t="s">
        <v>21</v>
      </c>
      <c r="AY146" s="158" t="s">
        <v>140</v>
      </c>
    </row>
    <row r="147" spans="2:65" s="1" customFormat="1" ht="37.9" customHeight="1">
      <c r="B147" s="32"/>
      <c r="C147" s="136" t="s">
        <v>199</v>
      </c>
      <c r="D147" s="136" t="s">
        <v>143</v>
      </c>
      <c r="E147" s="137" t="s">
        <v>2179</v>
      </c>
      <c r="F147" s="138" t="s">
        <v>2180</v>
      </c>
      <c r="G147" s="139" t="s">
        <v>686</v>
      </c>
      <c r="H147" s="140">
        <v>1</v>
      </c>
      <c r="I147" s="141"/>
      <c r="J147" s="142">
        <f t="shared" ref="J147:J153" si="10">ROUND(I147*H147,2)</f>
        <v>0</v>
      </c>
      <c r="K147" s="138" t="s">
        <v>147</v>
      </c>
      <c r="L147" s="32"/>
      <c r="M147" s="143" t="s">
        <v>1</v>
      </c>
      <c r="N147" s="144" t="s">
        <v>46</v>
      </c>
      <c r="P147" s="145">
        <f t="shared" ref="P147:P153" si="11">O147*H147</f>
        <v>0</v>
      </c>
      <c r="Q147" s="145">
        <v>0</v>
      </c>
      <c r="R147" s="145">
        <f t="shared" ref="R147:R153" si="12">Q147*H147</f>
        <v>0</v>
      </c>
      <c r="S147" s="145">
        <v>0</v>
      </c>
      <c r="T147" s="146">
        <f t="shared" ref="T147:T153" si="13">S147*H147</f>
        <v>0</v>
      </c>
      <c r="AR147" s="147" t="s">
        <v>2134</v>
      </c>
      <c r="AT147" s="147" t="s">
        <v>143</v>
      </c>
      <c r="AU147" s="147" t="s">
        <v>21</v>
      </c>
      <c r="AY147" s="17" t="s">
        <v>140</v>
      </c>
      <c r="BE147" s="148">
        <f t="shared" ref="BE147:BE153" si="14">IF(N147="základní",J147,0)</f>
        <v>0</v>
      </c>
      <c r="BF147" s="148">
        <f t="shared" ref="BF147:BF153" si="15">IF(N147="snížená",J147,0)</f>
        <v>0</v>
      </c>
      <c r="BG147" s="148">
        <f t="shared" ref="BG147:BG153" si="16">IF(N147="zákl. přenesená",J147,0)</f>
        <v>0</v>
      </c>
      <c r="BH147" s="148">
        <f t="shared" ref="BH147:BH153" si="17">IF(N147="sníž. přenesená",J147,0)</f>
        <v>0</v>
      </c>
      <c r="BI147" s="148">
        <f t="shared" ref="BI147:BI153" si="18">IF(N147="nulová",J147,0)</f>
        <v>0</v>
      </c>
      <c r="BJ147" s="17" t="s">
        <v>21</v>
      </c>
      <c r="BK147" s="148">
        <f t="shared" ref="BK147:BK153" si="19">ROUND(I147*H147,2)</f>
        <v>0</v>
      </c>
      <c r="BL147" s="17" t="s">
        <v>2134</v>
      </c>
      <c r="BM147" s="147" t="s">
        <v>2181</v>
      </c>
    </row>
    <row r="148" spans="2:65" s="1" customFormat="1" ht="16.5" customHeight="1">
      <c r="B148" s="32"/>
      <c r="C148" s="136" t="s">
        <v>174</v>
      </c>
      <c r="D148" s="136" t="s">
        <v>143</v>
      </c>
      <c r="E148" s="137" t="s">
        <v>2182</v>
      </c>
      <c r="F148" s="138" t="s">
        <v>2183</v>
      </c>
      <c r="G148" s="139" t="s">
        <v>811</v>
      </c>
      <c r="H148" s="140">
        <v>1</v>
      </c>
      <c r="I148" s="141"/>
      <c r="J148" s="142">
        <f t="shared" si="10"/>
        <v>0</v>
      </c>
      <c r="K148" s="138" t="s">
        <v>147</v>
      </c>
      <c r="L148" s="32"/>
      <c r="M148" s="143" t="s">
        <v>1</v>
      </c>
      <c r="N148" s="144" t="s">
        <v>46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2134</v>
      </c>
      <c r="AT148" s="147" t="s">
        <v>143</v>
      </c>
      <c r="AU148" s="147" t="s">
        <v>21</v>
      </c>
      <c r="AY148" s="17" t="s">
        <v>140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7" t="s">
        <v>21</v>
      </c>
      <c r="BK148" s="148">
        <f t="shared" si="19"/>
        <v>0</v>
      </c>
      <c r="BL148" s="17" t="s">
        <v>2134</v>
      </c>
      <c r="BM148" s="147" t="s">
        <v>2184</v>
      </c>
    </row>
    <row r="149" spans="2:65" s="1" customFormat="1" ht="21.75" customHeight="1">
      <c r="B149" s="32"/>
      <c r="C149" s="136" t="s">
        <v>206</v>
      </c>
      <c r="D149" s="136" t="s">
        <v>143</v>
      </c>
      <c r="E149" s="137" t="s">
        <v>2185</v>
      </c>
      <c r="F149" s="138" t="s">
        <v>2186</v>
      </c>
      <c r="G149" s="139" t="s">
        <v>811</v>
      </c>
      <c r="H149" s="140">
        <v>1</v>
      </c>
      <c r="I149" s="141"/>
      <c r="J149" s="142">
        <f t="shared" si="10"/>
        <v>0</v>
      </c>
      <c r="K149" s="138" t="s">
        <v>147</v>
      </c>
      <c r="L149" s="32"/>
      <c r="M149" s="143" t="s">
        <v>1</v>
      </c>
      <c r="N149" s="144" t="s">
        <v>46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2134</v>
      </c>
      <c r="AT149" s="147" t="s">
        <v>143</v>
      </c>
      <c r="AU149" s="147" t="s">
        <v>21</v>
      </c>
      <c r="AY149" s="17" t="s">
        <v>140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7" t="s">
        <v>21</v>
      </c>
      <c r="BK149" s="148">
        <f t="shared" si="19"/>
        <v>0</v>
      </c>
      <c r="BL149" s="17" t="s">
        <v>2134</v>
      </c>
      <c r="BM149" s="147" t="s">
        <v>823</v>
      </c>
    </row>
    <row r="150" spans="2:65" s="1" customFormat="1" ht="16.5" customHeight="1">
      <c r="B150" s="32"/>
      <c r="C150" s="136" t="s">
        <v>177</v>
      </c>
      <c r="D150" s="136" t="s">
        <v>143</v>
      </c>
      <c r="E150" s="137" t="s">
        <v>2187</v>
      </c>
      <c r="F150" s="138" t="s">
        <v>2188</v>
      </c>
      <c r="G150" s="139" t="s">
        <v>811</v>
      </c>
      <c r="H150" s="140">
        <v>1</v>
      </c>
      <c r="I150" s="141"/>
      <c r="J150" s="142">
        <f t="shared" si="10"/>
        <v>0</v>
      </c>
      <c r="K150" s="138" t="s">
        <v>147</v>
      </c>
      <c r="L150" s="32"/>
      <c r="M150" s="143" t="s">
        <v>1</v>
      </c>
      <c r="N150" s="144" t="s">
        <v>46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2134</v>
      </c>
      <c r="AT150" s="147" t="s">
        <v>143</v>
      </c>
      <c r="AU150" s="147" t="s">
        <v>21</v>
      </c>
      <c r="AY150" s="17" t="s">
        <v>140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7" t="s">
        <v>21</v>
      </c>
      <c r="BK150" s="148">
        <f t="shared" si="19"/>
        <v>0</v>
      </c>
      <c r="BL150" s="17" t="s">
        <v>2134</v>
      </c>
      <c r="BM150" s="147" t="s">
        <v>832</v>
      </c>
    </row>
    <row r="151" spans="2:65" s="1" customFormat="1" ht="37.9" customHeight="1">
      <c r="B151" s="32"/>
      <c r="C151" s="136" t="s">
        <v>7</v>
      </c>
      <c r="D151" s="136" t="s">
        <v>143</v>
      </c>
      <c r="E151" s="137" t="s">
        <v>2189</v>
      </c>
      <c r="F151" s="138" t="s">
        <v>2190</v>
      </c>
      <c r="G151" s="139" t="s">
        <v>811</v>
      </c>
      <c r="H151" s="140">
        <v>1</v>
      </c>
      <c r="I151" s="141"/>
      <c r="J151" s="142">
        <f t="shared" si="10"/>
        <v>0</v>
      </c>
      <c r="K151" s="138" t="s">
        <v>147</v>
      </c>
      <c r="L151" s="32"/>
      <c r="M151" s="143" t="s">
        <v>1</v>
      </c>
      <c r="N151" s="144" t="s">
        <v>46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2134</v>
      </c>
      <c r="AT151" s="147" t="s">
        <v>143</v>
      </c>
      <c r="AU151" s="147" t="s">
        <v>21</v>
      </c>
      <c r="AY151" s="17" t="s">
        <v>140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7" t="s">
        <v>21</v>
      </c>
      <c r="BK151" s="148">
        <f t="shared" si="19"/>
        <v>0</v>
      </c>
      <c r="BL151" s="17" t="s">
        <v>2134</v>
      </c>
      <c r="BM151" s="147" t="s">
        <v>848</v>
      </c>
    </row>
    <row r="152" spans="2:65" s="1" customFormat="1" ht="24.2" customHeight="1">
      <c r="B152" s="32"/>
      <c r="C152" s="136" t="s">
        <v>181</v>
      </c>
      <c r="D152" s="136" t="s">
        <v>143</v>
      </c>
      <c r="E152" s="137" t="s">
        <v>2191</v>
      </c>
      <c r="F152" s="138" t="s">
        <v>2192</v>
      </c>
      <c r="G152" s="139" t="s">
        <v>811</v>
      </c>
      <c r="H152" s="140">
        <v>1</v>
      </c>
      <c r="I152" s="141"/>
      <c r="J152" s="142">
        <f t="shared" si="10"/>
        <v>0</v>
      </c>
      <c r="K152" s="138" t="s">
        <v>147</v>
      </c>
      <c r="L152" s="32"/>
      <c r="M152" s="143" t="s">
        <v>1</v>
      </c>
      <c r="N152" s="144" t="s">
        <v>46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2134</v>
      </c>
      <c r="AT152" s="147" t="s">
        <v>143</v>
      </c>
      <c r="AU152" s="147" t="s">
        <v>21</v>
      </c>
      <c r="AY152" s="17" t="s">
        <v>140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7" t="s">
        <v>21</v>
      </c>
      <c r="BK152" s="148">
        <f t="shared" si="19"/>
        <v>0</v>
      </c>
      <c r="BL152" s="17" t="s">
        <v>2134</v>
      </c>
      <c r="BM152" s="147" t="s">
        <v>27</v>
      </c>
    </row>
    <row r="153" spans="2:65" s="1" customFormat="1" ht="21.75" customHeight="1">
      <c r="B153" s="32"/>
      <c r="C153" s="136" t="s">
        <v>221</v>
      </c>
      <c r="D153" s="136" t="s">
        <v>143</v>
      </c>
      <c r="E153" s="137" t="s">
        <v>2193</v>
      </c>
      <c r="F153" s="138" t="s">
        <v>2194</v>
      </c>
      <c r="G153" s="139" t="s">
        <v>811</v>
      </c>
      <c r="H153" s="140">
        <v>1</v>
      </c>
      <c r="I153" s="141"/>
      <c r="J153" s="142">
        <f t="shared" si="10"/>
        <v>0</v>
      </c>
      <c r="K153" s="138" t="s">
        <v>147</v>
      </c>
      <c r="L153" s="32"/>
      <c r="M153" s="149" t="s">
        <v>1</v>
      </c>
      <c r="N153" s="150" t="s">
        <v>46</v>
      </c>
      <c r="O153" s="151"/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3">
        <f t="shared" si="13"/>
        <v>0</v>
      </c>
      <c r="AR153" s="147" t="s">
        <v>2134</v>
      </c>
      <c r="AT153" s="147" t="s">
        <v>143</v>
      </c>
      <c r="AU153" s="147" t="s">
        <v>21</v>
      </c>
      <c r="AY153" s="17" t="s">
        <v>140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21</v>
      </c>
      <c r="BK153" s="148">
        <f t="shared" si="19"/>
        <v>0</v>
      </c>
      <c r="BL153" s="17" t="s">
        <v>2134</v>
      </c>
      <c r="BM153" s="147" t="s">
        <v>2195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OywlyhR/4AdCYh/TPYhuFbMaC1Fwx3f2yX1ObsNcJ4G4PVca13VB+AtvCXX+h/LpBtUn4LbvnDlUyFHLchS91A==" saltValue="/BsrHrO+jQX6kgKzYTHWE5h5H7l5lVFCs7Eu1AETS5JwLCYNooPWr78RZNUePi9a3eqDf6P+UL+couhswkqtqQ==" spinCount="100000" sheet="1" objects="1" scenarios="1" formatColumns="0" formatRows="0" autoFilter="0"/>
  <autoFilter ref="C116:K153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010 - Úprava trolejové...</vt:lpstr>
      <vt:lpstr>SO 310 - KANALIZACE</vt:lpstr>
      <vt:lpstr>SO 320 - VODOVOD</vt:lpstr>
      <vt:lpstr>SO 330 - VODOVODNÍ PŘÍPOJKA</vt:lpstr>
      <vt:lpstr>91 - OSTATNÍ NÁKLADY</vt:lpstr>
      <vt:lpstr>'91 - OSTATNÍ NÁKLADY'!Názvy_tisku</vt:lpstr>
      <vt:lpstr>'Rekapitulace stavby'!Názvy_tisku</vt:lpstr>
      <vt:lpstr>'SO 010 - Úprava trolejové...'!Názvy_tisku</vt:lpstr>
      <vt:lpstr>'SO 310 - KANALIZACE'!Názvy_tisku</vt:lpstr>
      <vt:lpstr>'SO 320 - VODOVOD'!Názvy_tisku</vt:lpstr>
      <vt:lpstr>'SO 330 - VODOVODNÍ PŘÍPOJKA'!Názvy_tisku</vt:lpstr>
      <vt:lpstr>'91 - OSTATNÍ NÁKLADY'!Oblast_tisku</vt:lpstr>
      <vt:lpstr>'Rekapitulace stavby'!Oblast_tisku</vt:lpstr>
      <vt:lpstr>'SO 010 - Úprava trolejové...'!Oblast_tisku</vt:lpstr>
      <vt:lpstr>'SO 310 - KANALIZACE'!Oblast_tisku</vt:lpstr>
      <vt:lpstr>'SO 320 - VODOVOD'!Oblast_tisku</vt:lpstr>
      <vt:lpstr>'SO 330 - VODOVODNÍ PŘÍPOJKA'!Oblast_tisku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2024-11-15T07:17:41Z</dcterms:created>
  <dcterms:modified xsi:type="dcterms:W3CDTF">2024-11-15T07:19:24Z</dcterms:modified>
</cp:coreProperties>
</file>