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91D2788E-C561-46B9-BFA5-4E440B2ED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310 - KANALIZACE" sheetId="2" r:id="rId2"/>
    <sheet name="90 - OSTATNÍ NÁKLADY" sheetId="3" r:id="rId3"/>
  </sheets>
  <definedNames>
    <definedName name="_xlnm._FilterDatabase" localSheetId="2" hidden="1">'90 - OSTATNÍ NÁKLADY'!$C$116:$K$135</definedName>
    <definedName name="_xlnm._FilterDatabase" localSheetId="1" hidden="1">'SO 310 - KANALIZACE'!$C$127:$K$728</definedName>
    <definedName name="_xlnm.Print_Titles" localSheetId="2">'90 - OSTATNÍ NÁKLADY'!$116:$116</definedName>
    <definedName name="_xlnm.Print_Titles" localSheetId="0">'Rekapitulace stavby'!$92:$92</definedName>
    <definedName name="_xlnm.Print_Titles" localSheetId="1">'SO 310 - KANALIZACE'!$127:$127</definedName>
    <definedName name="_xlnm.Print_Area" localSheetId="2">'90 - OSTATNÍ NÁKLADY'!$C$4:$J$76,'90 - OSTATNÍ NÁKLADY'!$C$82:$J$98,'90 - OSTATNÍ NÁKLADY'!$C$104:$K$135</definedName>
    <definedName name="_xlnm.Print_Area" localSheetId="0">'Rekapitulace stavby'!$D$4:$AO$76,'Rekapitulace stavby'!$C$82:$AQ$97</definedName>
    <definedName name="_xlnm.Print_Area" localSheetId="1">'SO 310 - KANALIZACE'!$C$4:$J$76,'SO 310 - KANALIZACE'!$C$82:$J$109,'SO 310 - KANALIZACE'!$C$115:$K$728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4" i="3"/>
  <c r="J113" i="3"/>
  <c r="F113" i="3"/>
  <c r="F111" i="3"/>
  <c r="E109" i="3"/>
  <c r="J92" i="3"/>
  <c r="J91" i="3"/>
  <c r="F91" i="3"/>
  <c r="F89" i="3"/>
  <c r="E87" i="3"/>
  <c r="J18" i="3"/>
  <c r="E18" i="3"/>
  <c r="F114" i="3" s="1"/>
  <c r="J17" i="3"/>
  <c r="J12" i="3"/>
  <c r="J111" i="3" s="1"/>
  <c r="E7" i="3"/>
  <c r="E107" i="3" s="1"/>
  <c r="J37" i="2"/>
  <c r="J36" i="2"/>
  <c r="AY95" i="1" s="1"/>
  <c r="J35" i="2"/>
  <c r="AX95" i="1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T720" i="2"/>
  <c r="R721" i="2"/>
  <c r="R720" i="2" s="1"/>
  <c r="P721" i="2"/>
  <c r="P720" i="2"/>
  <c r="BI718" i="2"/>
  <c r="BH718" i="2"/>
  <c r="BG718" i="2"/>
  <c r="BF718" i="2"/>
  <c r="T718" i="2"/>
  <c r="T717" i="2" s="1"/>
  <c r="R718" i="2"/>
  <c r="R717" i="2"/>
  <c r="P718" i="2"/>
  <c r="P717" i="2" s="1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4" i="2"/>
  <c r="BH534" i="2"/>
  <c r="BG534" i="2"/>
  <c r="BF534" i="2"/>
  <c r="T534" i="2"/>
  <c r="R534" i="2"/>
  <c r="P534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89" i="2"/>
  <c r="E7" i="2"/>
  <c r="E118" i="2"/>
  <c r="L90" i="1"/>
  <c r="AM90" i="1"/>
  <c r="AM89" i="1"/>
  <c r="L89" i="1"/>
  <c r="AM87" i="1"/>
  <c r="L87" i="1"/>
  <c r="L85" i="1"/>
  <c r="L84" i="1"/>
  <c r="BK726" i="2"/>
  <c r="BK673" i="2"/>
  <c r="J660" i="2"/>
  <c r="BK641" i="2"/>
  <c r="J598" i="2"/>
  <c r="BK575" i="2"/>
  <c r="BK559" i="2"/>
  <c r="BK545" i="2"/>
  <c r="J511" i="2"/>
  <c r="BK494" i="2"/>
  <c r="J473" i="2"/>
  <c r="BK462" i="2"/>
  <c r="BK449" i="2"/>
  <c r="BK419" i="2"/>
  <c r="BK412" i="2"/>
  <c r="BK398" i="2"/>
  <c r="BK382" i="2"/>
  <c r="BK361" i="2"/>
  <c r="BK353" i="2"/>
  <c r="J346" i="2"/>
  <c r="J307" i="2"/>
  <c r="BK295" i="2"/>
  <c r="J261" i="2"/>
  <c r="J227" i="2"/>
  <c r="J180" i="2"/>
  <c r="J161" i="2"/>
  <c r="BK141" i="2"/>
  <c r="J723" i="2"/>
  <c r="BK713" i="2"/>
  <c r="J710" i="2"/>
  <c r="J691" i="2"/>
  <c r="BK686" i="2"/>
  <c r="BK681" i="2"/>
  <c r="BK674" i="2"/>
  <c r="BK664" i="2"/>
  <c r="J621" i="2"/>
  <c r="J606" i="2"/>
  <c r="J577" i="2"/>
  <c r="BK557" i="2"/>
  <c r="BK512" i="2"/>
  <c r="BK484" i="2"/>
  <c r="BK468" i="2"/>
  <c r="J462" i="2"/>
  <c r="BK445" i="2"/>
  <c r="J425" i="2"/>
  <c r="J398" i="2"/>
  <c r="BK380" i="2"/>
  <c r="BK346" i="2"/>
  <c r="J335" i="2"/>
  <c r="BK311" i="2"/>
  <c r="BK258" i="2"/>
  <c r="J217" i="2"/>
  <c r="BK180" i="2"/>
  <c r="J176" i="2"/>
  <c r="J157" i="2"/>
  <c r="BK145" i="2"/>
  <c r="J131" i="2"/>
  <c r="BK714" i="2"/>
  <c r="BK690" i="2"/>
  <c r="J677" i="2"/>
  <c r="BK667" i="2"/>
  <c r="BK653" i="2"/>
  <c r="BK639" i="2"/>
  <c r="BK621" i="2"/>
  <c r="BK606" i="2"/>
  <c r="BK598" i="2"/>
  <c r="J589" i="2"/>
  <c r="BK554" i="2"/>
  <c r="BK528" i="2"/>
  <c r="J509" i="2"/>
  <c r="J488" i="2"/>
  <c r="BK464" i="2"/>
  <c r="J423" i="2"/>
  <c r="BK414" i="2"/>
  <c r="J380" i="2"/>
  <c r="J354" i="2"/>
  <c r="J328" i="2"/>
  <c r="J283" i="2"/>
  <c r="BK263" i="2"/>
  <c r="BK253" i="2"/>
  <c r="BK217" i="2"/>
  <c r="J177" i="2"/>
  <c r="J160" i="2"/>
  <c r="J153" i="2"/>
  <c r="J143" i="2"/>
  <c r="AS94" i="1"/>
  <c r="J639" i="2"/>
  <c r="J632" i="2"/>
  <c r="J603" i="2"/>
  <c r="J584" i="2"/>
  <c r="BK556" i="2"/>
  <c r="BK534" i="2"/>
  <c r="J518" i="2"/>
  <c r="J508" i="2"/>
  <c r="J467" i="2"/>
  <c r="J450" i="2"/>
  <c r="BK437" i="2"/>
  <c r="BK403" i="2"/>
  <c r="J367" i="2"/>
  <c r="BK343" i="2"/>
  <c r="J313" i="2"/>
  <c r="J297" i="2"/>
  <c r="J276" i="2"/>
  <c r="BK265" i="2"/>
  <c r="BK235" i="2"/>
  <c r="J173" i="2"/>
  <c r="BK137" i="2"/>
  <c r="J133" i="3"/>
  <c r="J128" i="3"/>
  <c r="BK120" i="3"/>
  <c r="BK133" i="3"/>
  <c r="BK127" i="3"/>
  <c r="BK122" i="3"/>
  <c r="BK128" i="3"/>
  <c r="BK125" i="3"/>
  <c r="BK683" i="2"/>
  <c r="J681" i="2"/>
  <c r="J656" i="2"/>
  <c r="J619" i="2"/>
  <c r="J582" i="2"/>
  <c r="J564" i="2"/>
  <c r="BK547" i="2"/>
  <c r="BK516" i="2"/>
  <c r="BK495" i="2"/>
  <c r="J484" i="2"/>
  <c r="J465" i="2"/>
  <c r="BK452" i="2"/>
  <c r="J433" i="2"/>
  <c r="BK416" i="2"/>
  <c r="J403" i="2"/>
  <c r="J394" i="2"/>
  <c r="BK365" i="2"/>
  <c r="BK354" i="2"/>
  <c r="BK350" i="2"/>
  <c r="J338" i="2"/>
  <c r="BK297" i="2"/>
  <c r="BK274" i="2"/>
  <c r="J258" i="2"/>
  <c r="BK215" i="2"/>
  <c r="BK179" i="2"/>
  <c r="J167" i="2"/>
  <c r="BK147" i="2"/>
  <c r="BK723" i="2"/>
  <c r="BK716" i="2"/>
  <c r="BK706" i="2"/>
  <c r="J696" i="2"/>
  <c r="BK688" i="2"/>
  <c r="J683" i="2"/>
  <c r="BK675" i="2"/>
  <c r="J670" i="2"/>
  <c r="J634" i="2"/>
  <c r="BK596" i="2"/>
  <c r="J591" i="2"/>
  <c r="BK571" i="2"/>
  <c r="BK542" i="2"/>
  <c r="BK508" i="2"/>
  <c r="BK473" i="2"/>
  <c r="J464" i="2"/>
  <c r="BK455" i="2"/>
  <c r="J437" i="2"/>
  <c r="BK423" i="2"/>
  <c r="BK394" i="2"/>
  <c r="J353" i="2"/>
  <c r="BK331" i="2"/>
  <c r="J325" i="2"/>
  <c r="J263" i="2"/>
  <c r="BK237" i="2"/>
  <c r="BK195" i="2"/>
  <c r="BK188" i="2"/>
  <c r="BK174" i="2"/>
  <c r="J155" i="2"/>
  <c r="BK148" i="2"/>
  <c r="J132" i="2"/>
  <c r="BK701" i="2"/>
  <c r="BK679" i="2"/>
  <c r="BK670" i="2"/>
  <c r="BK650" i="2"/>
  <c r="J640" i="2"/>
  <c r="J630" i="2"/>
  <c r="J608" i="2"/>
  <c r="BK600" i="2"/>
  <c r="J593" i="2"/>
  <c r="BK584" i="2"/>
  <c r="J556" i="2"/>
  <c r="J540" i="2"/>
  <c r="J526" i="2"/>
  <c r="BK498" i="2"/>
  <c r="J481" i="2"/>
  <c r="BK425" i="2"/>
  <c r="J416" i="2"/>
  <c r="BK404" i="2"/>
  <c r="BK371" i="2"/>
  <c r="BK335" i="2"/>
  <c r="J319" i="2"/>
  <c r="BK276" i="2"/>
  <c r="J237" i="2"/>
  <c r="J219" i="2"/>
  <c r="J188" i="2"/>
  <c r="BK176" i="2"/>
  <c r="BK155" i="2"/>
  <c r="J145" i="2"/>
  <c r="BK133" i="2"/>
  <c r="BK710" i="2"/>
  <c r="BK691" i="2"/>
  <c r="J684" i="2"/>
  <c r="J665" i="2"/>
  <c r="J650" i="2"/>
  <c r="BK637" i="2"/>
  <c r="BK630" i="2"/>
  <c r="J600" i="2"/>
  <c r="BK587" i="2"/>
  <c r="J559" i="2"/>
  <c r="J545" i="2"/>
  <c r="J528" i="2"/>
  <c r="J512" i="2"/>
  <c r="BK502" i="2"/>
  <c r="J459" i="2"/>
  <c r="J445" i="2"/>
  <c r="J414" i="2"/>
  <c r="J396" i="2"/>
  <c r="J361" i="2"/>
  <c r="BK340" i="2"/>
  <c r="J310" i="2"/>
  <c r="BK281" i="2"/>
  <c r="J267" i="2"/>
  <c r="J253" i="2"/>
  <c r="J193" i="2"/>
  <c r="BK153" i="2"/>
  <c r="BK135" i="3"/>
  <c r="BK130" i="3"/>
  <c r="J124" i="3"/>
  <c r="J135" i="3"/>
  <c r="BK131" i="3"/>
  <c r="BK124" i="3"/>
  <c r="J134" i="3"/>
  <c r="J131" i="3"/>
  <c r="BK126" i="3"/>
  <c r="J120" i="3"/>
  <c r="J714" i="2"/>
  <c r="J671" i="2"/>
  <c r="J653" i="2"/>
  <c r="BK603" i="2"/>
  <c r="BK577" i="2"/>
  <c r="J571" i="2"/>
  <c r="J554" i="2"/>
  <c r="BK540" i="2"/>
  <c r="J502" i="2"/>
  <c r="BK488" i="2"/>
  <c r="J468" i="2"/>
  <c r="J461" i="2"/>
  <c r="J447" i="2"/>
  <c r="J417" i="2"/>
  <c r="J404" i="2"/>
  <c r="BK396" i="2"/>
  <c r="BK367" i="2"/>
  <c r="BK359" i="2"/>
  <c r="J351" i="2"/>
  <c r="J343" i="2"/>
  <c r="BK310" i="2"/>
  <c r="J281" i="2"/>
  <c r="BK272" i="2"/>
  <c r="J235" i="2"/>
  <c r="BK185" i="2"/>
  <c r="BK173" i="2"/>
  <c r="BK150" i="2"/>
  <c r="BK131" i="2"/>
  <c r="BK721" i="2"/>
  <c r="J713" i="2"/>
  <c r="J701" i="2"/>
  <c r="BK694" i="2"/>
  <c r="BK684" i="2"/>
  <c r="BK677" i="2"/>
  <c r="BK671" i="2"/>
  <c r="J637" i="2"/>
  <c r="BK608" i="2"/>
  <c r="BK580" i="2"/>
  <c r="J566" i="2"/>
  <c r="BK520" i="2"/>
  <c r="BK481" i="2"/>
  <c r="BK465" i="2"/>
  <c r="J452" i="2"/>
  <c r="BK433" i="2"/>
  <c r="J419" i="2"/>
  <c r="J382" i="2"/>
  <c r="J359" i="2"/>
  <c r="BK338" i="2"/>
  <c r="BK313" i="2"/>
  <c r="BK261" i="2"/>
  <c r="BK228" i="2"/>
  <c r="BK191" i="2"/>
  <c r="J179" i="2"/>
  <c r="BK160" i="2"/>
  <c r="J151" i="2"/>
  <c r="BK143" i="2"/>
  <c r="J718" i="2"/>
  <c r="BK696" i="2"/>
  <c r="J678" i="2"/>
  <c r="J669" i="2"/>
  <c r="BK656" i="2"/>
  <c r="BK636" i="2"/>
  <c r="BK619" i="2"/>
  <c r="J604" i="2"/>
  <c r="J596" i="2"/>
  <c r="BK591" i="2"/>
  <c r="BK566" i="2"/>
  <c r="J534" i="2"/>
  <c r="BK518" i="2"/>
  <c r="J495" i="2"/>
  <c r="BK466" i="2"/>
  <c r="J455" i="2"/>
  <c r="BK417" i="2"/>
  <c r="J392" i="2"/>
  <c r="J363" i="2"/>
  <c r="BK325" i="2"/>
  <c r="BK267" i="2"/>
  <c r="BK257" i="2"/>
  <c r="J228" i="2"/>
  <c r="J195" i="2"/>
  <c r="J174" i="2"/>
  <c r="BK157" i="2"/>
  <c r="J147" i="2"/>
  <c r="J137" i="2"/>
  <c r="J712" i="2"/>
  <c r="J694" i="2"/>
  <c r="BK678" i="2"/>
  <c r="BK669" i="2"/>
  <c r="J664" i="2"/>
  <c r="J642" i="2"/>
  <c r="BK634" i="2"/>
  <c r="BK601" i="2"/>
  <c r="BK589" i="2"/>
  <c r="J580" i="2"/>
  <c r="J543" i="2"/>
  <c r="J516" i="2"/>
  <c r="BK511" i="2"/>
  <c r="J498" i="2"/>
  <c r="J466" i="2"/>
  <c r="J449" i="2"/>
  <c r="J435" i="2"/>
  <c r="BK392" i="2"/>
  <c r="BK363" i="2"/>
  <c r="J331" i="2"/>
  <c r="J311" i="2"/>
  <c r="BK283" i="2"/>
  <c r="J274" i="2"/>
  <c r="J255" i="2"/>
  <c r="BK219" i="2"/>
  <c r="BK161" i="2"/>
  <c r="J133" i="2"/>
  <c r="J132" i="3"/>
  <c r="J125" i="3"/>
  <c r="BK119" i="3"/>
  <c r="BK129" i="3"/>
  <c r="J123" i="3"/>
  <c r="J119" i="3"/>
  <c r="BK132" i="3"/>
  <c r="J127" i="3"/>
  <c r="BK121" i="3"/>
  <c r="J191" i="2"/>
  <c r="BK151" i="2"/>
  <c r="J726" i="2"/>
  <c r="BK718" i="2"/>
  <c r="BK712" i="2"/>
  <c r="J697" i="2"/>
  <c r="J690" i="2"/>
  <c r="J679" i="2"/>
  <c r="J673" i="2"/>
  <c r="BK642" i="2"/>
  <c r="BK610" i="2"/>
  <c r="J594" i="2"/>
  <c r="J575" i="2"/>
  <c r="J547" i="2"/>
  <c r="J494" i="2"/>
  <c r="J477" i="2"/>
  <c r="BK467" i="2"/>
  <c r="BK450" i="2"/>
  <c r="BK435" i="2"/>
  <c r="J421" i="2"/>
  <c r="BK387" i="2"/>
  <c r="J365" i="2"/>
  <c r="J340" i="2"/>
  <c r="BK328" i="2"/>
  <c r="J279" i="2"/>
  <c r="J233" i="2"/>
  <c r="BK193" i="2"/>
  <c r="J185" i="2"/>
  <c r="BK177" i="2"/>
  <c r="BK158" i="2"/>
  <c r="J150" i="2"/>
  <c r="J721" i="2"/>
  <c r="J706" i="2"/>
  <c r="J688" i="2"/>
  <c r="J675" i="2"/>
  <c r="BK665" i="2"/>
  <c r="J641" i="2"/>
  <c r="BK632" i="2"/>
  <c r="J610" i="2"/>
  <c r="J601" i="2"/>
  <c r="BK594" i="2"/>
  <c r="J587" i="2"/>
  <c r="BK564" i="2"/>
  <c r="BK543" i="2"/>
  <c r="J520" i="2"/>
  <c r="J497" i="2"/>
  <c r="BK477" i="2"/>
  <c r="BK459" i="2"/>
  <c r="J412" i="2"/>
  <c r="J387" i="2"/>
  <c r="J350" i="2"/>
  <c r="J295" i="2"/>
  <c r="J265" i="2"/>
  <c r="BK255" i="2"/>
  <c r="BK227" i="2"/>
  <c r="J215" i="2"/>
  <c r="BK167" i="2"/>
  <c r="J148" i="2"/>
  <c r="J141" i="2"/>
  <c r="J716" i="2"/>
  <c r="BK697" i="2"/>
  <c r="J686" i="2"/>
  <c r="J674" i="2"/>
  <c r="J667" i="2"/>
  <c r="BK660" i="2"/>
  <c r="BK640" i="2"/>
  <c r="J636" i="2"/>
  <c r="BK604" i="2"/>
  <c r="BK593" i="2"/>
  <c r="BK582" i="2"/>
  <c r="J557" i="2"/>
  <c r="J542" i="2"/>
  <c r="BK526" i="2"/>
  <c r="BK509" i="2"/>
  <c r="BK497" i="2"/>
  <c r="BK461" i="2"/>
  <c r="BK447" i="2"/>
  <c r="BK421" i="2"/>
  <c r="J371" i="2"/>
  <c r="BK351" i="2"/>
  <c r="BK319" i="2"/>
  <c r="BK307" i="2"/>
  <c r="BK279" i="2"/>
  <c r="J272" i="2"/>
  <c r="J257" i="2"/>
  <c r="BK233" i="2"/>
  <c r="J158" i="2"/>
  <c r="BK132" i="2"/>
  <c r="J129" i="3"/>
  <c r="J122" i="3"/>
  <c r="BK134" i="3"/>
  <c r="J126" i="3"/>
  <c r="J121" i="3"/>
  <c r="J130" i="3"/>
  <c r="BK123" i="3"/>
  <c r="BK130" i="2" l="1"/>
  <c r="J130" i="2" s="1"/>
  <c r="J98" i="2" s="1"/>
  <c r="R266" i="2"/>
  <c r="P370" i="2"/>
  <c r="BK454" i="2"/>
  <c r="J454" i="2" s="1"/>
  <c r="J101" i="2" s="1"/>
  <c r="BK476" i="2"/>
  <c r="J476" i="2" s="1"/>
  <c r="J102" i="2" s="1"/>
  <c r="P558" i="2"/>
  <c r="T609" i="2"/>
  <c r="T722" i="2"/>
  <c r="T719" i="2" s="1"/>
  <c r="T130" i="2"/>
  <c r="P266" i="2"/>
  <c r="T370" i="2"/>
  <c r="P454" i="2"/>
  <c r="T476" i="2"/>
  <c r="BK558" i="2"/>
  <c r="J558" i="2" s="1"/>
  <c r="J103" i="2" s="1"/>
  <c r="BK609" i="2"/>
  <c r="J609" i="2" s="1"/>
  <c r="J104" i="2" s="1"/>
  <c r="P722" i="2"/>
  <c r="P719" i="2"/>
  <c r="R130" i="2"/>
  <c r="BK266" i="2"/>
  <c r="J266" i="2" s="1"/>
  <c r="J99" i="2" s="1"/>
  <c r="BK370" i="2"/>
  <c r="J370" i="2" s="1"/>
  <c r="J100" i="2" s="1"/>
  <c r="T454" i="2"/>
  <c r="R476" i="2"/>
  <c r="T558" i="2"/>
  <c r="R609" i="2"/>
  <c r="BK722" i="2"/>
  <c r="J722" i="2" s="1"/>
  <c r="J108" i="2" s="1"/>
  <c r="BK118" i="3"/>
  <c r="J118" i="3"/>
  <c r="J97" i="3" s="1"/>
  <c r="R118" i="3"/>
  <c r="R117" i="3" s="1"/>
  <c r="P130" i="2"/>
  <c r="T266" i="2"/>
  <c r="R370" i="2"/>
  <c r="R454" i="2"/>
  <c r="P476" i="2"/>
  <c r="R558" i="2"/>
  <c r="P609" i="2"/>
  <c r="R722" i="2"/>
  <c r="R719" i="2"/>
  <c r="P118" i="3"/>
  <c r="P117" i="3" s="1"/>
  <c r="AU96" i="1" s="1"/>
  <c r="T118" i="3"/>
  <c r="T117" i="3" s="1"/>
  <c r="BK717" i="2"/>
  <c r="J717" i="2" s="1"/>
  <c r="J105" i="2" s="1"/>
  <c r="BK720" i="2"/>
  <c r="J720" i="2" s="1"/>
  <c r="J107" i="2" s="1"/>
  <c r="E85" i="3"/>
  <c r="J89" i="3"/>
  <c r="F92" i="3"/>
  <c r="BE120" i="3"/>
  <c r="BE122" i="3"/>
  <c r="BE125" i="3"/>
  <c r="BE127" i="3"/>
  <c r="BE129" i="3"/>
  <c r="BK129" i="2"/>
  <c r="J129" i="2" s="1"/>
  <c r="J97" i="2" s="1"/>
  <c r="BE121" i="3"/>
  <c r="BE123" i="3"/>
  <c r="BE126" i="3"/>
  <c r="BE128" i="3"/>
  <c r="BE132" i="3"/>
  <c r="BE133" i="3"/>
  <c r="BE135" i="3"/>
  <c r="BE119" i="3"/>
  <c r="BE124" i="3"/>
  <c r="BE130" i="3"/>
  <c r="BE131" i="3"/>
  <c r="BE134" i="3"/>
  <c r="J122" i="2"/>
  <c r="BE141" i="2"/>
  <c r="BE145" i="2"/>
  <c r="BE147" i="2"/>
  <c r="BE148" i="2"/>
  <c r="BE150" i="2"/>
  <c r="BE155" i="2"/>
  <c r="BE167" i="2"/>
  <c r="BE173" i="2"/>
  <c r="BE177" i="2"/>
  <c r="BE180" i="2"/>
  <c r="BE185" i="2"/>
  <c r="BE188" i="2"/>
  <c r="BE195" i="2"/>
  <c r="BE227" i="2"/>
  <c r="BE257" i="2"/>
  <c r="BE261" i="2"/>
  <c r="BE328" i="2"/>
  <c r="BE335" i="2"/>
  <c r="BE338" i="2"/>
  <c r="BE346" i="2"/>
  <c r="BE353" i="2"/>
  <c r="BE354" i="2"/>
  <c r="BE363" i="2"/>
  <c r="BE380" i="2"/>
  <c r="BE382" i="2"/>
  <c r="BE398" i="2"/>
  <c r="BE404" i="2"/>
  <c r="BE416" i="2"/>
  <c r="BE417" i="2"/>
  <c r="BE423" i="2"/>
  <c r="BE425" i="2"/>
  <c r="BE452" i="2"/>
  <c r="BE462" i="2"/>
  <c r="BE464" i="2"/>
  <c r="BE473" i="2"/>
  <c r="BE481" i="2"/>
  <c r="BE484" i="2"/>
  <c r="BE488" i="2"/>
  <c r="BE547" i="2"/>
  <c r="BE564" i="2"/>
  <c r="BE571" i="2"/>
  <c r="BE594" i="2"/>
  <c r="BE606" i="2"/>
  <c r="BE608" i="2"/>
  <c r="BE619" i="2"/>
  <c r="BE634" i="2"/>
  <c r="BE641" i="2"/>
  <c r="BE653" i="2"/>
  <c r="BE670" i="2"/>
  <c r="BE673" i="2"/>
  <c r="BE675" i="2"/>
  <c r="BE679" i="2"/>
  <c r="BE681" i="2"/>
  <c r="BE688" i="2"/>
  <c r="BE690" i="2"/>
  <c r="BE696" i="2"/>
  <c r="BE701" i="2"/>
  <c r="BE706" i="2"/>
  <c r="BE714" i="2"/>
  <c r="F92" i="2"/>
  <c r="BE131" i="2"/>
  <c r="BE151" i="2"/>
  <c r="BE179" i="2"/>
  <c r="BE191" i="2"/>
  <c r="BE233" i="2"/>
  <c r="BE237" i="2"/>
  <c r="BE258" i="2"/>
  <c r="BE272" i="2"/>
  <c r="BE279" i="2"/>
  <c r="BE297" i="2"/>
  <c r="BE310" i="2"/>
  <c r="BE311" i="2"/>
  <c r="BE340" i="2"/>
  <c r="BE343" i="2"/>
  <c r="BE351" i="2"/>
  <c r="BE359" i="2"/>
  <c r="BE365" i="2"/>
  <c r="BE394" i="2"/>
  <c r="BE396" i="2"/>
  <c r="BE419" i="2"/>
  <c r="BE433" i="2"/>
  <c r="BE435" i="2"/>
  <c r="BE445" i="2"/>
  <c r="BE449" i="2"/>
  <c r="BE450" i="2"/>
  <c r="BE465" i="2"/>
  <c r="BE467" i="2"/>
  <c r="BE494" i="2"/>
  <c r="BE502" i="2"/>
  <c r="BE511" i="2"/>
  <c r="BE512" i="2"/>
  <c r="BE534" i="2"/>
  <c r="BE540" i="2"/>
  <c r="BE545" i="2"/>
  <c r="BE557" i="2"/>
  <c r="BE575" i="2"/>
  <c r="BE577" i="2"/>
  <c r="BE580" i="2"/>
  <c r="BE637" i="2"/>
  <c r="BE660" i="2"/>
  <c r="BE671" i="2"/>
  <c r="BE683" i="2"/>
  <c r="BE684" i="2"/>
  <c r="BE694" i="2"/>
  <c r="BE697" i="2"/>
  <c r="BE716" i="2"/>
  <c r="BE718" i="2"/>
  <c r="BE721" i="2"/>
  <c r="BE723" i="2"/>
  <c r="BE726" i="2"/>
  <c r="E85" i="2"/>
  <c r="BE133" i="2"/>
  <c r="BE137" i="2"/>
  <c r="BE161" i="2"/>
  <c r="BE215" i="2"/>
  <c r="BE219" i="2"/>
  <c r="BE235" i="2"/>
  <c r="BE255" i="2"/>
  <c r="BE267" i="2"/>
  <c r="BE274" i="2"/>
  <c r="BE281" i="2"/>
  <c r="BE283" i="2"/>
  <c r="BE295" i="2"/>
  <c r="BE307" i="2"/>
  <c r="BE350" i="2"/>
  <c r="BE361" i="2"/>
  <c r="BE367" i="2"/>
  <c r="BE392" i="2"/>
  <c r="BE403" i="2"/>
  <c r="BE412" i="2"/>
  <c r="BE414" i="2"/>
  <c r="BE447" i="2"/>
  <c r="BE459" i="2"/>
  <c r="BE461" i="2"/>
  <c r="BE468" i="2"/>
  <c r="BE495" i="2"/>
  <c r="BE498" i="2"/>
  <c r="BE509" i="2"/>
  <c r="BE516" i="2"/>
  <c r="BE526" i="2"/>
  <c r="BE543" i="2"/>
  <c r="BE554" i="2"/>
  <c r="BE559" i="2"/>
  <c r="BE584" i="2"/>
  <c r="BE587" i="2"/>
  <c r="BE593" i="2"/>
  <c r="BE598" i="2"/>
  <c r="BE601" i="2"/>
  <c r="BE603" i="2"/>
  <c r="BE630" i="2"/>
  <c r="BE640" i="2"/>
  <c r="BE650" i="2"/>
  <c r="BE656" i="2"/>
  <c r="BE665" i="2"/>
  <c r="BE669" i="2"/>
  <c r="BE691" i="2"/>
  <c r="BE710" i="2"/>
  <c r="BE712" i="2"/>
  <c r="BE713" i="2"/>
  <c r="BE132" i="2"/>
  <c r="BE143" i="2"/>
  <c r="BE153" i="2"/>
  <c r="BE157" i="2"/>
  <c r="BE158" i="2"/>
  <c r="BE160" i="2"/>
  <c r="BE174" i="2"/>
  <c r="BE176" i="2"/>
  <c r="BE193" i="2"/>
  <c r="BE217" i="2"/>
  <c r="BE228" i="2"/>
  <c r="BE253" i="2"/>
  <c r="BE263" i="2"/>
  <c r="BE265" i="2"/>
  <c r="BE276" i="2"/>
  <c r="BE313" i="2"/>
  <c r="BE319" i="2"/>
  <c r="BE325" i="2"/>
  <c r="BE331" i="2"/>
  <c r="BE371" i="2"/>
  <c r="BE387" i="2"/>
  <c r="BE421" i="2"/>
  <c r="BE437" i="2"/>
  <c r="BE455" i="2"/>
  <c r="BE466" i="2"/>
  <c r="BE477" i="2"/>
  <c r="BE497" i="2"/>
  <c r="BE508" i="2"/>
  <c r="BE518" i="2"/>
  <c r="BE520" i="2"/>
  <c r="BE528" i="2"/>
  <c r="BE542" i="2"/>
  <c r="BE556" i="2"/>
  <c r="BE566" i="2"/>
  <c r="BE582" i="2"/>
  <c r="BE589" i="2"/>
  <c r="BE591" i="2"/>
  <c r="BE596" i="2"/>
  <c r="BE600" i="2"/>
  <c r="BE604" i="2"/>
  <c r="BE610" i="2"/>
  <c r="BE621" i="2"/>
  <c r="BE632" i="2"/>
  <c r="BE636" i="2"/>
  <c r="BE639" i="2"/>
  <c r="BE642" i="2"/>
  <c r="BE664" i="2"/>
  <c r="BE667" i="2"/>
  <c r="BE674" i="2"/>
  <c r="BE677" i="2"/>
  <c r="BE678" i="2"/>
  <c r="BE686" i="2"/>
  <c r="F36" i="2"/>
  <c r="BC95" i="1"/>
  <c r="F35" i="2"/>
  <c r="BB95" i="1" s="1"/>
  <c r="J34" i="2"/>
  <c r="AW95" i="1"/>
  <c r="F37" i="3"/>
  <c r="BD96" i="1" s="1"/>
  <c r="F36" i="3"/>
  <c r="BC96" i="1"/>
  <c r="F34" i="2"/>
  <c r="BA95" i="1" s="1"/>
  <c r="J34" i="3"/>
  <c r="AW96" i="1"/>
  <c r="F34" i="3"/>
  <c r="BA96" i="1" s="1"/>
  <c r="F37" i="2"/>
  <c r="BD95" i="1"/>
  <c r="F35" i="3"/>
  <c r="BB96" i="1" s="1"/>
  <c r="P129" i="2" l="1"/>
  <c r="P128" i="2"/>
  <c r="AU95" i="1"/>
  <c r="R129" i="2"/>
  <c r="R128" i="2" s="1"/>
  <c r="T129" i="2"/>
  <c r="T128" i="2"/>
  <c r="BK719" i="2"/>
  <c r="J719" i="2" s="1"/>
  <c r="J106" i="2" s="1"/>
  <c r="BK117" i="3"/>
  <c r="J117" i="3"/>
  <c r="J30" i="3" s="1"/>
  <c r="AG96" i="1" s="1"/>
  <c r="AU94" i="1"/>
  <c r="BC94" i="1"/>
  <c r="W32" i="1" s="1"/>
  <c r="BB94" i="1"/>
  <c r="AX94" i="1"/>
  <c r="BD94" i="1"/>
  <c r="W33" i="1" s="1"/>
  <c r="F33" i="3"/>
  <c r="AZ96" i="1"/>
  <c r="BA94" i="1"/>
  <c r="W30" i="1" s="1"/>
  <c r="J33" i="3"/>
  <c r="AV96" i="1"/>
  <c r="AT96" i="1"/>
  <c r="J33" i="2"/>
  <c r="AV95" i="1" s="1"/>
  <c r="AT95" i="1" s="1"/>
  <c r="F33" i="2"/>
  <c r="AZ95" i="1"/>
  <c r="BK128" i="2" l="1"/>
  <c r="J128" i="2" s="1"/>
  <c r="J96" i="2" s="1"/>
  <c r="J96" i="3"/>
  <c r="J39" i="3"/>
  <c r="AN96" i="1"/>
  <c r="W31" i="1"/>
  <c r="AZ94" i="1"/>
  <c r="W29" i="1"/>
  <c r="AW94" i="1"/>
  <c r="AK30" i="1" s="1"/>
  <c r="J30" i="2"/>
  <c r="AG95" i="1"/>
  <c r="AG94" i="1"/>
  <c r="AK26" i="1" s="1"/>
  <c r="AY94" i="1"/>
  <c r="J39" i="2" l="1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<sst xmlns="http://schemas.openxmlformats.org/spreadsheetml/2006/main" count="7559" uniqueCount="1297">
  <si>
    <t>Export Komplet</t>
  </si>
  <si>
    <t/>
  </si>
  <si>
    <t>2.0</t>
  </si>
  <si>
    <t>ZAMOK</t>
  </si>
  <si>
    <t>False</t>
  </si>
  <si>
    <t>{08bd9293-1bbf-4e98-bd1e-48c4a8ceb8f6}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</si>
  <si>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</si>
  <si>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</si>
  <si>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</si>
  <si>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</si>
  <si>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</si>
  <si>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</si>
  <si>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</si>
  <si>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</si>
  <si>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24028a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</si>
  <si>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</si>
  <si>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</si>
  <si>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NOPOVA – DROBNÁ REKONSTRUKCE KANALIZACE</t>
  </si>
  <si>
    <t>0,1</t>
  </si>
  <si>
    <t>KSO:</t>
  </si>
  <si>
    <t>CC-CZ:</t>
  </si>
  <si>
    <t>1</t>
  </si>
  <si>
    <t>Místo:</t>
  </si>
  <si>
    <t>BRNO</t>
  </si>
  <si>
    <t>Datum:</t>
  </si>
  <si>
    <t>26. 8. 2024</t>
  </si>
  <si>
    <t>10</t>
  </si>
  <si>
    <t>100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</si>
  <si>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</si>
  <si>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</si>
  <si>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</si>
  <si>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</si>
  <si>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</si>
  <si>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</si>
  <si>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</si>
  <si>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PK FRAJT s.r.o.,   Brno</t>
  </si>
  <si>
    <t>True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</si>
  <si>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</si>
  <si>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</si>
  <si>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</si>
  <si>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Výkaz výměr, který se vztahuje k více položkám je nahrazen odpovídajícím slovem  "FIGUROU".  Figura je uvedena ve sloupci "Kód" v položce, kde byla spočítána. Pokud je někde uveden obchodní název, slouží jen k upřesnění specifikace materiálu. Je možné použít jakýkoliv obdobný výrobek.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</si>
  <si>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</si>
  <si>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</si>
  <si>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</si>
  <si>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</si>
  <si>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</si>
  <si>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</si>
  <si>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</si>
  <si>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</si>
  <si>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</si>
  <si>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</si>
  <si>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</si>
  <si>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</si>
  <si>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</si>
  <si>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</si>
  <si>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</si>
  <si>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</si>
  <si>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</si>
  <si>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</si>
  <si>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</si>
  <si>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</si>
  <si>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</si>
  <si>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</si>
  <si>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</si>
  <si>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</si>
  <si>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</si>
  <si>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</si>
  <si>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</si>
  <si>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</si>
  <si>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</si>
  <si>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</si>
  <si>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</si>
  <si>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</si>
  <si>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</si>
  <si>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</si>
  <si>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</si>
  <si>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</si>
  <si>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</si>
  <si>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</si>
  <si>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</si>
  <si>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</si>
  <si>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</si>
  <si>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</si>
  <si>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</si>
  <si>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</si>
  <si>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</si>
  <si>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</si>
  <si>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>KANALIZACE</t>
  </si>
  <si>
    <t>ING</t>
  </si>
  <si>
    <t>{ae82fc3b-afb1-4743-858b-c70549c84d91}</t>
  </si>
  <si>
    <t>827 21</t>
  </si>
  <si>
    <t>2</t>
  </si>
  <si>
    <t>90</t>
  </si>
  <si>
    <t>OSTATNÍ NÁKLADY</t>
  </si>
  <si>
    <t>VON</t>
  </si>
  <si>
    <t>{0c425690-32cd-429b-9bad-2b20940db6c0}</t>
  </si>
  <si>
    <t>BASFALT</t>
  </si>
  <si>
    <t>77,785</t>
  </si>
  <si>
    <t>PANELm2</t>
  </si>
  <si>
    <t>346,5</t>
  </si>
  <si>
    <t>KRYCÍ LIST SOUPISU PRACÍ</t>
  </si>
  <si>
    <t>BETONm2</t>
  </si>
  <si>
    <t>5</t>
  </si>
  <si>
    <t>ŠPm2</t>
  </si>
  <si>
    <t>422,931</t>
  </si>
  <si>
    <t>GEOTEXT</t>
  </si>
  <si>
    <t>490,1</t>
  </si>
  <si>
    <t>BSACHTA</t>
  </si>
  <si>
    <t>0,955</t>
  </si>
  <si>
    <t>Objekt:</t>
  </si>
  <si>
    <t>BSTOLA</t>
  </si>
  <si>
    <t xml:space="preserve"> </t>
  </si>
  <si>
    <t>8,22</t>
  </si>
  <si>
    <t>SO 310 - KANALIZACE</t>
  </si>
  <si>
    <t>DN6090</t>
  </si>
  <si>
    <t>116,84</t>
  </si>
  <si>
    <t>DN6090p1</t>
  </si>
  <si>
    <t>117,44</t>
  </si>
  <si>
    <t>DN6090štola</t>
  </si>
  <si>
    <t>21,35</t>
  </si>
  <si>
    <t>I240</t>
  </si>
  <si>
    <t>2788,1</t>
  </si>
  <si>
    <t>KABELkus</t>
  </si>
  <si>
    <t>8</t>
  </si>
  <si>
    <t>KABELm</t>
  </si>
  <si>
    <t>13,2</t>
  </si>
  <si>
    <t>KRYT200</t>
  </si>
  <si>
    <t>173,754</t>
  </si>
  <si>
    <t>LOZE4</t>
  </si>
  <si>
    <t>16,152</t>
  </si>
  <si>
    <t>OBSYP</t>
  </si>
  <si>
    <t>106,558</t>
  </si>
  <si>
    <t>ODVOZ1</t>
  </si>
  <si>
    <t>848,673</t>
  </si>
  <si>
    <t>ODVOZ3</t>
  </si>
  <si>
    <t>65,669</t>
  </si>
  <si>
    <t>PAZENI7</t>
  </si>
  <si>
    <t>114,457</t>
  </si>
  <si>
    <t>PL638</t>
  </si>
  <si>
    <t>9,44</t>
  </si>
  <si>
    <t>PL806</t>
  </si>
  <si>
    <t>392,1</t>
  </si>
  <si>
    <t>RAMa</t>
  </si>
  <si>
    <t>118,63</t>
  </si>
  <si>
    <t>RAMb</t>
  </si>
  <si>
    <t>43,28</t>
  </si>
  <si>
    <t>SMES1</t>
  </si>
  <si>
    <t>5,765</t>
  </si>
  <si>
    <t>SUT1</t>
  </si>
  <si>
    <t>19,728</t>
  </si>
  <si>
    <t>SUT2</t>
  </si>
  <si>
    <t>2,292</t>
  </si>
  <si>
    <t>ŠTOLA</t>
  </si>
  <si>
    <t>U16</t>
  </si>
  <si>
    <t>33,84</t>
  </si>
  <si>
    <t>VYKOP1</t>
  </si>
  <si>
    <t>837,09</t>
  </si>
  <si>
    <t>VYKOP11</t>
  </si>
  <si>
    <t>992,685</t>
  </si>
  <si>
    <t>VYKOPR1</t>
  </si>
  <si>
    <t>11,583</t>
  </si>
  <si>
    <t>VYRUB2</t>
  </si>
  <si>
    <t>53,418</t>
  </si>
  <si>
    <t>VYRUB3</t>
  </si>
  <si>
    <t>53,651</t>
  </si>
  <si>
    <t>VYRUB31</t>
  </si>
  <si>
    <t>51,672</t>
  </si>
  <si>
    <t>VYRUBzv</t>
  </si>
  <si>
    <t>76,388</t>
  </si>
  <si>
    <t>ZASYP1</t>
  </si>
  <si>
    <t>576,844</t>
  </si>
  <si>
    <t>ZASYP2</t>
  </si>
  <si>
    <t>43,5</t>
  </si>
  <si>
    <t>DN6090p2</t>
  </si>
  <si>
    <t>21,5</t>
  </si>
  <si>
    <t>ŘEZasf</t>
  </si>
  <si>
    <t>92,8</t>
  </si>
  <si>
    <t>BDLAZBA</t>
  </si>
  <si>
    <t>3,135</t>
  </si>
  <si>
    <t>ACO11</t>
  </si>
  <si>
    <t>107,1</t>
  </si>
  <si>
    <t>ŠD</t>
  </si>
  <si>
    <t>30,235</t>
  </si>
  <si>
    <t>ACP22</t>
  </si>
  <si>
    <t>70,385</t>
  </si>
  <si>
    <t>SC8</t>
  </si>
  <si>
    <t>49,81</t>
  </si>
  <si>
    <t>ŘEZaco</t>
  </si>
  <si>
    <t>47,1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</si>
  <si>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</si>
  <si>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</si>
  <si>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</si>
  <si>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</si>
  <si>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</si>
  <si>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</si>
  <si>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hloubené vykopávky</t>
  </si>
  <si>
    <t xml:space="preserve">    12 - Zemní práce - štoly</t>
  </si>
  <si>
    <t xml:space="preserve">    13 - Zemní práce - těžní šachty</t>
  </si>
  <si>
    <t xml:space="preserve">    4 - Vodorovné konstrukce</t>
  </si>
  <si>
    <t xml:space="preserve">    5 - Komunikace pozemní</t>
  </si>
  <si>
    <t xml:space="preserve">    51 - Provizorní panelová cesta</t>
  </si>
  <si>
    <t xml:space="preserve">    8 - Trubní vedení</t>
  </si>
  <si>
    <t xml:space="preserve">    99 - Přesun hmot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</si>
  <si>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</si>
  <si>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</si>
  <si>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</si>
  <si>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</si>
  <si>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</si>
  <si>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</si>
  <si>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</si>
  <si>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</si>
  <si>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</si>
  <si>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</si>
  <si>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</si>
  <si>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</si>
  <si>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</si>
  <si>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</si>
  <si>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</si>
  <si>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</si>
  <si>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</si>
  <si>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</si>
  <si>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</si>
  <si>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</si>
  <si>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hloubené vykopávky</t>
  </si>
  <si>
    <t>K</t>
  </si>
  <si>
    <t>112151111.1</t>
  </si>
  <si>
    <t>Kácení stromů s rozřezáním a odvětvením D kmene přes 100 do 200 mm vč. odvozu a likvidace kmene větví pařezů</t>
  </si>
  <si>
    <t>kus</t>
  </si>
  <si>
    <t>vlastní</t>
  </si>
  <si>
    <t>4</t>
  </si>
  <si>
    <t>-1767605304</t>
  </si>
  <si>
    <t>112251101</t>
  </si>
  <si>
    <t>Odstranění pařezů průměru přes 100 do 300 mm</t>
  </si>
  <si>
    <t>CS ÚRS 2024 02</t>
  </si>
  <si>
    <t>-969487692</t>
  </si>
  <si>
    <t>3</t>
  </si>
  <si>
    <t>113202111</t>
  </si>
  <si>
    <t>Vytrhání obrub krajníků obrubníků stojatých</t>
  </si>
  <si>
    <t>m</t>
  </si>
  <si>
    <t>1072484217</t>
  </si>
  <si>
    <t>VV</t>
  </si>
  <si>
    <t>2,0*8</t>
  </si>
  <si>
    <t>" odstranění zpevněných ploch (betonová dlažba 10/20) "     60</t>
  </si>
  <si>
    <t>OBRUBNIK</t>
  </si>
  <si>
    <t>Součet</t>
  </si>
  <si>
    <t>113106343</t>
  </si>
  <si>
    <t>Rozebrání dlažeb při překopech komunikací pro pěší ze zámkové dlažby strojně pl do 15 m2</t>
  </si>
  <si>
    <t>m2</t>
  </si>
  <si>
    <t>1629685239</t>
  </si>
  <si>
    <t xml:space="preserve">" konstrukce 2 -dlažba zámková "     </t>
  </si>
  <si>
    <t>1,65*1,9</t>
  </si>
  <si>
    <t>113106423</t>
  </si>
  <si>
    <t>Rozebrání dlažeb při překopech komunikací pro pěší ze zámkové dlažby strojně pl přes 15 m2</t>
  </si>
  <si>
    <t>654804344</t>
  </si>
  <si>
    <t>" odstranění zpevněných ploch (betonová dlažba 10/20) "     50,0</t>
  </si>
  <si>
    <t>6</t>
  </si>
  <si>
    <t>113107532</t>
  </si>
  <si>
    <t>Odstranění podkladu z betonu prostého tl přes 150 do 300 mm při překopech strojně pl přes 15 m2</t>
  </si>
  <si>
    <t>261943308</t>
  </si>
  <si>
    <t>" SC - 200mm "     BASFALT</t>
  </si>
  <si>
    <t>7</t>
  </si>
  <si>
    <t>919735123</t>
  </si>
  <si>
    <t>Řezání stávajícího betonového krytu hl přes 100 do 150 mm</t>
  </si>
  <si>
    <t>1686710909</t>
  </si>
  <si>
    <t>997221561</t>
  </si>
  <si>
    <t>Vodorovná doprava suti z kusových materiálů do 1 km</t>
  </si>
  <si>
    <t>t</t>
  </si>
  <si>
    <t>-1962634763</t>
  </si>
  <si>
    <t>9</t>
  </si>
  <si>
    <t>997221569</t>
  </si>
  <si>
    <t>Příplatek ZKD 1 km u vodorovné dopravy suti z kusových materiálů</t>
  </si>
  <si>
    <t>-676404923</t>
  </si>
  <si>
    <t>78,011*7 'Přepočtené koeficientem množství</t>
  </si>
  <si>
    <t>997221615.1</t>
  </si>
  <si>
    <t>Poplatek za uložení na skládce (skládkovné) stavebního odpadu betonového (dlažba, obrubníky, podklad beton.)</t>
  </si>
  <si>
    <t>68779688</t>
  </si>
  <si>
    <t>113107522</t>
  </si>
  <si>
    <t>Odstranění podkladu z kameniva drceného tl přes 100 do 200 mm při překopech strojně pl přes 15 m2</t>
  </si>
  <si>
    <t>-342638265</t>
  </si>
  <si>
    <t>" ŠD tl. 150mm "     BASFALT</t>
  </si>
  <si>
    <t>113107423</t>
  </si>
  <si>
    <t>Odstranění podkladu z kameniva drceného tl přes 200 do 300 mm při překopech strojně pl do 15 m2</t>
  </si>
  <si>
    <t>2226107</t>
  </si>
  <si>
    <t>" chodník "     BDLAZBA</t>
  </si>
  <si>
    <t>13</t>
  </si>
  <si>
    <t>113107523</t>
  </si>
  <si>
    <t>Odstranění podkladu z kameniva drceného tl přes 200 do 300 mm při překopech strojně pl přes 15 m2</t>
  </si>
  <si>
    <t>1096494132</t>
  </si>
  <si>
    <t>14</t>
  </si>
  <si>
    <t>997221551</t>
  </si>
  <si>
    <t>Vodorovná doprava suti ze sypkých materiálů do 1 km</t>
  </si>
  <si>
    <t>1385690438</t>
  </si>
  <si>
    <t>15</t>
  </si>
  <si>
    <t>997221559</t>
  </si>
  <si>
    <t>Příplatek ZKD 1 km u vodorovné dopravy suti ze sypkých materiálů</t>
  </si>
  <si>
    <t>-1177081607</t>
  </si>
  <si>
    <t>45,937*7 'Přepočtené koeficientem množství</t>
  </si>
  <si>
    <t>16</t>
  </si>
  <si>
    <t>997221655.1</t>
  </si>
  <si>
    <t>Poplatek za skládku suti z komunikací s příměsí     (bez živice)</t>
  </si>
  <si>
    <t>1738808399</t>
  </si>
  <si>
    <t>17</t>
  </si>
  <si>
    <t>113107544</t>
  </si>
  <si>
    <t>Odstranění podkladu živičných tl přes 150 do 200 mm při překopech strojně pl přes 15 m2</t>
  </si>
  <si>
    <t>-1124717533</t>
  </si>
  <si>
    <t>" konstrukce 11 - vozovka JV8 - ACO+ACP - 50+100(mm) "</t>
  </si>
  <si>
    <t>" stoka "     1,65*(9,7+17,4-2,7+16,9-2,0/2)</t>
  </si>
  <si>
    <t>" šachta Š63438 "     2,7*2,7</t>
  </si>
  <si>
    <t>" šachta Š63119 "     2,0*2,0</t>
  </si>
  <si>
    <t>18</t>
  </si>
  <si>
    <t>919735114</t>
  </si>
  <si>
    <t>Řezání stávajícího živičného krytu hl přes 150 do 200 mm</t>
  </si>
  <si>
    <t>300114717</t>
  </si>
  <si>
    <t>" stoka "     2*(9,7+17,4-2,7+16,9-2,0/2)</t>
  </si>
  <si>
    <t>" šachta Š63438 "     2,7*4-1,65*2</t>
  </si>
  <si>
    <t>" šachta Š63119 "     2,0*4-1,65*2</t>
  </si>
  <si>
    <t>19</t>
  </si>
  <si>
    <t>-1984224969</t>
  </si>
  <si>
    <t>20</t>
  </si>
  <si>
    <t>1390959778</t>
  </si>
  <si>
    <t>35,003*7 'Přepočtené koeficientem množství</t>
  </si>
  <si>
    <t>997221645.1</t>
  </si>
  <si>
    <t>Poplatek za skládku suti z komunikací s příměsí  - živice</t>
  </si>
  <si>
    <t>-87508948</t>
  </si>
  <si>
    <t>22</t>
  </si>
  <si>
    <t>115101201</t>
  </si>
  <si>
    <t>Čerpání vody na dopravní výšku do 10 m průměrný přítok do 500 l/min</t>
  </si>
  <si>
    <t>hod</t>
  </si>
  <si>
    <t>-1383053079</t>
  </si>
  <si>
    <t>" čerpání splaškových vod "     1344</t>
  </si>
  <si>
    <t>23</t>
  </si>
  <si>
    <t>115101301</t>
  </si>
  <si>
    <t>Pohotovost čerpací soupravy pro dopravní výšku do 10 m přítok do 500 l/min</t>
  </si>
  <si>
    <t>den</t>
  </si>
  <si>
    <t>-1988463482</t>
  </si>
  <si>
    <t>24</t>
  </si>
  <si>
    <t>119001421</t>
  </si>
  <si>
    <t>Dočasné zajištění kabelů a kabelových tratí ze 3 volně ložených kabelů</t>
  </si>
  <si>
    <t>1540886892</t>
  </si>
  <si>
    <t>" kusy "     8</t>
  </si>
  <si>
    <t>" v metrech "     KABELkus*1,65</t>
  </si>
  <si>
    <t>25</t>
  </si>
  <si>
    <t>139001101</t>
  </si>
  <si>
    <t>Příplatek za ztížení vykopávky v blízkosti podzemního vedení</t>
  </si>
  <si>
    <t>m3</t>
  </si>
  <si>
    <t>-1252200122</t>
  </si>
  <si>
    <t>1,3*1,8*1,65*3</t>
  </si>
  <si>
    <t>26</t>
  </si>
  <si>
    <t>132112222</t>
  </si>
  <si>
    <t>Hloubení zapažených rýh šířky do 2000 mm v nesoudržných horninách třídy těžitelnosti I skupiny 1 a 2 ručně</t>
  </si>
  <si>
    <t>-1342679255</t>
  </si>
  <si>
    <t xml:space="preserve">" ruční výkop - inž.sítě "     </t>
  </si>
  <si>
    <t>" ve třídě 2  - 10% "     VYKOPR1*0,1</t>
  </si>
  <si>
    <t>27</t>
  </si>
  <si>
    <t>132212222</t>
  </si>
  <si>
    <t>Hloubení zapažených rýh šířky do 2000 mm v nesoudržných horninách třídy těžitelnosti I skupiny 3 ručně</t>
  </si>
  <si>
    <t>-1867136708</t>
  </si>
  <si>
    <t>" ve třídě 3  - 82% "     VYKOPR1*0,82</t>
  </si>
  <si>
    <t>28</t>
  </si>
  <si>
    <t>132312222</t>
  </si>
  <si>
    <t>Hloubení zapažených rýh šířky do 2000 mm v nesoudržných horninách třídy těžitelnosti II skupiny 4 ručně</t>
  </si>
  <si>
    <t>-1464502491</t>
  </si>
  <si>
    <t>" ve třídě 4  - 8% "     VYKOPR1*0,08</t>
  </si>
  <si>
    <t>29</t>
  </si>
  <si>
    <t>132154205</t>
  </si>
  <si>
    <t>Hloubení zapažených rýh š do 2000 mm v hornině třídy těžitelnosti I skupiny 1 a 2 objem do 1000 m3</t>
  </si>
  <si>
    <t>907383985</t>
  </si>
  <si>
    <t>" stoka od TJ1 po Š63119 "</t>
  </si>
  <si>
    <t>1,65*(5,79+5,2)/2*(70,5-23,0-2,48/2-2,7/2)</t>
  </si>
  <si>
    <t>1,65*(5,2+4,82)/2*(107,64-70,5-2,7/2)</t>
  </si>
  <si>
    <t>1,65*(4,82+4,79)/2*(118,03-107,64)</t>
  </si>
  <si>
    <t>1,65*(4,79+4,2)/2*(141,0-118,03-2,0/2)</t>
  </si>
  <si>
    <t>" Š63438 "     5,58*2,7*2,7</t>
  </si>
  <si>
    <t>" Š63119 "     0,91*2,0*2,0</t>
  </si>
  <si>
    <t>Mezisoučet</t>
  </si>
  <si>
    <t>" odpočet vybouraných konstrukcí "</t>
  </si>
  <si>
    <t>" DN600/900 "     -0,798*(118,0-1,3/2-2,48/2)</t>
  </si>
  <si>
    <t>" komín šachet "     -PI*(1,24/2)^2*3,9</t>
  </si>
  <si>
    <t>" monolit.část šachet "     -1,6*1,6*2,6</t>
  </si>
  <si>
    <t>" odpočet povrchů "</t>
  </si>
  <si>
    <t>" asf. vozovka "     -0,50*BASFALT</t>
  </si>
  <si>
    <t>" dlažba "     -0,35*BDLAZBA</t>
  </si>
  <si>
    <t>" odpočet ruční výkop "     -VYKOPR1</t>
  </si>
  <si>
    <t>" ve třídě 2  - 10% "     VYKOP1*0,1</t>
  </si>
  <si>
    <t>30</t>
  </si>
  <si>
    <t>132254205</t>
  </si>
  <si>
    <t>Hloubení zapažených rýh š do 2000 mm v hornině třídy těžitelnosti I skupiny 3 objem do 1000 m3</t>
  </si>
  <si>
    <t>-2038198034</t>
  </si>
  <si>
    <t>" ve třídě 3  - 82% "     VYKOP1*0,82</t>
  </si>
  <si>
    <t>31</t>
  </si>
  <si>
    <t>132354206</t>
  </si>
  <si>
    <t>Hloubení zapažených rýh š do 2000 mm v hornině třídy těžitelnosti II skupiny 4 objem do 5000 m3</t>
  </si>
  <si>
    <t>-1533358552</t>
  </si>
  <si>
    <t>" ve třídě 4  - 8% "     VYKOP1*0,08</t>
  </si>
  <si>
    <t>32</t>
  </si>
  <si>
    <t>151201103</t>
  </si>
  <si>
    <t>Zřízení zátažného pažení a rozepření stěn rýh hl přes 4 do 8 m</t>
  </si>
  <si>
    <t>-1674098709</t>
  </si>
  <si>
    <t>2*(5,79+5,2)/2*(70,5-23,0-2,48/2-2,7/2)</t>
  </si>
  <si>
    <t>2*(5,2+4,82)/2*(107,64-70,5-2,7/2)</t>
  </si>
  <si>
    <t>2*(4,82+4,79)/2*(118,03-107,64)</t>
  </si>
  <si>
    <t>2*(4,79+4,2)/2*(141,0-118,03-2,0/2)</t>
  </si>
  <si>
    <t>" Š63438 "     5,58*2,7*4</t>
  </si>
  <si>
    <t>33</t>
  </si>
  <si>
    <t>151201113</t>
  </si>
  <si>
    <t>Odstranění zátažného pažení a rozepření stěn rýh hl přes 4 do 8 m</t>
  </si>
  <si>
    <t>1656593307</t>
  </si>
  <si>
    <t>34</t>
  </si>
  <si>
    <t>162751115</t>
  </si>
  <si>
    <t>Vodorovné přemístění přes 7 000 do 8000 m výkopku/sypaniny z horniny třídy těžitelnosti I skupiny 1 až 3</t>
  </si>
  <si>
    <t>885395816</t>
  </si>
  <si>
    <t>" zemina celkem "     VYKOP1+VYKOPR1</t>
  </si>
  <si>
    <t>" ve tř. 2+3  - 92% "     ODVOZ1*0,92</t>
  </si>
  <si>
    <t>35</t>
  </si>
  <si>
    <t>162751135</t>
  </si>
  <si>
    <t>Vodorovné přemístění přes 7 000 do 8000 m výkopku/sypaniny z horniny třídy těžitelnosti II skupiny 4 a 5</t>
  </si>
  <si>
    <t>-1420921219</t>
  </si>
  <si>
    <t>" ve tř. 4  - 8% "     ODVOZ1*0,08</t>
  </si>
  <si>
    <t>36</t>
  </si>
  <si>
    <t>171201221.1</t>
  </si>
  <si>
    <t xml:space="preserve">Poplatek za skládku zeminy tř.1-4 s příměsí   </t>
  </si>
  <si>
    <t>680016421</t>
  </si>
  <si>
    <t>37</t>
  </si>
  <si>
    <t>174151101</t>
  </si>
  <si>
    <t>Zásyp jam, šachet rýh nebo kolem objektů sypaninou se zhutněním</t>
  </si>
  <si>
    <t>614322432</t>
  </si>
  <si>
    <t>" prostor k zásypu "     VYKOP11</t>
  </si>
  <si>
    <t>" odpočet konstrukce stok "</t>
  </si>
  <si>
    <t>" stoka DN600/900 "     -DN6090*1,65*(0,16+1,195+0,3)</t>
  </si>
  <si>
    <t>" odpočet konstrukce šachet "</t>
  </si>
  <si>
    <t>" šachty Š63438, Š63119 "</t>
  </si>
  <si>
    <t>" lože ŠP+bet. deska "     -0,1*2*2,7*2,7</t>
  </si>
  <si>
    <t>" prefa skruže "</t>
  </si>
  <si>
    <t>-PI*(1,5/2)^2*(1,25+0,18+0,25)</t>
  </si>
  <si>
    <t>-PI*(1,24/2)^2*(0,25+0,5+1,0*2)</t>
  </si>
  <si>
    <t>-PI*(1,04/2)^2*(0,6*2+0,12*2+0,14+0,18-0,2-0,5-0,2)</t>
  </si>
  <si>
    <t>" odpočet konstrukce povrchů "</t>
  </si>
  <si>
    <t>" asf. vozovka "     -0,5*ACO11</t>
  </si>
  <si>
    <t>" provizorní kryt "     -0,2*KRYT200</t>
  </si>
  <si>
    <t xml:space="preserve">" asfalt "     </t>
  </si>
  <si>
    <t>38</t>
  </si>
  <si>
    <t>M</t>
  </si>
  <si>
    <t>58331201.1</t>
  </si>
  <si>
    <t>zhutněný zásyp náhradním zásypovým materiálem  (plná frakce)</t>
  </si>
  <si>
    <t>-261424989</t>
  </si>
  <si>
    <t>ZASYP1*1,9</t>
  </si>
  <si>
    <t>39</t>
  </si>
  <si>
    <t>167151111</t>
  </si>
  <si>
    <t>Nakládání výkopku z hornin třídy těžitelnosti I skupiny 1 až 3 přes 100 m3</t>
  </si>
  <si>
    <t>-1330966564</t>
  </si>
  <si>
    <t>40</t>
  </si>
  <si>
    <t>162251102</t>
  </si>
  <si>
    <t>Vodorovné přemístění přes 20 do 50 m výkopku/sypaniny z horniny třídy těžitelnosti I skupiny 1 až 3</t>
  </si>
  <si>
    <t>1654594136</t>
  </si>
  <si>
    <t>41</t>
  </si>
  <si>
    <t>175151101</t>
  </si>
  <si>
    <t>Obsypání potrubí strojně sypaninou bez prohození, uloženou do 3 m</t>
  </si>
  <si>
    <t>525524216</t>
  </si>
  <si>
    <t>" stoka bet. DN600/900 "     (0,767+2*0,1*0,725)*DN6090</t>
  </si>
  <si>
    <t>42</t>
  </si>
  <si>
    <t>-379798430</t>
  </si>
  <si>
    <t>OBSYP*1,97</t>
  </si>
  <si>
    <t>43</t>
  </si>
  <si>
    <t>-802904967</t>
  </si>
  <si>
    <t>" přesun hmot "     OBSYP</t>
  </si>
  <si>
    <t>44</t>
  </si>
  <si>
    <t>-1999853839</t>
  </si>
  <si>
    <t>Zemní práce - štoly</t>
  </si>
  <si>
    <t>45</t>
  </si>
  <si>
    <t>142174111.1</t>
  </si>
  <si>
    <t xml:space="preserve">Ražení štol bez trhaviny l do 200 m průřez přes 1,5 do 4 m2 vybourání železobeton. stávající konstrukce </t>
  </si>
  <si>
    <t>-677888754</t>
  </si>
  <si>
    <t>" vybourání stáv. stoky "</t>
  </si>
  <si>
    <t>" ve štole "</t>
  </si>
  <si>
    <t>" DN600/900 "          (0,798-0,413)*21,35</t>
  </si>
  <si>
    <t>46</t>
  </si>
  <si>
    <t>163333511.1</t>
  </si>
  <si>
    <t>Vodorovné přemístění suti v hoře do 200 m</t>
  </si>
  <si>
    <t>-379935470</t>
  </si>
  <si>
    <t>47</t>
  </si>
  <si>
    <t>161152111</t>
  </si>
  <si>
    <t>Svislé přemístění rubaniny v hoře z hloubky do 15 m</t>
  </si>
  <si>
    <t>250219465</t>
  </si>
  <si>
    <t>48</t>
  </si>
  <si>
    <t>997013501</t>
  </si>
  <si>
    <t>Odvoz suti a vybouraných hmot na skládku nebo meziskládku do 1 km se složením</t>
  </si>
  <si>
    <t>-655639994</t>
  </si>
  <si>
    <t>BSTOLA*2,4</t>
  </si>
  <si>
    <t>49</t>
  </si>
  <si>
    <t>997013509</t>
  </si>
  <si>
    <t>Příplatek k odvozu suti a vybouraných hmot na skládku ZKD 1 km přes 1 km</t>
  </si>
  <si>
    <t>-713412810</t>
  </si>
  <si>
    <t>" 8 km "        SUT1*(8-1)</t>
  </si>
  <si>
    <t>50</t>
  </si>
  <si>
    <t>997013602.1</t>
  </si>
  <si>
    <t>Poplatek za uložení na skládce stavebního odpadu beton železobetonového z kanalizace s příměsí</t>
  </si>
  <si>
    <t>148036665</t>
  </si>
  <si>
    <t>51</t>
  </si>
  <si>
    <t>142164111</t>
  </si>
  <si>
    <t>Ražení štol bez trhaviny l do 200 m průřez přes 1,5 do 4 m2 I stupeň ražnosti suchá</t>
  </si>
  <si>
    <t>-769389031</t>
  </si>
  <si>
    <t>" délka štol "</t>
  </si>
  <si>
    <t>" výrub "     ŠTOLA*3,3</t>
  </si>
  <si>
    <t>VYRUB21</t>
  </si>
  <si>
    <t>" DN600/900 "          -0,798*ŠTOLA</t>
  </si>
  <si>
    <t>" I.st. ražnosti - 70% "     VYRUB2*0,7</t>
  </si>
  <si>
    <t>52</t>
  </si>
  <si>
    <t>142264111</t>
  </si>
  <si>
    <t>Ražení štol bez trhaviny l do 200 m průřez přes 1,5 do 4 m2 II stupeň ražnosti suchá</t>
  </si>
  <si>
    <t>-1423819166</t>
  </si>
  <si>
    <t>" II.st. ražnosti - 30% "     VYRUB2*0,3</t>
  </si>
  <si>
    <t>53</t>
  </si>
  <si>
    <t>154063111.1</t>
  </si>
  <si>
    <t>Pažení výrubu štol trvale ocelové suchá l do 200 m pažnice</t>
  </si>
  <si>
    <t>1350459012</t>
  </si>
  <si>
    <t>" plocha pažnic vč. překrytí "</t>
  </si>
  <si>
    <t>(1,979*2+1,431)*1,5*(ŠTOLA/0,8)</t>
  </si>
  <si>
    <t>" plocha pažení štoly "</t>
  </si>
  <si>
    <t>" pažnice délky 1,5m, paženo s překrytím po 0,8m "</t>
  </si>
  <si>
    <t>" požadované překrytí zohlednit v jednotkové ceně "</t>
  </si>
  <si>
    <t>" pohledová plocha pažení štoly "</t>
  </si>
  <si>
    <t>(1,979*2+1,403)*ŠTOLA</t>
  </si>
  <si>
    <t>54</t>
  </si>
  <si>
    <t>154064111</t>
  </si>
  <si>
    <t>Zapažení výrubu štol dočasně fošny suchá l do 200 m</t>
  </si>
  <si>
    <t>163396405</t>
  </si>
  <si>
    <t>" čelo při zastavení - paženo po 5m "</t>
  </si>
  <si>
    <t>(ŠTOLA/5-0,27)*3,3</t>
  </si>
  <si>
    <t>55</t>
  </si>
  <si>
    <t>154064611</t>
  </si>
  <si>
    <t>Odpažení výrubu štol dočasně fošny suchá l do 200 m</t>
  </si>
  <si>
    <t>1874232159</t>
  </si>
  <si>
    <t>56</t>
  </si>
  <si>
    <t>216902111</t>
  </si>
  <si>
    <t>Očištění nezapaženého dna štol</t>
  </si>
  <si>
    <t>-1953702734</t>
  </si>
  <si>
    <t>ŠTOLA*1,903</t>
  </si>
  <si>
    <t>57</t>
  </si>
  <si>
    <t>154066111</t>
  </si>
  <si>
    <t>Nosná konstrukce výstroje štol typová K l do 200 m trvale suchá</t>
  </si>
  <si>
    <t>kg</t>
  </si>
  <si>
    <t>1072238543</t>
  </si>
  <si>
    <t>" důlní výztuž - LB2 K21 - 2,36m - 2x "    97,89</t>
  </si>
  <si>
    <t>" důlní výztuž - L3 K21 - 1,0m "                20,74</t>
  </si>
  <si>
    <t xml:space="preserve">Součet = rám </t>
  </si>
  <si>
    <t>ŠTOLA/0,8*RAMa</t>
  </si>
  <si>
    <t>VYZTUZa</t>
  </si>
  <si>
    <t>58</t>
  </si>
  <si>
    <t>154066121</t>
  </si>
  <si>
    <t>Montáž nosné konstrukce výstroje štol netypové l do 200 m trvale suchá</t>
  </si>
  <si>
    <t>-2098486191</t>
  </si>
  <si>
    <t>" prahy U160 práh - 1,8m "               33,84</t>
  </si>
  <si>
    <t>" podélné výztuhy-63/8 dl. 0,8m - 5x " 9,44</t>
  </si>
  <si>
    <t>Součet = rám 2</t>
  </si>
  <si>
    <t>ŠTOLA/0,8*RAMb</t>
  </si>
  <si>
    <t>VYZTUZb</t>
  </si>
  <si>
    <t>59</t>
  </si>
  <si>
    <t>13010822.3</t>
  </si>
  <si>
    <t>ocel profilová jakost S235JR (11 375) průřez U (UPN) 160</t>
  </si>
  <si>
    <t>938752927</t>
  </si>
  <si>
    <t>" plná cena - ponecháno ve výkopu "</t>
  </si>
  <si>
    <t>U16*ŠTOLA/0,8*1,01/1000</t>
  </si>
  <si>
    <t>60</t>
  </si>
  <si>
    <t>1332106901</t>
  </si>
  <si>
    <t>tyč ocelová plochá, značka oceli S 235 JR, 63x8 mm</t>
  </si>
  <si>
    <t>-570497467</t>
  </si>
  <si>
    <t>PL638*ŠTOLA/0,8*1,01/1000</t>
  </si>
  <si>
    <t>61</t>
  </si>
  <si>
    <t>154066921.1</t>
  </si>
  <si>
    <t>Zámečnická konstrukce - distanční ocel. rozpěra ve štole</t>
  </si>
  <si>
    <t>-1440824260</t>
  </si>
  <si>
    <t>" distanční rozpěra proti vyplavání potrubí při zalití "</t>
  </si>
  <si>
    <t>" pásová ocel 80/5 - na každou trubku(dl.2,5m) - 1 kus "</t>
  </si>
  <si>
    <t>" štola potrubí DN600/900 (12 kg/kus) "     (DN6090štola/2,5+0,616)*12</t>
  </si>
  <si>
    <t>62</t>
  </si>
  <si>
    <t>154264130.1</t>
  </si>
  <si>
    <t>Zajištění výrubu štol zakládkou betonem a výplňová injektáž l do 200 m suchá</t>
  </si>
  <si>
    <t>-1972746015</t>
  </si>
  <si>
    <t>ŠTOLA*0,27</t>
  </si>
  <si>
    <t>63</t>
  </si>
  <si>
    <t>589323100.1</t>
  </si>
  <si>
    <t>směs - cemen (50kg) bentonit (2,5kg) písek (31,25kg) voda (58 litrů)</t>
  </si>
  <si>
    <t>469602277</t>
  </si>
  <si>
    <t>SMES1*1,05</t>
  </si>
  <si>
    <t>64</t>
  </si>
  <si>
    <t>222113149</t>
  </si>
  <si>
    <t>Příplatek za provrtání ocelové pažnice</t>
  </si>
  <si>
    <t>767699904</t>
  </si>
  <si>
    <t xml:space="preserve">" štola </t>
  </si>
  <si>
    <t>PAZENI7/2,5-0,783</t>
  </si>
  <si>
    <t>65</t>
  </si>
  <si>
    <t>154902301.1</t>
  </si>
  <si>
    <t>Svorníky BOLTEX  v provedení PAKRAN 5A -  vrty montáž dodávka zajištění svorníku, injektování aktivace, dodávka injekážní (cement 1140kg, bentonit 54kg, olastifikátor 6kg voda 800 litrů)- komplet</t>
  </si>
  <si>
    <t>-992599730</t>
  </si>
  <si>
    <t xml:space="preserve">" štola - při zhoršených podmínkách - cca 75% celkové délky štoly"                                             </t>
  </si>
  <si>
    <t>(ŠTOLA/2,4+0,104)*4,0*4*0,75</t>
  </si>
  <si>
    <t>66</t>
  </si>
  <si>
    <t>360341213</t>
  </si>
  <si>
    <t>Zajištění výrubu l do 200 m sucho betonem tl přes 50 do 100 mm s výztuží</t>
  </si>
  <si>
    <t>308000932</t>
  </si>
  <si>
    <t>" ve zhoršených geolog. podmínkách na pažnice stříkaný beton 70mm s výztuí "</t>
  </si>
  <si>
    <t>" výměra - 75% "</t>
  </si>
  <si>
    <t>ŠTOLA*(2,12*2+1,24)*0,75</t>
  </si>
  <si>
    <t>67</t>
  </si>
  <si>
    <t>360366111</t>
  </si>
  <si>
    <t>Výztuž stříkaného betonu svařovanou sítí l do 200 m suchá</t>
  </si>
  <si>
    <t>1777174742</t>
  </si>
  <si>
    <t>68</t>
  </si>
  <si>
    <t>855012397</t>
  </si>
  <si>
    <t>" čerpání při vysokém vodním stavu dle TZ pro štolu "     552</t>
  </si>
  <si>
    <t>69</t>
  </si>
  <si>
    <t>-1047982059</t>
  </si>
  <si>
    <t>70</t>
  </si>
  <si>
    <t>163333511</t>
  </si>
  <si>
    <t>Vodorovné přemístění rubaniny v hoře do 200 m suchá</t>
  </si>
  <si>
    <t>-417858926</t>
  </si>
  <si>
    <t>" objem rubaniny dle přílohy č.7 Všeobecných podmínek ... "</t>
  </si>
  <si>
    <t>" plocha TV do 4 m2 - I.stupeň ražnosti  - 70% "     VYRUB2*1,4*0,7</t>
  </si>
  <si>
    <t>" plocha TV do 4 m2 - II.stupeň ražnosti - 30% "     VYRUB2*1,5*0,3</t>
  </si>
  <si>
    <t>71</t>
  </si>
  <si>
    <t>988612487</t>
  </si>
  <si>
    <t>72</t>
  </si>
  <si>
    <t>965522718</t>
  </si>
  <si>
    <t>" tř.2+3 "      VYRUBzv*0,92</t>
  </si>
  <si>
    <t>73</t>
  </si>
  <si>
    <t>-1746846409</t>
  </si>
  <si>
    <t>" tř.4 -8% "      VYRUBzv*0,08</t>
  </si>
  <si>
    <t>74</t>
  </si>
  <si>
    <t>972059808</t>
  </si>
  <si>
    <t>75</t>
  </si>
  <si>
    <t>212755214.1</t>
  </si>
  <si>
    <t>Trativody z drenážních trubek plastových flexibilních D 100 mm lože (100/150mm) vč. příplatku za práci ve štole</t>
  </si>
  <si>
    <t>-160932100</t>
  </si>
  <si>
    <t>ŠTOLA+3,0</t>
  </si>
  <si>
    <t>DRENAZ</t>
  </si>
  <si>
    <t>Zemní práce - těžní šachty</t>
  </si>
  <si>
    <t>76</t>
  </si>
  <si>
    <t>144161111</t>
  </si>
  <si>
    <t>Ražení šachet svislých hl do 15 m I stupeň ražnosti suchá průřez do 10 m2</t>
  </si>
  <si>
    <t>2117291146</t>
  </si>
  <si>
    <t>" TJ1 "     7,0*6,13*1,2</t>
  </si>
  <si>
    <t>" jímka "    0,6*0,5*0,5*1,2</t>
  </si>
  <si>
    <t>" DN600/900 "          0,798*2,48</t>
  </si>
  <si>
    <t>" I.st. ražnosti - 70% "     VYRUB3*0,7</t>
  </si>
  <si>
    <t>77</t>
  </si>
  <si>
    <t>144261111</t>
  </si>
  <si>
    <t>Ražení šachet svislých hl do 15 m II stupeň ražnosti suchá průřez do 10 m2</t>
  </si>
  <si>
    <t>-951254557</t>
  </si>
  <si>
    <t>" II.st. ražnosti - 30% "     VYRUB3*0,3</t>
  </si>
  <si>
    <t>78</t>
  </si>
  <si>
    <t>144161111.1</t>
  </si>
  <si>
    <t>Ražení šachet svislých - bourání konstrukcí při výkopu šachty</t>
  </si>
  <si>
    <t>-1654257656</t>
  </si>
  <si>
    <t>" vybourání stáv. stoky -křížení "</t>
  </si>
  <si>
    <t>" dle TZ, kap. 5.4 "</t>
  </si>
  <si>
    <t>" DN600/900 "          (0,798-0,413)*2,48</t>
  </si>
  <si>
    <t>79</t>
  </si>
  <si>
    <t>-773352110</t>
  </si>
  <si>
    <t>" DN600/900 "          BSACHTA*2,4</t>
  </si>
  <si>
    <t>80</t>
  </si>
  <si>
    <t>324890698</t>
  </si>
  <si>
    <t>" 8 km "        SUT2*(8-1)</t>
  </si>
  <si>
    <t>81</t>
  </si>
  <si>
    <t>1363903056</t>
  </si>
  <si>
    <t>82</t>
  </si>
  <si>
    <t>133402910.1</t>
  </si>
  <si>
    <t>Příplatek za zbudování ochranného zábradlí žebříků odpočívadel ochraného povalu z fošen aj.</t>
  </si>
  <si>
    <t>-1908392537</t>
  </si>
  <si>
    <t>" šachta TJ1 "          1</t>
  </si>
  <si>
    <t>83</t>
  </si>
  <si>
    <t>154065421</t>
  </si>
  <si>
    <t>Pažení výrubu šachty ocelové pažnice do 1 roku suchá</t>
  </si>
  <si>
    <t>-1356724813</t>
  </si>
  <si>
    <t>" výměra = plocha pažení "</t>
  </si>
  <si>
    <t>" plocha pažnic zvětšená  pro překrytí pažnic je započtena v jednotkové ceně "</t>
  </si>
  <si>
    <t>" TJ1 "       (6,31+0,3+0,2)*2,48*4</t>
  </si>
  <si>
    <t>PAZENI1</t>
  </si>
  <si>
    <t>84</t>
  </si>
  <si>
    <t>154065521</t>
  </si>
  <si>
    <t>Odpažení výrubu šachty ocelové pažnice suchá</t>
  </si>
  <si>
    <t>-1176639352</t>
  </si>
  <si>
    <t>85</t>
  </si>
  <si>
    <t>154067341</t>
  </si>
  <si>
    <t>Konstrukce výstroje šachet netypová dočasně suchá montáž</t>
  </si>
  <si>
    <t>754772377</t>
  </si>
  <si>
    <t>" č. profilu I č.240 "</t>
  </si>
  <si>
    <t>" TJ1 "        2788,1</t>
  </si>
  <si>
    <t>" pásovina 80/6 "</t>
  </si>
  <si>
    <t>" TJ1 "     392,1</t>
  </si>
  <si>
    <t>OCEL1</t>
  </si>
  <si>
    <t>86</t>
  </si>
  <si>
    <t>13010726.1</t>
  </si>
  <si>
    <t>ocel profilová jakost S235JR (11 375) průřez I (IPN) 240  -  započítat obratovost</t>
  </si>
  <si>
    <t>1623269938</t>
  </si>
  <si>
    <t>I240*1,03/1000</t>
  </si>
  <si>
    <t>87</t>
  </si>
  <si>
    <t>13010268.1</t>
  </si>
  <si>
    <t>tyč ocelová plochá jakost S235JR (11 375) 80x6mm  -  započítat obratovost</t>
  </si>
  <si>
    <t>-1780850469</t>
  </si>
  <si>
    <t>PL806*1,03/1000</t>
  </si>
  <si>
    <t>88</t>
  </si>
  <si>
    <t>154067342</t>
  </si>
  <si>
    <t>Konstrukce výstroje šachet netypová dočasně suchá demontáž</t>
  </si>
  <si>
    <t>1050166401</t>
  </si>
  <si>
    <t>89</t>
  </si>
  <si>
    <t>451541111</t>
  </si>
  <si>
    <t>Lože pod potrubí otevřený výkop ze štěrkodrtě</t>
  </si>
  <si>
    <t>-893118682</t>
  </si>
  <si>
    <t>" TJ1 "     0,1*7,0</t>
  </si>
  <si>
    <t>452311131</t>
  </si>
  <si>
    <t>Podkladní desky z betonu prostého bez zvýšených nároků na prostředí tř. C 12/15 otevřený výkop</t>
  </si>
  <si>
    <t>-236164226</t>
  </si>
  <si>
    <t>91</t>
  </si>
  <si>
    <t>369316111.1</t>
  </si>
  <si>
    <t>Zakládka pažení šachty z betonu prostého za rubem pažnice vč. provrtání otvoru</t>
  </si>
  <si>
    <t>-793613452</t>
  </si>
  <si>
    <t>" TJ1 "       15,0</t>
  </si>
  <si>
    <t>92</t>
  </si>
  <si>
    <t>584121108.1</t>
  </si>
  <si>
    <t>Panel osazený do písku pro podložení nosníků ocelových rámů šachet na terénu - potřebné zemní práce lože osazení panelu demontáž odvoz M+D (započítat obratovost panelů)</t>
  </si>
  <si>
    <t>1438921811</t>
  </si>
  <si>
    <t>" podložená ramena šachty  TJ1 "     4</t>
  </si>
  <si>
    <t>93</t>
  </si>
  <si>
    <t>625187762</t>
  </si>
  <si>
    <t>" příloha č.7 ceníků - zvětšení plochy teoretického výrubu "</t>
  </si>
  <si>
    <t>" šachta plochy do 10 m2 "</t>
  </si>
  <si>
    <t>" stupeň ražnosti I "     VYRUB3*0,7*1,2</t>
  </si>
  <si>
    <t>" stupeň ražnosti I "     VYRUB3*0,3*1,28</t>
  </si>
  <si>
    <t>" tř.2+3  =  10+82(%) "ODVOZ3*(0,1+0,82)</t>
  </si>
  <si>
    <t>94</t>
  </si>
  <si>
    <t>-339882969</t>
  </si>
  <si>
    <t>ODVOZ3*0,08</t>
  </si>
  <si>
    <t>95</t>
  </si>
  <si>
    <t>-1590636857</t>
  </si>
  <si>
    <t>96</t>
  </si>
  <si>
    <t>619350125</t>
  </si>
  <si>
    <t>" prostor k zásypu TJ1 "</t>
  </si>
  <si>
    <t>" odpočet lože "</t>
  </si>
  <si>
    <t>-0,1*2*7,0</t>
  </si>
  <si>
    <t>" stoky DN60/90  "</t>
  </si>
  <si>
    <t>-1,65*(0,16+1,195+0,3)*2,48</t>
  </si>
  <si>
    <t>97</t>
  </si>
  <si>
    <t>-508589779</t>
  </si>
  <si>
    <t>ZASYP2*1,9</t>
  </si>
  <si>
    <t>98</t>
  </si>
  <si>
    <t>167151101</t>
  </si>
  <si>
    <t>Nakládání výkopku z hornin třídy těžitelnosti I skupiny 1 až 3 do 100 m3</t>
  </si>
  <si>
    <t>-999109924</t>
  </si>
  <si>
    <t>" přesun hmot "     ZASYP2</t>
  </si>
  <si>
    <t>99</t>
  </si>
  <si>
    <t>1667352858</t>
  </si>
  <si>
    <t>242111111</t>
  </si>
  <si>
    <t>Osazení pláště kopané studny z betonových skruží celokruhových DN 0,8 m</t>
  </si>
  <si>
    <t>1678931959</t>
  </si>
  <si>
    <t>" čerpací jímky šachet "     0,6</t>
  </si>
  <si>
    <t>101</t>
  </si>
  <si>
    <t>59223860</t>
  </si>
  <si>
    <t>skruž betonová středová pro uliční vpusť 450x195x50mm</t>
  </si>
  <si>
    <t>-188310683</t>
  </si>
  <si>
    <t>0,5*2,02 "Přepočtené koeficientem množství</t>
  </si>
  <si>
    <t>Vodorovné konstrukce</t>
  </si>
  <si>
    <t>102</t>
  </si>
  <si>
    <t>451573111</t>
  </si>
  <si>
    <t>Lože pod potrubí otevřený výkop ze štěrkopísku</t>
  </si>
  <si>
    <t>-257218826</t>
  </si>
  <si>
    <t>" stoka bet. DN600/900 "     0,08*1,65*DN6090</t>
  </si>
  <si>
    <t>" Š63438 "     0,1*2,7*2,7</t>
  </si>
  <si>
    <t>103</t>
  </si>
  <si>
    <t>-794331847</t>
  </si>
  <si>
    <t>" přesun hmot "     LOZE4</t>
  </si>
  <si>
    <t>104</t>
  </si>
  <si>
    <t>-1288950478</t>
  </si>
  <si>
    <t>105</t>
  </si>
  <si>
    <t>452112112.1</t>
  </si>
  <si>
    <t>Osazení betonových prstenců nebo rámů v do 100 mm přetmelení spár</t>
  </si>
  <si>
    <t>-22107630</t>
  </si>
  <si>
    <t>" dle výpisu šachet "     1+1+2</t>
  </si>
  <si>
    <t>106</t>
  </si>
  <si>
    <t>59224184</t>
  </si>
  <si>
    <t>prstenec šachtový vyrovnávací betonový 625x120x40mm</t>
  </si>
  <si>
    <t>626615194</t>
  </si>
  <si>
    <t>107</t>
  </si>
  <si>
    <t>59224176</t>
  </si>
  <si>
    <t>prstenec šachtový vyrovnávací betonový 625x120x80mm</t>
  </si>
  <si>
    <t>1874178963</t>
  </si>
  <si>
    <t>108</t>
  </si>
  <si>
    <t>59224187</t>
  </si>
  <si>
    <t>prstenec šachtový vyrovnávací betonový 625x120x100mm</t>
  </si>
  <si>
    <t>-1173134650</t>
  </si>
  <si>
    <t>109</t>
  </si>
  <si>
    <t>452386111</t>
  </si>
  <si>
    <t>Vyrovnávací prstence z betonu prostého tř. C 25/30 v do 100 mm</t>
  </si>
  <si>
    <t>-71841421</t>
  </si>
  <si>
    <t>110</t>
  </si>
  <si>
    <t>1683605995</t>
  </si>
  <si>
    <t>" stoka bet. DN600/900 - výkop "     0,08*1,65*(DN6090-ŠTOLA)</t>
  </si>
  <si>
    <t>" štola DN600/900 "     DN6090štola*0,179</t>
  </si>
  <si>
    <t>111</t>
  </si>
  <si>
    <t>452311192</t>
  </si>
  <si>
    <t>Příplatek ke zřizování podkladních desek z betonu prostého za práce ve štole</t>
  </si>
  <si>
    <t>-1450077289</t>
  </si>
  <si>
    <t>" štoly "</t>
  </si>
  <si>
    <t>Komunikace pozemní</t>
  </si>
  <si>
    <t>112</t>
  </si>
  <si>
    <t>113107341</t>
  </si>
  <si>
    <t>Odstranění podkladu živičného tl 50 mm strojně pl do 50 m2</t>
  </si>
  <si>
    <t>-491799035</t>
  </si>
  <si>
    <t xml:space="preserve">" celoplošné zapravení - ACO11 - 50mm "     </t>
  </si>
  <si>
    <t>" vybourání = plocha zapravená mínus plochy vybouraná při výkopu rýhy "</t>
  </si>
  <si>
    <t>ACO11-ŠD</t>
  </si>
  <si>
    <t>113</t>
  </si>
  <si>
    <t>919735111</t>
  </si>
  <si>
    <t>Řezání stávajícího živičného krytu hl do 50 mm</t>
  </si>
  <si>
    <t>945669037</t>
  </si>
  <si>
    <t>5,1+21,6+20,4</t>
  </si>
  <si>
    <t>114</t>
  </si>
  <si>
    <t>113107542</t>
  </si>
  <si>
    <t>Odstranění podkladu živičných tl přes 50 do 100 mm při překopech strojně pl přes 15 m2</t>
  </si>
  <si>
    <t>2008921803</t>
  </si>
  <si>
    <t>" konstrukce 1 - vozovka asfalt - ACP22+ - 100mm "</t>
  </si>
  <si>
    <t>" rozdíl ACP22 celkem - odpočet nad rýhou "</t>
  </si>
  <si>
    <t>ACP22-ŠD</t>
  </si>
  <si>
    <t>115</t>
  </si>
  <si>
    <t>919735112</t>
  </si>
  <si>
    <t>Řezání stávajícího živičného krytu hl přes 50 do 100 mm</t>
  </si>
  <si>
    <t>1896303782</t>
  </si>
  <si>
    <t xml:space="preserve">" zapravení asfaltové vozovky ACP22+ "     </t>
  </si>
  <si>
    <t>" zapravení "</t>
  </si>
  <si>
    <t>" stoka "     2*(16,9-2,0/2-0,5*2)</t>
  </si>
  <si>
    <t>" Š63119 "     (2,0+0,5*2*2)*4-1,65-0,5*2*2</t>
  </si>
  <si>
    <t>116</t>
  </si>
  <si>
    <t>-389091334</t>
  </si>
  <si>
    <t>117</t>
  </si>
  <si>
    <t>-727130553</t>
  </si>
  <si>
    <t>16,366*7 'Přepočtené koeficientem množství</t>
  </si>
  <si>
    <t>118</t>
  </si>
  <si>
    <t>-1635184945</t>
  </si>
  <si>
    <t>119</t>
  </si>
  <si>
    <t>-12528912</t>
  </si>
  <si>
    <t>" konstrukce 1 - vozovka asfalt - SC - 250mm "</t>
  </si>
  <si>
    <t>" rozdíl SC celkem - odpočet nad rýhou "</t>
  </si>
  <si>
    <t>SC8-ŠD</t>
  </si>
  <si>
    <t>120</t>
  </si>
  <si>
    <t>919735124</t>
  </si>
  <si>
    <t>Řezání stávajícího betonového krytu hl přes 150 do 200 mm</t>
  </si>
  <si>
    <t>-595081597</t>
  </si>
  <si>
    <t xml:space="preserve">" zapravení asfaltové vozovky SC "     </t>
  </si>
  <si>
    <t>" stoka "     2*(16,9-2,0/2-0,5*1)</t>
  </si>
  <si>
    <t>" Š63119 "     (2,0+0,5*2*1)*4-1,65-0,5*2*1</t>
  </si>
  <si>
    <t>121</t>
  </si>
  <si>
    <t>354787900</t>
  </si>
  <si>
    <t>122</t>
  </si>
  <si>
    <t>1221245228</t>
  </si>
  <si>
    <t>12,234*7 'Přepočtené koeficientem množství</t>
  </si>
  <si>
    <t>123</t>
  </si>
  <si>
    <t>286321788</t>
  </si>
  <si>
    <t>124</t>
  </si>
  <si>
    <t>572341111</t>
  </si>
  <si>
    <t>Vyspravení krytu komunikací po překopech pl přes 15 m2 asfalt betonem ACO11+ (AB) tl přes 30 do 50 mm</t>
  </si>
  <si>
    <t>1016649178</t>
  </si>
  <si>
    <t>" zapravení  celoplošně "</t>
  </si>
  <si>
    <t>5,1*(21,6+20,4)/2</t>
  </si>
  <si>
    <t>125</t>
  </si>
  <si>
    <t>573211109.1</t>
  </si>
  <si>
    <t>Postřik živičný spojovací z asfaltu v množství 0,50 kg/m2 PS-EK</t>
  </si>
  <si>
    <t>-610064063</t>
  </si>
  <si>
    <t>126</t>
  </si>
  <si>
    <t>919732211</t>
  </si>
  <si>
    <t>Styčná spára napojení nového živičného povrchu na stávající za tepla š 15 mm hl 25 mm s prořezáním</t>
  </si>
  <si>
    <t>228643959</t>
  </si>
  <si>
    <t>127</t>
  </si>
  <si>
    <t>566901261</t>
  </si>
  <si>
    <t>Vyspravení podkladu po překopech inženýrských sítí plochy přes 15 m2 obalovaným kamenivem ACP22+ (OK) tl. 100 mm</t>
  </si>
  <si>
    <t>-999467633</t>
  </si>
  <si>
    <t>" stoka "     (1,65+0,5*2*2)*(16,9-2,0/2-0,5*2)</t>
  </si>
  <si>
    <t>" Š63119 "     (2,0+0,5*2*2)*(2,0+0,5*2*2)</t>
  </si>
  <si>
    <t>128</t>
  </si>
  <si>
    <t>573211109.3</t>
  </si>
  <si>
    <t>Postřik živičný spojovací z asfaltu v množství 0,50 kg/m2 PI-EK</t>
  </si>
  <si>
    <t>-61662131</t>
  </si>
  <si>
    <t>129</t>
  </si>
  <si>
    <t>566901273.1</t>
  </si>
  <si>
    <t>Vyspravení podkladu po překopech inženýrských sítí plochy přes 15 m2 směsí stmelenou cementem SC8/10 tl 200 mm</t>
  </si>
  <si>
    <t>-1781707782</t>
  </si>
  <si>
    <t>" stoka "     (1,65+0,5*2*1)*(16,9-2,0/2-0,5*1)</t>
  </si>
  <si>
    <t>" Š63119 "     (2,0+0,5*2*1)*(2,0+0,5*2*1)</t>
  </si>
  <si>
    <t>130</t>
  </si>
  <si>
    <t>566901232</t>
  </si>
  <si>
    <t>Vyspravení podkladu po překopech inženýrských sítí plochy přes 15 m2 štěrkodrtí tl. 150 mm</t>
  </si>
  <si>
    <t>433749791</t>
  </si>
  <si>
    <t xml:space="preserve">" zapravení asfaltové vozovky ŠDA 0-63 "    </t>
  </si>
  <si>
    <t>" stoka "     1,65*(16,9-2,0/2)</t>
  </si>
  <si>
    <t>" Š63119 "     2,0*2,0</t>
  </si>
  <si>
    <t>131</t>
  </si>
  <si>
    <t>167151101.1</t>
  </si>
  <si>
    <t>-900307996</t>
  </si>
  <si>
    <t>" přesun hmot "  ACO11*0,15</t>
  </si>
  <si>
    <t>132</t>
  </si>
  <si>
    <t>162351103</t>
  </si>
  <si>
    <t>Vodorovné přemístění přes 50 do 500 m výkopku/sypaniny z horniny třídy těžitelnosti I skupiny 1 až 3</t>
  </si>
  <si>
    <t>-2061379901</t>
  </si>
  <si>
    <t>133</t>
  </si>
  <si>
    <t>916131113</t>
  </si>
  <si>
    <t>Osazení silničního obrubníku betonového ležatého s boční opěrou do lože z betonu prostého</t>
  </si>
  <si>
    <t>1331935509</t>
  </si>
  <si>
    <t>" u Š63119 "     2,0</t>
  </si>
  <si>
    <t>134</t>
  </si>
  <si>
    <t>979024443</t>
  </si>
  <si>
    <t>Očištění vybouraných obrubníků a krajníků silničních</t>
  </si>
  <si>
    <t>1208918354</t>
  </si>
  <si>
    <t>2,0</t>
  </si>
  <si>
    <t>135</t>
  </si>
  <si>
    <t>564861011.1</t>
  </si>
  <si>
    <t>Provizorní kryt ze štěrku 200mm</t>
  </si>
  <si>
    <t>-377724370</t>
  </si>
  <si>
    <t>" provizorní kryt 200mm "</t>
  </si>
  <si>
    <t>" vše mimo asfalt u Š63119 "</t>
  </si>
  <si>
    <t>" stoka bet. DN600/900 "     1,65*(118,0-16,9-2,7-2,48/2)</t>
  </si>
  <si>
    <t>" Š63438 "     2,7*2,7</t>
  </si>
  <si>
    <t>" TJ1 "     2,48*2,48</t>
  </si>
  <si>
    <t>136</t>
  </si>
  <si>
    <t>1719771345</t>
  </si>
  <si>
    <t>" přesun hmot "     KRYT200*0,2</t>
  </si>
  <si>
    <t>137</t>
  </si>
  <si>
    <t>-1754907348</t>
  </si>
  <si>
    <t>138</t>
  </si>
  <si>
    <t>998225111.1</t>
  </si>
  <si>
    <t>Přesun hmot pro pozemní komunikace s krytem z kamene, monolitickým betonovým nebo živičným pod pilíři</t>
  </si>
  <si>
    <t>2048722204</t>
  </si>
  <si>
    <t>Provizorní panelová cesta</t>
  </si>
  <si>
    <t>139</t>
  </si>
  <si>
    <t>213141112</t>
  </si>
  <si>
    <t>Zřízení vrstvy z geotextilie v rovině nebo ve sklonu do 1:5 š přes 3 do 6 m</t>
  </si>
  <si>
    <t>1024</t>
  </si>
  <si>
    <t>-1899429911</t>
  </si>
  <si>
    <t>" výkres  D.1.6.4 "     333,9</t>
  </si>
  <si>
    <t>333,9/238,5*108,0</t>
  </si>
  <si>
    <t>140</t>
  </si>
  <si>
    <t>69311270.1</t>
  </si>
  <si>
    <t>geotextilie 400g/m2</t>
  </si>
  <si>
    <t>-59642076</t>
  </si>
  <si>
    <t>490,1*1,1845 'Přepočtené koeficientem množství</t>
  </si>
  <si>
    <t>141</t>
  </si>
  <si>
    <t>564281111</t>
  </si>
  <si>
    <t>Podklad nebo podsyp ze štěrkopísku ŠP plochy přes 100 m2 tl 300 mm</t>
  </si>
  <si>
    <t>-783857626</t>
  </si>
  <si>
    <t>" výkres  D.1.6.4 "  86,3/0,3</t>
  </si>
  <si>
    <t>86,3/0,3/238,5*108,0</t>
  </si>
  <si>
    <t>142</t>
  </si>
  <si>
    <t>584121112</t>
  </si>
  <si>
    <t>Osazení silničních dílců z ŽB do lože z kameniva těženého tl 40 mm plochy přes 200 m2</t>
  </si>
  <si>
    <t>800517687</t>
  </si>
  <si>
    <t xml:space="preserve">" výkres  D.1.6.4 "    </t>
  </si>
  <si>
    <t>" panel 300/150/22 "      238,5+108,0</t>
  </si>
  <si>
    <t>143</t>
  </si>
  <si>
    <t>59381005.1</t>
  </si>
  <si>
    <t>panel silniční 3,00x1,50x0,215m        (započítat obratovost)</t>
  </si>
  <si>
    <t>1442910048</t>
  </si>
  <si>
    <t>PANELm2/(3,0*1,5)</t>
  </si>
  <si>
    <t>144</t>
  </si>
  <si>
    <t>581141318</t>
  </si>
  <si>
    <t>Kryt cementobetonový vozovek skupiny CB III tl 220 mm</t>
  </si>
  <si>
    <t>-1402422599</t>
  </si>
  <si>
    <t>" dobetonovávky vč. nájezdů "     5,0</t>
  </si>
  <si>
    <t>145</t>
  </si>
  <si>
    <t>113106241.1</t>
  </si>
  <si>
    <t>Rozebrání vozovek ze silničních dílců strojně pl přes 200 m2</t>
  </si>
  <si>
    <t>-652691056</t>
  </si>
  <si>
    <t>146</t>
  </si>
  <si>
    <t>997221571</t>
  </si>
  <si>
    <t>Vodorovná doprava vybouraných hmot do 1 km</t>
  </si>
  <si>
    <t>-1718922025</t>
  </si>
  <si>
    <t>" odvoz panelů na deponii firmy "     141,372</t>
  </si>
  <si>
    <t>147</t>
  </si>
  <si>
    <t>997221579.1</t>
  </si>
  <si>
    <t>Příplatek ZKD km u vodorovné dopravy vybouraných hmot</t>
  </si>
  <si>
    <t>838321233</t>
  </si>
  <si>
    <t xml:space="preserve">" odvoz panelů na deponii firmy "     </t>
  </si>
  <si>
    <t>" do jednotkové ceny zohlednit vzdálenost "     141,372</t>
  </si>
  <si>
    <t>148</t>
  </si>
  <si>
    <t>113107332</t>
  </si>
  <si>
    <t>Odstranění podkladu z betonu prostého tl přes 150 do 300 mm strojně pl do 50 m2</t>
  </si>
  <si>
    <t>-1206517123</t>
  </si>
  <si>
    <t>149</t>
  </si>
  <si>
    <t>-1430920403</t>
  </si>
  <si>
    <t>" odvoz betonu k recyklaci "     3,125</t>
  </si>
  <si>
    <t>150</t>
  </si>
  <si>
    <t>1789250438</t>
  </si>
  <si>
    <t>3,125*7 'Přepočtené koeficientem množství</t>
  </si>
  <si>
    <t>151</t>
  </si>
  <si>
    <t>979990103.2</t>
  </si>
  <si>
    <t>Poplatek za skládku suti - beton, kamenivo</t>
  </si>
  <si>
    <t>-1573288981</t>
  </si>
  <si>
    <t>152</t>
  </si>
  <si>
    <t>113107213</t>
  </si>
  <si>
    <t>Odstranění podkladu z kameniva těženého tl přes 200 do 300 mm strojně pl přes 200 m2</t>
  </si>
  <si>
    <t>1592933763</t>
  </si>
  <si>
    <t>153</t>
  </si>
  <si>
    <t>-1610431213</t>
  </si>
  <si>
    <t>" odvoz drcen. štěrku "     211,466</t>
  </si>
  <si>
    <t>154</t>
  </si>
  <si>
    <t>-1576903185</t>
  </si>
  <si>
    <t>211,466*7 'Přepočtené koeficientem množství</t>
  </si>
  <si>
    <t>155</t>
  </si>
  <si>
    <t>1149134193</t>
  </si>
  <si>
    <t>156</t>
  </si>
  <si>
    <t>113311171</t>
  </si>
  <si>
    <t>Odstranění geotextilií ze základové spáry</t>
  </si>
  <si>
    <t>-1226612111</t>
  </si>
  <si>
    <t>157</t>
  </si>
  <si>
    <t>-382598138</t>
  </si>
  <si>
    <t>158</t>
  </si>
  <si>
    <t>336659155</t>
  </si>
  <si>
    <t>0,392*7 'Přepočtené koeficientem množství</t>
  </si>
  <si>
    <t>159</t>
  </si>
  <si>
    <t>997013631.3</t>
  </si>
  <si>
    <t>Poplatek za uložení na skládce (skládkovné) stavebního odpadu směsného 17 09 04</t>
  </si>
  <si>
    <t>903991027</t>
  </si>
  <si>
    <t>" geotextilie "     0,392</t>
  </si>
  <si>
    <t>160</t>
  </si>
  <si>
    <t>998226011</t>
  </si>
  <si>
    <t>Přesun hmot pro pozemní komunikace a letiště s krytem montovaným z ŽB dílců</t>
  </si>
  <si>
    <t>-366372004</t>
  </si>
  <si>
    <t>Trubní vedení</t>
  </si>
  <si>
    <t>161</t>
  </si>
  <si>
    <t>823441211.1</t>
  </si>
  <si>
    <t>Montáž potrubí z trub vejčitých ŽB s integrovaným pryžovým těsněním a čedičovou výstelkou otevřený výkop sklon do 20 % DN 600/900 přetmelení spár</t>
  </si>
  <si>
    <t>1224482261</t>
  </si>
  <si>
    <t>" vč. tmelení spáry spoje a otvorů pro DH úchyty "</t>
  </si>
  <si>
    <t>" nátěr úchytů DH antikorózní barvou výplň místo úchytů mazaninou "</t>
  </si>
  <si>
    <t>" ve výkopu (bez štoly) "          118,0</t>
  </si>
  <si>
    <t>" délka stoky "     118,0+2,48/2-1,5-1,8/2</t>
  </si>
  <si>
    <t>" délka potrubí "     118,0+2,48/2-1,2-1,2/2</t>
  </si>
  <si>
    <t>162</t>
  </si>
  <si>
    <t>59223044</t>
  </si>
  <si>
    <t>trouba ŽB vejčitá hrdlová s čedičovou výstelkou 60x90cm</t>
  </si>
  <si>
    <t>-1794905405</t>
  </si>
  <si>
    <t>117,44*1,01 'Přepočtené koeficientem množství</t>
  </si>
  <si>
    <t>163</t>
  </si>
  <si>
    <t>331573705</t>
  </si>
  <si>
    <t>" štola "     23,0</t>
  </si>
  <si>
    <t>" délka stoky "     21,35</t>
  </si>
  <si>
    <t>" délka potrubí "     21,35+0,15</t>
  </si>
  <si>
    <t>164</t>
  </si>
  <si>
    <t>-323770497</t>
  </si>
  <si>
    <t>21,5*1,01 'Přepočtené koeficientem množství</t>
  </si>
  <si>
    <t>165</t>
  </si>
  <si>
    <t>823311192</t>
  </si>
  <si>
    <t>Příplatek za práci na potrubí z trub vejčitých ŽB ve štole DN 500/750 až 800/1200</t>
  </si>
  <si>
    <t>826986460</t>
  </si>
  <si>
    <t>166</t>
  </si>
  <si>
    <t>837314121.1</t>
  </si>
  <si>
    <t>Odbočka pro přípojky napojovací kus kamenina DN150 dl.0,3m, navrtávka do ŽB potrubí, vsazení, těsnění, přetmelení spár M+D</t>
  </si>
  <si>
    <t>1337962715</t>
  </si>
  <si>
    <t>" přepojení přípojky kp "     2</t>
  </si>
  <si>
    <t>167</t>
  </si>
  <si>
    <t>831312193.1</t>
  </si>
  <si>
    <t>Přepojení kameninového potrubí DN150 - potrubí stávající přípojky a nové odbočky</t>
  </si>
  <si>
    <t>-1335893773</t>
  </si>
  <si>
    <t>168</t>
  </si>
  <si>
    <t>894410114</t>
  </si>
  <si>
    <t>Osazení betonových dílců pro kanalizační šachty DN 1200 šachtové dno výšky 1200 mm</t>
  </si>
  <si>
    <t>1934907876</t>
  </si>
  <si>
    <t>" Š63438 "     1</t>
  </si>
  <si>
    <t>169</t>
  </si>
  <si>
    <t>59224432.1</t>
  </si>
  <si>
    <t>dno betonové šachty DN 1200 kanalizační výšky 120cm přímé 120x120 max. zaústění potrubí V60/90 čedičová výstelka a cihly</t>
  </si>
  <si>
    <t>1163743662</t>
  </si>
  <si>
    <t>170</t>
  </si>
  <si>
    <t>894410303</t>
  </si>
  <si>
    <t>Osazení betonových dílců pro kanalizační šachty DN 1200 deska zákrytová</t>
  </si>
  <si>
    <t>-1228144151</t>
  </si>
  <si>
    <t>171</t>
  </si>
  <si>
    <t>PFB.1121651</t>
  </si>
  <si>
    <t>Deska přechodová TZK-Q.1 120-100/25 typ Q.1</t>
  </si>
  <si>
    <t>1491188129</t>
  </si>
  <si>
    <t>172</t>
  </si>
  <si>
    <t>899910201.1</t>
  </si>
  <si>
    <t>Zalití potrubí cementopopílkovou suspenzí vč. bednění a utěsnění všech otvorů stok, potrubí odboček vč. zajištění trouby stoky proti vyplavání</t>
  </si>
  <si>
    <t>-594946715</t>
  </si>
  <si>
    <t>" ve výkopu "</t>
  </si>
  <si>
    <t>" stoka bet. DN600/900 "     (0,602+2*0,1*0,77)*DN6090</t>
  </si>
  <si>
    <t>" stoka bet. DN600/900 "     1,94*DN6090štola</t>
  </si>
  <si>
    <t>173</t>
  </si>
  <si>
    <t>899910201.3</t>
  </si>
  <si>
    <t>Zalití potrubí cementopopílkovou suspenzí - příplatek za práci ve štole</t>
  </si>
  <si>
    <t>-1382098573</t>
  </si>
  <si>
    <t>174</t>
  </si>
  <si>
    <t>953334119.3</t>
  </si>
  <si>
    <t>Bobtnavý pásek do pracovních spar betonových kcí vč. lepidla</t>
  </si>
  <si>
    <t>-422701725</t>
  </si>
  <si>
    <t>" styk stěna/potrubí "</t>
  </si>
  <si>
    <t>" prostup šachet troubou DN600/900 "     4,1*4</t>
  </si>
  <si>
    <t>175</t>
  </si>
  <si>
    <t>894204165.1</t>
  </si>
  <si>
    <t>Žlaby šachet průřezu o poloměru do 500 mm z betonu tř. C 30/37-XC4-XA1 s čedičovým kamenivem</t>
  </si>
  <si>
    <t>-361278015</t>
  </si>
  <si>
    <t>" Š63437 "     0,55*1,0*1,0</t>
  </si>
  <si>
    <t>" Š63119 "     0,55*1,2*1,2</t>
  </si>
  <si>
    <t>176</t>
  </si>
  <si>
    <t>894501151.1</t>
  </si>
  <si>
    <t>Bednění stěn žlabů zřízení</t>
  </si>
  <si>
    <t>-374307597</t>
  </si>
  <si>
    <t>" Š63437 "     0,9*1,0</t>
  </si>
  <si>
    <t>" Š63119 "     0,9*1,2</t>
  </si>
  <si>
    <t>177</t>
  </si>
  <si>
    <t>894501152.1</t>
  </si>
  <si>
    <t>Bednění stěn žlabů odstranění</t>
  </si>
  <si>
    <t>1811555084</t>
  </si>
  <si>
    <t>178</t>
  </si>
  <si>
    <t>355911112.1</t>
  </si>
  <si>
    <t>Žlaby čedičové CN I 1</t>
  </si>
  <si>
    <t>-339763980</t>
  </si>
  <si>
    <t>" Š63119 "     1,2</t>
  </si>
  <si>
    <t>179</t>
  </si>
  <si>
    <t>355931114.1</t>
  </si>
  <si>
    <t>Žlaby stok kameninové půlžlábek DN400 otevřený výkop</t>
  </si>
  <si>
    <t>1465136387</t>
  </si>
  <si>
    <t>" Š63437 "     0,3</t>
  </si>
  <si>
    <t>180</t>
  </si>
  <si>
    <t>894410211.1</t>
  </si>
  <si>
    <t>Osazení betonových dílců pro kanalizační šachty DN 1000 skruž rovná výšky 250 mm přetmelení spár</t>
  </si>
  <si>
    <t>-430642903</t>
  </si>
  <si>
    <t>181</t>
  </si>
  <si>
    <t>59224066</t>
  </si>
  <si>
    <t>skruž betonová DN 1000x250 PS 100x25x12cm</t>
  </si>
  <si>
    <t>-1461763114</t>
  </si>
  <si>
    <t>182</t>
  </si>
  <si>
    <t>59224348</t>
  </si>
  <si>
    <t>těsnění elastomerové pro spojení šachetních dílů DN 1000</t>
  </si>
  <si>
    <t>1007225831</t>
  </si>
  <si>
    <t>1*1,02 'Přepočtené koeficientem množství</t>
  </si>
  <si>
    <t>183</t>
  </si>
  <si>
    <t>894410212.1</t>
  </si>
  <si>
    <t>Osazení betonových dílců pro kanalizační šachty DN 1000 skruž rovná výšky 500 mm přetmelení spár</t>
  </si>
  <si>
    <t>-116481465</t>
  </si>
  <si>
    <t>184</t>
  </si>
  <si>
    <t>59224067</t>
  </si>
  <si>
    <t>skruž betonová DN 1000x500 100x50x12cm</t>
  </si>
  <si>
    <t>1539838858</t>
  </si>
  <si>
    <t>185</t>
  </si>
  <si>
    <t>1787234592</t>
  </si>
  <si>
    <t>186</t>
  </si>
  <si>
    <t>894410213.1</t>
  </si>
  <si>
    <t>Osazení betonových dílců pro kanalizační šachty DN 1000 skruž rovná výšky 1000 mm přetmelení spár</t>
  </si>
  <si>
    <t>980257289</t>
  </si>
  <si>
    <t>187</t>
  </si>
  <si>
    <t>59224162</t>
  </si>
  <si>
    <t>skruž betonová kanalizační se stupadly 100x100x12cm</t>
  </si>
  <si>
    <t>397201214</t>
  </si>
  <si>
    <t>188</t>
  </si>
  <si>
    <t>585299113</t>
  </si>
  <si>
    <t>2*1,02 'Přepočtené koeficientem množství</t>
  </si>
  <si>
    <t>189</t>
  </si>
  <si>
    <t>894410232.1</t>
  </si>
  <si>
    <t>Osazení betonových dílců pro kanalizační šachty DN 1000 skruž přechodová (konus) přetmelení spár</t>
  </si>
  <si>
    <t>-343924317</t>
  </si>
  <si>
    <t>" dle výpisu šachet "     2</t>
  </si>
  <si>
    <t>190</t>
  </si>
  <si>
    <t>59224312</t>
  </si>
  <si>
    <t>konus betonové šachty DN 1000 kanalizační 100x62,5x58cm tl stěny 12 stupadla poplastovaná</t>
  </si>
  <si>
    <t>1209343708</t>
  </si>
  <si>
    <t>191</t>
  </si>
  <si>
    <t>-563759778</t>
  </si>
  <si>
    <t>192</t>
  </si>
  <si>
    <t>894413110.3</t>
  </si>
  <si>
    <t>Příplatek pro osazení první skruže - vnější přibetonování skruže beton C30/37 a výplň zámku skruží tmelem průměr 60/70 mm vč. úpravy stávající prefa skruže</t>
  </si>
  <si>
    <t>-1947699159</t>
  </si>
  <si>
    <t>" Š63119 "     1</t>
  </si>
  <si>
    <t>193</t>
  </si>
  <si>
    <t>899104112</t>
  </si>
  <si>
    <t>Osazení poklopů litinových, ocelových nebo železobetonových včetně rámů pro třídu zatížení D400, E600</t>
  </si>
  <si>
    <t>-149945435</t>
  </si>
  <si>
    <t>194</t>
  </si>
  <si>
    <t>55243443.1</t>
  </si>
  <si>
    <t>poklop na vstupní šachtu litinový D500 zatížení 40 t typ BRNO</t>
  </si>
  <si>
    <t>677183331</t>
  </si>
  <si>
    <t>195</t>
  </si>
  <si>
    <t>359901111</t>
  </si>
  <si>
    <t>Vyčištění stok</t>
  </si>
  <si>
    <t>-758514188</t>
  </si>
  <si>
    <t>" stoky "</t>
  </si>
  <si>
    <t>DN6090p1+DN6090štola</t>
  </si>
  <si>
    <t>196</t>
  </si>
  <si>
    <t>899103211</t>
  </si>
  <si>
    <t>Demontáž poklopů litinových nebo ocelových včetně rámů hmotnosti přes 100 do 150 kg</t>
  </si>
  <si>
    <t>-1844223993</t>
  </si>
  <si>
    <t>" poklop stáv, kanal. šachet "     2</t>
  </si>
  <si>
    <t>197</t>
  </si>
  <si>
    <t>997013501.5</t>
  </si>
  <si>
    <t>Odvoz vybouraného materiálu na místo určené investorem (5km)</t>
  </si>
  <si>
    <t>-1567805751</t>
  </si>
  <si>
    <t>198</t>
  </si>
  <si>
    <t>820471811.1</t>
  </si>
  <si>
    <t>Bourání stávajícího potrubí ze ŽB DN do DN600/900</t>
  </si>
  <si>
    <t>-470976723</t>
  </si>
  <si>
    <t xml:space="preserve">" dle TZ, kap 4.5. "   </t>
  </si>
  <si>
    <t xml:space="preserve">" DN600/900 "    </t>
  </si>
  <si>
    <t>" rýha "     141,0-21,35-2,48/2</t>
  </si>
  <si>
    <t>199</t>
  </si>
  <si>
    <t>890311811</t>
  </si>
  <si>
    <t>Bourání šachet ze ŽB ručně obestavěného prostoru do 1,5 m3</t>
  </si>
  <si>
    <t>-1387283264</t>
  </si>
  <si>
    <t xml:space="preserve">" vstupní komín "     </t>
  </si>
  <si>
    <t>" Š63119 "     PI*(1,24/2)^2*0,91</t>
  </si>
  <si>
    <t>" stáv. šachta "     PI*(1,24/2)^2*3,9</t>
  </si>
  <si>
    <t>Bšachty</t>
  </si>
  <si>
    <t>200</t>
  </si>
  <si>
    <t>358315114</t>
  </si>
  <si>
    <t>Bourání stoky kompletní nebo vybourání otvorů z prostého betonu plochy do 4 m2</t>
  </si>
  <si>
    <t>169771998</t>
  </si>
  <si>
    <t>" dno a kyneta v Š63437 "     0,55*1,0*1,0</t>
  </si>
  <si>
    <t>" dno a kyneta v Š63119 "     0,55*1,2*1,2</t>
  </si>
  <si>
    <t>201</t>
  </si>
  <si>
    <t>358325114</t>
  </si>
  <si>
    <t>Bourání stoky kompletní nebo vybourání otvorů z železobetonu plochy do 4 m2</t>
  </si>
  <si>
    <t>1042995438</t>
  </si>
  <si>
    <t>" monolit.část stáv. šachty "     1,6*1,6*2,6</t>
  </si>
  <si>
    <t>202</t>
  </si>
  <si>
    <t>997013111</t>
  </si>
  <si>
    <t>Vnitrostaveništní doprava suti a vybouraných hmot pro budovy v do 6 m</t>
  </si>
  <si>
    <t>-1755661101</t>
  </si>
  <si>
    <t>203</t>
  </si>
  <si>
    <t>1607414713</t>
  </si>
  <si>
    <t>204</t>
  </si>
  <si>
    <t>533530663</t>
  </si>
  <si>
    <t>172,172*7 'Přepočtené koeficientem množství</t>
  </si>
  <si>
    <t>205</t>
  </si>
  <si>
    <t>1460077364</t>
  </si>
  <si>
    <t>Přesun hmot</t>
  </si>
  <si>
    <t>206</t>
  </si>
  <si>
    <t>998274101</t>
  </si>
  <si>
    <t>Přesun hmot pro trubní vedení z trub betonových otevřený výkop</t>
  </si>
  <si>
    <t>2082503469</t>
  </si>
  <si>
    <t>Práce a dodávky M</t>
  </si>
  <si>
    <t>21-M</t>
  </si>
  <si>
    <t>Elektromontáže</t>
  </si>
  <si>
    <t>207</t>
  </si>
  <si>
    <t>210040009.1</t>
  </si>
  <si>
    <t>Odstranění 3 stožárů VO vč. jejich zpětné montáže + nová kabeláž v dl. 40 m vč. všech potřebných zemních a stavebních prací</t>
  </si>
  <si>
    <t>1454759654</t>
  </si>
  <si>
    <t>46-M</t>
  </si>
  <si>
    <t>Zemní práce při extr.mont.pracích</t>
  </si>
  <si>
    <t>208</t>
  </si>
  <si>
    <t>460671113</t>
  </si>
  <si>
    <t>Výstražná fólie pro krytí kabelů šířky přes 25 do 34 cm</t>
  </si>
  <si>
    <t>-1705843766</t>
  </si>
  <si>
    <t xml:space="preserve">" křížení inž. sítí "    </t>
  </si>
  <si>
    <t>" kabel "     KABELm</t>
  </si>
  <si>
    <t>209</t>
  </si>
  <si>
    <t>460762111.1</t>
  </si>
  <si>
    <t>Křižovatka betonového kabelového žlabu s inženýrskými sítěmi bez zásypu</t>
  </si>
  <si>
    <t>348220868</t>
  </si>
  <si>
    <t>" kabel "     KABELkus</t>
  </si>
  <si>
    <t>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</si>
  <si>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</si>
  <si>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</si>
  <si>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</si>
  <si>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</si>
  <si>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kpl</t>
  </si>
  <si>
    <t>262144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</si>
  <si>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</si>
  <si>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</si>
  <si>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</si>
  <si>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</si>
  <si>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</si>
  <si>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884407547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</si>
  <si>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</si>
  <si>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</si>
  <si>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</si>
  <si>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</si>
  <si>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900600019</t>
  </si>
  <si>
    <t>Zpracování geodet. zaměření DSPS pro GIS a MMB OTS</t>
  </si>
  <si>
    <t>900600020</t>
  </si>
  <si>
    <t>Zaměření rozsahu zásahu do komunikace v programu EZA</t>
  </si>
  <si>
    <t>900600023</t>
  </si>
  <si>
    <t>Uvedení do původního stavu dotčených ploch stavbou</t>
  </si>
  <si>
    <t>900600027</t>
  </si>
  <si>
    <t xml:space="preserve">Provozní vlivy      </t>
  </si>
  <si>
    <t>900600029</t>
  </si>
  <si>
    <t>Zajištění vytýčení podzemních sítí dotčených stavbou</t>
  </si>
  <si>
    <t>900600030.1</t>
  </si>
  <si>
    <t>Geotechnický monitoring šachet a štol</t>
  </si>
  <si>
    <t>-1653825815</t>
  </si>
  <si>
    <t>900600032</t>
  </si>
  <si>
    <t>Vícetisky projektové dokumentace pro potřeby dodavatele stavby</t>
  </si>
  <si>
    <t>900600310</t>
  </si>
  <si>
    <t>Provedení veškerých zkoušek prokazující kvalitu díla SO 310 - ZKOUŠKA TĚSNOSTI KANALIZACE STOKY</t>
  </si>
  <si>
    <t>-151343555</t>
  </si>
  <si>
    <t>900600303</t>
  </si>
  <si>
    <t>Aktualizace  návrhu DZ po dobu stavby vč. projednání</t>
  </si>
  <si>
    <t>900600304</t>
  </si>
  <si>
    <t>Zajištění ZUK a uzavírky vč. projednání</t>
  </si>
  <si>
    <t>900600306</t>
  </si>
  <si>
    <t>Aktualizace návrhu definit. dopravního značení; zajištění včetně projednání „stanovení místní úpravy dopravního značení</t>
  </si>
  <si>
    <t>900600305</t>
  </si>
  <si>
    <t>Projednání a vyřízení aktualizace vyjádření potřebných k vytýčení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</si>
</sst>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6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E5" s="19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E6" s="194"/>
      <c r="BS6" s="17" t="s">
        <v>18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194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194"/>
      <c r="BS8" s="17" t="s">
        <v>26</v>
      </c>
    </row>
    <row r="9" spans="1:74" ht="14.45" customHeight="1">
      <c r="B9" s="20"/>
      <c r="AR9" s="20"/>
      <c r="BE9" s="194"/>
      <c r="BS9" s="17" t="s">
        <v>27</v>
      </c>
    </row>
    <row r="10" spans="1:74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194"/>
      <c r="BS10" s="17" t="s">
        <v>18</v>
      </c>
    </row>
    <row r="11" spans="1:74" ht="18.399999999999999" customHeight="1">
      <c r="B11" s="20"/>
      <c r="E11" s="25" t="s">
        <v>30</v>
      </c>
      <c r="AK11" s="27" t="s">
        <v>31</v>
      </c>
      <c r="AN11" s="25" t="s">
        <v>1</v>
      </c>
      <c r="AR11" s="20"/>
      <c r="BE11" s="194"/>
      <c r="BS11" s="17" t="s">
        <v>18</v>
      </c>
    </row>
    <row r="12" spans="1:74" ht="6.95" customHeight="1">
      <c r="B12" s="20"/>
      <c r="AR12" s="20"/>
      <c r="BE12" s="194"/>
      <c r="BS12" s="17" t="s">
        <v>18</v>
      </c>
    </row>
    <row r="13" spans="1:74" ht="12" customHeight="1">
      <c r="B13" s="20"/>
      <c r="D13" s="27" t="s">
        <v>32</v>
      </c>
      <c r="AK13" s="27" t="s">
        <v>29</v>
      </c>
      <c r="AN13" s="29" t="s">
        <v>33</v>
      </c>
      <c r="AR13" s="20"/>
      <c r="BE13" s="194"/>
      <c r="BS13" s="17" t="s">
        <v>18</v>
      </c>
    </row>
    <row r="14" spans="1:74" ht="12.75">
      <c r="B14" s="20"/>
      <c r="E14" s="199" t="s">
        <v>33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31</v>
      </c>
      <c r="AN14" s="29" t="s">
        <v>33</v>
      </c>
      <c r="AR14" s="20"/>
      <c r="BE14" s="194"/>
      <c r="BS14" s="17" t="s">
        <v>18</v>
      </c>
    </row>
    <row r="15" spans="1:74" ht="6.95" customHeight="1">
      <c r="B15" s="20"/>
      <c r="AR15" s="20"/>
      <c r="BE15" s="194"/>
      <c r="BS15" s="17" t="s">
        <v>4</v>
      </c>
    </row>
    <row r="16" spans="1:74" ht="12" customHeight="1">
      <c r="B16" s="20"/>
      <c r="D16" s="27" t="s">
        <v>34</v>
      </c>
      <c r="AK16" s="27" t="s">
        <v>29</v>
      </c>
      <c r="AN16" s="25" t="s">
        <v>1</v>
      </c>
      <c r="AR16" s="20"/>
      <c r="BE16" s="194"/>
      <c r="BS16" s="17" t="s">
        <v>4</v>
      </c>
    </row>
    <row r="17" spans="2:71" ht="18.399999999999999" customHeight="1">
      <c r="B17" s="20"/>
      <c r="E17" s="25" t="s">
        <v>35</v>
      </c>
      <c r="AK17" s="27" t="s">
        <v>31</v>
      </c>
      <c r="AN17" s="25" t="s">
        <v>1</v>
      </c>
      <c r="AR17" s="20"/>
      <c r="BE17" s="194"/>
      <c r="BS17" s="17" t="s">
        <v>36</v>
      </c>
    </row>
    <row r="18" spans="2:71" ht="6.95" customHeight="1">
      <c r="B18" s="20"/>
      <c r="AR18" s="20"/>
      <c r="BE18" s="194"/>
      <c r="BS18" s="17" t="s">
        <v>6</v>
      </c>
    </row>
    <row r="19" spans="2:71" ht="12" customHeight="1">
      <c r="B19" s="20"/>
      <c r="D19" s="27" t="s">
        <v>37</v>
      </c>
      <c r="AK19" s="27" t="s">
        <v>29</v>
      </c>
      <c r="AN19" s="25" t="s">
        <v>1</v>
      </c>
      <c r="AR19" s="20"/>
      <c r="BE19" s="194"/>
      <c r="BS19" s="17" t="s">
        <v>6</v>
      </c>
    </row>
    <row r="20" spans="2:71" ht="18.399999999999999" customHeight="1">
      <c r="B20" s="20"/>
      <c r="E20" s="25" t="s">
        <v>38</v>
      </c>
      <c r="AK20" s="27" t="s">
        <v>31</v>
      </c>
      <c r="AN20" s="25" t="s">
        <v>1</v>
      </c>
      <c r="AR20" s="20"/>
      <c r="BE20" s="194"/>
      <c r="BS20" s="17" t="s">
        <v>36</v>
      </c>
    </row>
    <row r="21" spans="2:71" ht="6.95" customHeight="1">
      <c r="B21" s="20"/>
      <c r="AR21" s="20"/>
      <c r="BE21" s="194"/>
    </row>
    <row r="22" spans="2:71" ht="12" customHeight="1">
      <c r="B22" s="20"/>
      <c r="D22" s="27" t="s">
        <v>39</v>
      </c>
      <c r="AR22" s="20"/>
      <c r="BE22" s="194"/>
    </row>
    <row r="23" spans="2:71" ht="108" customHeight="1">
      <c r="B23" s="20"/>
      <c r="E23" s="201" t="s">
        <v>40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2:71" ht="6.95" customHeight="1">
      <c r="B24" s="20"/>
      <c r="AR24" s="20"/>
      <c r="BE24" s="19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4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2">
        <f>ROUND(AG94,2)</f>
        <v>0</v>
      </c>
      <c r="AL26" s="203"/>
      <c r="AM26" s="203"/>
      <c r="AN26" s="203"/>
      <c r="AO26" s="203"/>
      <c r="AR26" s="32"/>
      <c r="BE26" s="194"/>
    </row>
    <row r="27" spans="2:71" s="1" customFormat="1" ht="6.95" customHeight="1">
      <c r="B27" s="32"/>
      <c r="AR27" s="32"/>
      <c r="BE27" s="194"/>
    </row>
    <row r="28" spans="2:71" s="1" customFormat="1" ht="12.75">
      <c r="B28" s="32"/>
      <c r="L28" s="204" t="s">
        <v>42</v>
      </c>
      <c r="M28" s="204"/>
      <c r="N28" s="204"/>
      <c r="O28" s="204"/>
      <c r="P28" s="204"/>
      <c r="W28" s="204" t="s">
        <v>43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44</v>
      </c>
      <c r="AL28" s="204"/>
      <c r="AM28" s="204"/>
      <c r="AN28" s="204"/>
      <c r="AO28" s="204"/>
      <c r="AR28" s="32"/>
      <c r="BE28" s="194"/>
    </row>
    <row r="29" spans="2:71" s="2" customFormat="1" ht="14.45" customHeight="1">
      <c r="B29" s="36"/>
      <c r="D29" s="27" t="s">
        <v>45</v>
      </c>
      <c r="F29" s="27" t="s">
        <v>46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195"/>
    </row>
    <row r="30" spans="2:71" s="2" customFormat="1" ht="14.45" customHeight="1">
      <c r="B30" s="36"/>
      <c r="F30" s="27" t="s">
        <v>47</v>
      </c>
      <c r="L30" s="207">
        <v>0.12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195"/>
    </row>
    <row r="31" spans="2:71" s="2" customFormat="1" ht="14.45" hidden="1" customHeight="1">
      <c r="B31" s="36"/>
      <c r="F31" s="27" t="s">
        <v>48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195"/>
    </row>
    <row r="32" spans="2:71" s="2" customFormat="1" ht="14.45" hidden="1" customHeight="1">
      <c r="B32" s="36"/>
      <c r="F32" s="27" t="s">
        <v>49</v>
      </c>
      <c r="L32" s="207">
        <v>0.12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195"/>
    </row>
    <row r="33" spans="2:57" s="2" customFormat="1" ht="14.45" hidden="1" customHeight="1">
      <c r="B33" s="36"/>
      <c r="F33" s="27" t="s">
        <v>50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195"/>
    </row>
    <row r="34" spans="2:57" s="1" customFormat="1" ht="6.95" customHeight="1">
      <c r="B34" s="32"/>
      <c r="AR34" s="32"/>
      <c r="BE34" s="194"/>
    </row>
    <row r="35" spans="2:57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08" t="s">
        <v>53</v>
      </c>
      <c r="Y35" s="209"/>
      <c r="Z35" s="209"/>
      <c r="AA35" s="209"/>
      <c r="AB35" s="209"/>
      <c r="AC35" s="39"/>
      <c r="AD35" s="39"/>
      <c r="AE35" s="39"/>
      <c r="AF35" s="39"/>
      <c r="AG35" s="39"/>
      <c r="AH35" s="39"/>
      <c r="AI35" s="39"/>
      <c r="AJ35" s="39"/>
      <c r="AK35" s="210">
        <f>SUM(AK26:AK33)</f>
        <v>0</v>
      </c>
      <c r="AL35" s="209"/>
      <c r="AM35" s="209"/>
      <c r="AN35" s="209"/>
      <c r="AO35" s="21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55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56</v>
      </c>
      <c r="AI60" s="34"/>
      <c r="AJ60" s="34"/>
      <c r="AK60" s="34"/>
      <c r="AL60" s="34"/>
      <c r="AM60" s="43" t="s">
        <v>57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59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56</v>
      </c>
      <c r="AI75" s="34"/>
      <c r="AJ75" s="34"/>
      <c r="AK75" s="34"/>
      <c r="AL75" s="34"/>
      <c r="AM75" s="43" t="s">
        <v>57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24028a</v>
      </c>
      <c r="AR84" s="48"/>
    </row>
    <row r="85" spans="1:91" s="4" customFormat="1" ht="36.950000000000003" customHeight="1">
      <c r="B85" s="49"/>
      <c r="C85" s="50" t="s">
        <v>16</v>
      </c>
      <c r="L85" s="212" t="str">
        <f>K6</f>
        <v>BRNO, NOPOVA – DROBNÁ REKONSTRUKCE KANALIZACE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22</v>
      </c>
      <c r="L87" s="51" t="str">
        <f>IF(K8="","",K8)</f>
        <v>BRNO</v>
      </c>
      <c r="AI87" s="27" t="s">
        <v>24</v>
      </c>
      <c r="AM87" s="214" t="str">
        <f>IF(AN8= "","",AN8)</f>
        <v>26. 8. 2024</v>
      </c>
      <c r="AN87" s="214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28</v>
      </c>
      <c r="L89" s="3" t="str">
        <f>IF(E11= "","",E11)</f>
        <v>Statutární město Brno</v>
      </c>
      <c r="AI89" s="27" t="s">
        <v>34</v>
      </c>
      <c r="AM89" s="215" t="str">
        <f>IF(E17="","",E17)</f>
        <v>PK FRAJT s.r.o.,   Brno</v>
      </c>
      <c r="AN89" s="216"/>
      <c r="AO89" s="216"/>
      <c r="AP89" s="216"/>
      <c r="AR89" s="32"/>
      <c r="AS89" s="217" t="s">
        <v>61</v>
      </c>
      <c r="AT89" s="21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32</v>
      </c>
      <c r="L90" s="3" t="str">
        <f>IF(E14= "Vyplň údaj","",E14)</f>
        <v/>
      </c>
      <c r="AI90" s="27" t="s">
        <v>37</v>
      </c>
      <c r="AM90" s="215" t="str">
        <f>IF(E20="","",E20)</f>
        <v>Obrtel M.</v>
      </c>
      <c r="AN90" s="216"/>
      <c r="AO90" s="216"/>
      <c r="AP90" s="216"/>
      <c r="AR90" s="32"/>
      <c r="AS90" s="219"/>
      <c r="AT90" s="220"/>
      <c r="BD90" s="56"/>
    </row>
    <row r="91" spans="1:91" s="1" customFormat="1" ht="10.9" customHeight="1">
      <c r="B91" s="32"/>
      <c r="AR91" s="32"/>
      <c r="AS91" s="219"/>
      <c r="AT91" s="220"/>
      <c r="BD91" s="56"/>
    </row>
    <row r="92" spans="1:91" s="1" customFormat="1" ht="29.25" customHeight="1">
      <c r="B92" s="32"/>
      <c r="C92" s="221" t="s">
        <v>62</v>
      </c>
      <c r="D92" s="222"/>
      <c r="E92" s="222"/>
      <c r="F92" s="222"/>
      <c r="G92" s="222"/>
      <c r="H92" s="57"/>
      <c r="I92" s="223" t="s">
        <v>63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64</v>
      </c>
      <c r="AH92" s="222"/>
      <c r="AI92" s="222"/>
      <c r="AJ92" s="222"/>
      <c r="AK92" s="222"/>
      <c r="AL92" s="222"/>
      <c r="AM92" s="222"/>
      <c r="AN92" s="223" t="s">
        <v>65</v>
      </c>
      <c r="AO92" s="222"/>
      <c r="AP92" s="225"/>
      <c r="AQ92" s="58" t="s">
        <v>66</v>
      </c>
      <c r="AR92" s="32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ROUND(SUM(AG95:AG96),2)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80</v>
      </c>
      <c r="BT94" s="72" t="s">
        <v>81</v>
      </c>
      <c r="BU94" s="73" t="s">
        <v>82</v>
      </c>
      <c r="BV94" s="72" t="s">
        <v>83</v>
      </c>
      <c r="BW94" s="72" t="s">
        <v>5</v>
      </c>
      <c r="BX94" s="72" t="s">
        <v>84</v>
      </c>
      <c r="CL94" s="72" t="s">
        <v>1</v>
      </c>
    </row>
    <row r="95" spans="1:91" s="6" customFormat="1" ht="16.5" customHeight="1">
      <c r="A95" s="74" t="s">
        <v>85</v>
      </c>
      <c r="B95" s="75"/>
      <c r="C95" s="76"/>
      <c r="D95" s="228" t="s">
        <v>86</v>
      </c>
      <c r="E95" s="228"/>
      <c r="F95" s="228"/>
      <c r="G95" s="228"/>
      <c r="H95" s="228"/>
      <c r="I95" s="77"/>
      <c r="J95" s="228" t="s">
        <v>87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'SO 310 - KANALIZACE'!J30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8" t="s">
        <v>88</v>
      </c>
      <c r="AR95" s="75"/>
      <c r="AS95" s="79">
        <v>0</v>
      </c>
      <c r="AT95" s="80">
        <f>ROUND(SUM(AV95:AW95),2)</f>
        <v>0</v>
      </c>
      <c r="AU95" s="81">
        <f>'SO 310 - KANALIZACE'!P128</f>
        <v>0</v>
      </c>
      <c r="AV95" s="80">
        <f>'SO 310 - KANALIZACE'!J33</f>
        <v>0</v>
      </c>
      <c r="AW95" s="80">
        <f>'SO 310 - KANALIZACE'!J34</f>
        <v>0</v>
      </c>
      <c r="AX95" s="80">
        <f>'SO 310 - KANALIZACE'!J35</f>
        <v>0</v>
      </c>
      <c r="AY95" s="80">
        <f>'SO 310 - KANALIZACE'!J36</f>
        <v>0</v>
      </c>
      <c r="AZ95" s="80">
        <f>'SO 310 - KANALIZACE'!F33</f>
        <v>0</v>
      </c>
      <c r="BA95" s="80">
        <f>'SO 310 - KANALIZACE'!F34</f>
        <v>0</v>
      </c>
      <c r="BB95" s="80">
        <f>'SO 310 - KANALIZACE'!F35</f>
        <v>0</v>
      </c>
      <c r="BC95" s="80">
        <f>'SO 310 - KANALIZACE'!F36</f>
        <v>0</v>
      </c>
      <c r="BD95" s="82">
        <f>'SO 310 - KANALIZACE'!F37</f>
        <v>0</v>
      </c>
      <c r="BT95" s="83" t="s">
        <v>21</v>
      </c>
      <c r="BV95" s="83" t="s">
        <v>83</v>
      </c>
      <c r="BW95" s="83" t="s">
        <v>89</v>
      </c>
      <c r="BX95" s="83" t="s">
        <v>5</v>
      </c>
      <c r="CL95" s="83" t="s">
        <v>90</v>
      </c>
      <c r="CM95" s="83" t="s">
        <v>91</v>
      </c>
    </row>
    <row r="96" spans="1:91" s="6" customFormat="1" ht="16.5" customHeight="1">
      <c r="A96" s="74" t="s">
        <v>85</v>
      </c>
      <c r="B96" s="75"/>
      <c r="C96" s="76"/>
      <c r="D96" s="228" t="s">
        <v>92</v>
      </c>
      <c r="E96" s="228"/>
      <c r="F96" s="228"/>
      <c r="G96" s="228"/>
      <c r="H96" s="228"/>
      <c r="I96" s="77"/>
      <c r="J96" s="228" t="s">
        <v>93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6">
        <f>'90 - OSTATNÍ NÁKLADY'!J30</f>
        <v>0</v>
      </c>
      <c r="AH96" s="227"/>
      <c r="AI96" s="227"/>
      <c r="AJ96" s="227"/>
      <c r="AK96" s="227"/>
      <c r="AL96" s="227"/>
      <c r="AM96" s="227"/>
      <c r="AN96" s="226">
        <f>SUM(AG96,AT96)</f>
        <v>0</v>
      </c>
      <c r="AO96" s="227"/>
      <c r="AP96" s="227"/>
      <c r="AQ96" s="78" t="s">
        <v>94</v>
      </c>
      <c r="AR96" s="75"/>
      <c r="AS96" s="84">
        <v>0</v>
      </c>
      <c r="AT96" s="85">
        <f>ROUND(SUM(AV96:AW96),2)</f>
        <v>0</v>
      </c>
      <c r="AU96" s="86">
        <f>'90 - OSTATNÍ NÁKLADY'!P117</f>
        <v>0</v>
      </c>
      <c r="AV96" s="85">
        <f>'90 - OSTATNÍ NÁKLADY'!J33</f>
        <v>0</v>
      </c>
      <c r="AW96" s="85">
        <f>'90 - OSTATNÍ NÁKLADY'!J34</f>
        <v>0</v>
      </c>
      <c r="AX96" s="85">
        <f>'90 - OSTATNÍ NÁKLADY'!J35</f>
        <v>0</v>
      </c>
      <c r="AY96" s="85">
        <f>'90 - OSTATNÍ NÁKLADY'!J36</f>
        <v>0</v>
      </c>
      <c r="AZ96" s="85">
        <f>'90 - OSTATNÍ NÁKLADY'!F33</f>
        <v>0</v>
      </c>
      <c r="BA96" s="85">
        <f>'90 - OSTATNÍ NÁKLADY'!F34</f>
        <v>0</v>
      </c>
      <c r="BB96" s="85">
        <f>'90 - OSTATNÍ NÁKLADY'!F35</f>
        <v>0</v>
      </c>
      <c r="BC96" s="85">
        <f>'90 - OSTATNÍ NÁKLADY'!F36</f>
        <v>0</v>
      </c>
      <c r="BD96" s="87">
        <f>'90 - OSTATNÍ NÁKLADY'!F37</f>
        <v>0</v>
      </c>
      <c r="BT96" s="83" t="s">
        <v>21</v>
      </c>
      <c r="BV96" s="83" t="s">
        <v>83</v>
      </c>
      <c r="BW96" s="83" t="s">
        <v>95</v>
      </c>
      <c r="BX96" s="83" t="s">
        <v>5</v>
      </c>
      <c r="CL96" s="83" t="s">
        <v>1</v>
      </c>
      <c r="CM96" s="83" t="s">
        <v>91</v>
      </c>
    </row>
    <row r="97" spans="2:44" s="1" customFormat="1" ht="30" customHeight="1">
      <c r="B97" s="32"/>
      <c r="AR97" s="32"/>
    </row>
    <row r="98" spans="2:44" s="1" customFormat="1" ht="6.95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sheetProtection algorithmName="SHA-512" hashValue="WqX5t2iS2fkguepnf0Y7q94V36EN32qp6jirN3djEYamTRS+3Y/YZ1b92JqAW1eLfk2uH0qSVBBnwOdgCMJSgA==" saltValue="MtgwDBrxEFQT1M5ZtTIEhFmZF8NYC+7y1Ik7JMYUi2soa2Owt5My97W76wwTbqcqu3U0R3G1i0KFjaBKIDPS6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310 - KANALIZACE'!C2" display="/" xr:uid="{00000000-0004-0000-0000-000000000000}"/>
    <hyperlink ref="A96" location="'90 - OSTATNÍ NÁKLADY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7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89</v>
      </c>
      <c r="AZ2" s="88" t="s">
        <v>96</v>
      </c>
      <c r="BA2" s="88" t="s">
        <v>1</v>
      </c>
      <c r="BB2" s="88" t="s">
        <v>1</v>
      </c>
      <c r="BC2" s="88" t="s">
        <v>97</v>
      </c>
      <c r="BD2" s="88" t="s">
        <v>91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  <c r="AZ3" s="88" t="s">
        <v>98</v>
      </c>
      <c r="BA3" s="88" t="s">
        <v>1</v>
      </c>
      <c r="BB3" s="88" t="s">
        <v>1</v>
      </c>
      <c r="BC3" s="88" t="s">
        <v>99</v>
      </c>
      <c r="BD3" s="88" t="s">
        <v>91</v>
      </c>
    </row>
    <row r="4" spans="2:56" ht="24.95" customHeight="1">
      <c r="B4" s="20"/>
      <c r="D4" s="21" t="s">
        <v>100</v>
      </c>
      <c r="L4" s="20"/>
      <c r="M4" s="89" t="s">
        <v>10</v>
      </c>
      <c r="AT4" s="17" t="s">
        <v>4</v>
      </c>
      <c r="AZ4" s="88" t="s">
        <v>101</v>
      </c>
      <c r="BA4" s="88" t="s">
        <v>1</v>
      </c>
      <c r="BB4" s="88" t="s">
        <v>1</v>
      </c>
      <c r="BC4" s="88" t="s">
        <v>102</v>
      </c>
      <c r="BD4" s="88" t="s">
        <v>91</v>
      </c>
    </row>
    <row r="5" spans="2:56" ht="6.95" customHeight="1">
      <c r="B5" s="20"/>
      <c r="L5" s="20"/>
      <c r="AZ5" s="88" t="s">
        <v>103</v>
      </c>
      <c r="BA5" s="88" t="s">
        <v>1</v>
      </c>
      <c r="BB5" s="88" t="s">
        <v>1</v>
      </c>
      <c r="BC5" s="88" t="s">
        <v>104</v>
      </c>
      <c r="BD5" s="88" t="s">
        <v>91</v>
      </c>
    </row>
    <row r="6" spans="2:56" ht="12" customHeight="1">
      <c r="B6" s="20"/>
      <c r="D6" s="27" t="s">
        <v>16</v>
      </c>
      <c r="L6" s="20"/>
      <c r="AZ6" s="88" t="s">
        <v>105</v>
      </c>
      <c r="BA6" s="88" t="s">
        <v>1</v>
      </c>
      <c r="BB6" s="88" t="s">
        <v>1</v>
      </c>
      <c r="BC6" s="88" t="s">
        <v>106</v>
      </c>
      <c r="BD6" s="88" t="s">
        <v>91</v>
      </c>
    </row>
    <row r="7" spans="2:56" ht="16.5" customHeight="1">
      <c r="B7" s="20"/>
      <c r="E7" s="231" t="str">
        <f>'Rekapitulace stavby'!K6</f>
        <v>BRNO, NOPOVA – DROBNÁ REKONSTRUKCE KANALIZACE</v>
      </c>
      <c r="F7" s="232"/>
      <c r="G7" s="232"/>
      <c r="H7" s="232"/>
      <c r="L7" s="20"/>
      <c r="AZ7" s="88" t="s">
        <v>107</v>
      </c>
      <c r="BA7" s="88" t="s">
        <v>1</v>
      </c>
      <c r="BB7" s="88" t="s">
        <v>1</v>
      </c>
      <c r="BC7" s="88" t="s">
        <v>108</v>
      </c>
      <c r="BD7" s="88" t="s">
        <v>91</v>
      </c>
    </row>
    <row r="8" spans="2:56" s="1" customFormat="1" ht="12" customHeight="1">
      <c r="B8" s="32"/>
      <c r="D8" s="27" t="s">
        <v>109</v>
      </c>
      <c r="L8" s="32"/>
      <c r="AZ8" s="88" t="s">
        <v>110</v>
      </c>
      <c r="BA8" s="88" t="s">
        <v>111</v>
      </c>
      <c r="BB8" s="88" t="s">
        <v>1</v>
      </c>
      <c r="BC8" s="88" t="s">
        <v>112</v>
      </c>
      <c r="BD8" s="88" t="s">
        <v>91</v>
      </c>
    </row>
    <row r="9" spans="2:56" s="1" customFormat="1" ht="16.5" customHeight="1">
      <c r="B9" s="32"/>
      <c r="E9" s="212" t="s">
        <v>113</v>
      </c>
      <c r="F9" s="233"/>
      <c r="G9" s="233"/>
      <c r="H9" s="233"/>
      <c r="L9" s="32"/>
      <c r="AZ9" s="88" t="s">
        <v>114</v>
      </c>
      <c r="BA9" s="88" t="s">
        <v>1</v>
      </c>
      <c r="BB9" s="88" t="s">
        <v>1</v>
      </c>
      <c r="BC9" s="88" t="s">
        <v>115</v>
      </c>
      <c r="BD9" s="88" t="s">
        <v>91</v>
      </c>
    </row>
    <row r="10" spans="2:56" s="1" customFormat="1" ht="11.25">
      <c r="B10" s="32"/>
      <c r="L10" s="32"/>
      <c r="AZ10" s="88" t="s">
        <v>116</v>
      </c>
      <c r="BA10" s="88" t="s">
        <v>1</v>
      </c>
      <c r="BB10" s="88" t="s">
        <v>1</v>
      </c>
      <c r="BC10" s="88" t="s">
        <v>117</v>
      </c>
      <c r="BD10" s="88" t="s">
        <v>91</v>
      </c>
    </row>
    <row r="11" spans="2:56" s="1" customFormat="1" ht="12" customHeight="1">
      <c r="B11" s="32"/>
      <c r="D11" s="27" t="s">
        <v>19</v>
      </c>
      <c r="F11" s="25" t="s">
        <v>90</v>
      </c>
      <c r="I11" s="27" t="s">
        <v>20</v>
      </c>
      <c r="J11" s="25" t="s">
        <v>1</v>
      </c>
      <c r="L11" s="32"/>
      <c r="AZ11" s="88" t="s">
        <v>118</v>
      </c>
      <c r="BA11" s="88" t="s">
        <v>1</v>
      </c>
      <c r="BB11" s="88" t="s">
        <v>1</v>
      </c>
      <c r="BC11" s="88" t="s">
        <v>119</v>
      </c>
      <c r="BD11" s="88" t="s">
        <v>91</v>
      </c>
    </row>
    <row r="12" spans="2:56" s="1" customFormat="1" ht="12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26. 8. 2024</v>
      </c>
      <c r="L12" s="32"/>
      <c r="AZ12" s="88" t="s">
        <v>120</v>
      </c>
      <c r="BA12" s="88" t="s">
        <v>111</v>
      </c>
      <c r="BB12" s="88" t="s">
        <v>1</v>
      </c>
      <c r="BC12" s="88" t="s">
        <v>121</v>
      </c>
      <c r="BD12" s="88" t="s">
        <v>91</v>
      </c>
    </row>
    <row r="13" spans="2:56" s="1" customFormat="1" ht="10.9" customHeight="1">
      <c r="B13" s="32"/>
      <c r="L13" s="32"/>
      <c r="AZ13" s="88" t="s">
        <v>122</v>
      </c>
      <c r="BA13" s="88" t="s">
        <v>1</v>
      </c>
      <c r="BB13" s="88" t="s">
        <v>1</v>
      </c>
      <c r="BC13" s="88" t="s">
        <v>123</v>
      </c>
      <c r="BD13" s="88" t="s">
        <v>91</v>
      </c>
    </row>
    <row r="14" spans="2:56" s="1" customFormat="1" ht="12" customHeight="1">
      <c r="B14" s="32"/>
      <c r="D14" s="27" t="s">
        <v>28</v>
      </c>
      <c r="I14" s="27" t="s">
        <v>29</v>
      </c>
      <c r="J14" s="25" t="s">
        <v>1</v>
      </c>
      <c r="L14" s="32"/>
      <c r="AZ14" s="88" t="s">
        <v>124</v>
      </c>
      <c r="BA14" s="88" t="s">
        <v>1</v>
      </c>
      <c r="BB14" s="88" t="s">
        <v>1</v>
      </c>
      <c r="BC14" s="88" t="s">
        <v>125</v>
      </c>
      <c r="BD14" s="88" t="s">
        <v>91</v>
      </c>
    </row>
    <row r="15" spans="2:56" s="1" customFormat="1" ht="18" customHeight="1">
      <c r="B15" s="32"/>
      <c r="E15" s="25" t="s">
        <v>30</v>
      </c>
      <c r="I15" s="27" t="s">
        <v>31</v>
      </c>
      <c r="J15" s="25" t="s">
        <v>1</v>
      </c>
      <c r="L15" s="32"/>
      <c r="AZ15" s="88" t="s">
        <v>126</v>
      </c>
      <c r="BA15" s="88" t="s">
        <v>1</v>
      </c>
      <c r="BB15" s="88" t="s">
        <v>1</v>
      </c>
      <c r="BC15" s="88" t="s">
        <v>127</v>
      </c>
      <c r="BD15" s="88" t="s">
        <v>91</v>
      </c>
    </row>
    <row r="16" spans="2:56" s="1" customFormat="1" ht="6.95" customHeight="1">
      <c r="B16" s="32"/>
      <c r="L16" s="32"/>
      <c r="AZ16" s="88" t="s">
        <v>128</v>
      </c>
      <c r="BA16" s="88" t="s">
        <v>111</v>
      </c>
      <c r="BB16" s="88" t="s">
        <v>1</v>
      </c>
      <c r="BC16" s="88" t="s">
        <v>129</v>
      </c>
      <c r="BD16" s="88" t="s">
        <v>91</v>
      </c>
    </row>
    <row r="17" spans="2:56" s="1" customFormat="1" ht="12" customHeight="1">
      <c r="B17" s="32"/>
      <c r="D17" s="27" t="s">
        <v>32</v>
      </c>
      <c r="I17" s="27" t="s">
        <v>29</v>
      </c>
      <c r="J17" s="28" t="str">
        <f>'Rekapitulace stavby'!AN13</f>
        <v>Vyplň údaj</v>
      </c>
      <c r="L17" s="32"/>
      <c r="AZ17" s="88" t="s">
        <v>130</v>
      </c>
      <c r="BA17" s="88" t="s">
        <v>1</v>
      </c>
      <c r="BB17" s="88" t="s">
        <v>1</v>
      </c>
      <c r="BC17" s="88" t="s">
        <v>131</v>
      </c>
      <c r="BD17" s="88" t="s">
        <v>91</v>
      </c>
    </row>
    <row r="18" spans="2:56" s="1" customFormat="1" ht="18" customHeight="1">
      <c r="B18" s="32"/>
      <c r="E18" s="234" t="str">
        <f>'Rekapitulace stavby'!E14</f>
        <v>Vyplň údaj</v>
      </c>
      <c r="F18" s="196"/>
      <c r="G18" s="196"/>
      <c r="H18" s="196"/>
      <c r="I18" s="27" t="s">
        <v>31</v>
      </c>
      <c r="J18" s="28" t="str">
        <f>'Rekapitulace stavby'!AN14</f>
        <v>Vyplň údaj</v>
      </c>
      <c r="L18" s="32"/>
      <c r="AZ18" s="88" t="s">
        <v>132</v>
      </c>
      <c r="BA18" s="88" t="s">
        <v>111</v>
      </c>
      <c r="BB18" s="88" t="s">
        <v>1</v>
      </c>
      <c r="BC18" s="88" t="s">
        <v>133</v>
      </c>
      <c r="BD18" s="88" t="s">
        <v>91</v>
      </c>
    </row>
    <row r="19" spans="2:56" s="1" customFormat="1" ht="6.95" customHeight="1">
      <c r="B19" s="32"/>
      <c r="L19" s="32"/>
      <c r="AZ19" s="88" t="s">
        <v>134</v>
      </c>
      <c r="BA19" s="88" t="s">
        <v>1</v>
      </c>
      <c r="BB19" s="88" t="s">
        <v>1</v>
      </c>
      <c r="BC19" s="88" t="s">
        <v>135</v>
      </c>
      <c r="BD19" s="88" t="s">
        <v>91</v>
      </c>
    </row>
    <row r="20" spans="2:56" s="1" customFormat="1" ht="12" customHeight="1">
      <c r="B20" s="32"/>
      <c r="D20" s="27" t="s">
        <v>34</v>
      </c>
      <c r="I20" s="27" t="s">
        <v>29</v>
      </c>
      <c r="J20" s="25" t="s">
        <v>1</v>
      </c>
      <c r="L20" s="32"/>
      <c r="AZ20" s="88" t="s">
        <v>136</v>
      </c>
      <c r="BA20" s="88" t="s">
        <v>111</v>
      </c>
      <c r="BB20" s="88" t="s">
        <v>1</v>
      </c>
      <c r="BC20" s="88" t="s">
        <v>137</v>
      </c>
      <c r="BD20" s="88" t="s">
        <v>91</v>
      </c>
    </row>
    <row r="21" spans="2:56" s="1" customFormat="1" ht="18" customHeight="1">
      <c r="B21" s="32"/>
      <c r="E21" s="25" t="s">
        <v>35</v>
      </c>
      <c r="I21" s="27" t="s">
        <v>31</v>
      </c>
      <c r="J21" s="25" t="s">
        <v>1</v>
      </c>
      <c r="L21" s="32"/>
      <c r="AZ21" s="88" t="s">
        <v>138</v>
      </c>
      <c r="BA21" s="88" t="s">
        <v>1</v>
      </c>
      <c r="BB21" s="88" t="s">
        <v>1</v>
      </c>
      <c r="BC21" s="88" t="s">
        <v>139</v>
      </c>
      <c r="BD21" s="88" t="s">
        <v>91</v>
      </c>
    </row>
    <row r="22" spans="2:56" s="1" customFormat="1" ht="6.95" customHeight="1">
      <c r="B22" s="32"/>
      <c r="L22" s="32"/>
      <c r="AZ22" s="88" t="s">
        <v>140</v>
      </c>
      <c r="BA22" s="88" t="s">
        <v>111</v>
      </c>
      <c r="BB22" s="88" t="s">
        <v>1</v>
      </c>
      <c r="BC22" s="88" t="s">
        <v>141</v>
      </c>
      <c r="BD22" s="88" t="s">
        <v>91</v>
      </c>
    </row>
    <row r="23" spans="2:56" s="1" customFormat="1" ht="12" customHeight="1">
      <c r="B23" s="32"/>
      <c r="D23" s="27" t="s">
        <v>37</v>
      </c>
      <c r="I23" s="27" t="s">
        <v>29</v>
      </c>
      <c r="J23" s="25" t="s">
        <v>1</v>
      </c>
      <c r="L23" s="32"/>
      <c r="AZ23" s="88" t="s">
        <v>142</v>
      </c>
      <c r="BA23" s="88" t="s">
        <v>111</v>
      </c>
      <c r="BB23" s="88" t="s">
        <v>1</v>
      </c>
      <c r="BC23" s="88" t="s">
        <v>143</v>
      </c>
      <c r="BD23" s="88" t="s">
        <v>91</v>
      </c>
    </row>
    <row r="24" spans="2:56" s="1" customFormat="1" ht="18" customHeight="1">
      <c r="B24" s="32"/>
      <c r="E24" s="25" t="s">
        <v>38</v>
      </c>
      <c r="I24" s="27" t="s">
        <v>31</v>
      </c>
      <c r="J24" s="25" t="s">
        <v>1</v>
      </c>
      <c r="L24" s="32"/>
      <c r="AZ24" s="88" t="s">
        <v>144</v>
      </c>
      <c r="BA24" s="88" t="s">
        <v>111</v>
      </c>
      <c r="BB24" s="88" t="s">
        <v>1</v>
      </c>
      <c r="BC24" s="88" t="s">
        <v>145</v>
      </c>
      <c r="BD24" s="88" t="s">
        <v>91</v>
      </c>
    </row>
    <row r="25" spans="2:56" s="1" customFormat="1" ht="6.95" customHeight="1">
      <c r="B25" s="32"/>
      <c r="L25" s="32"/>
      <c r="AZ25" s="88" t="s">
        <v>146</v>
      </c>
      <c r="BA25" s="88" t="s">
        <v>111</v>
      </c>
      <c r="BB25" s="88" t="s">
        <v>1</v>
      </c>
      <c r="BC25" s="88" t="s">
        <v>147</v>
      </c>
      <c r="BD25" s="88" t="s">
        <v>91</v>
      </c>
    </row>
    <row r="26" spans="2:56" s="1" customFormat="1" ht="12" customHeight="1">
      <c r="B26" s="32"/>
      <c r="D26" s="27" t="s">
        <v>39</v>
      </c>
      <c r="L26" s="32"/>
      <c r="AZ26" s="88" t="s">
        <v>148</v>
      </c>
      <c r="BA26" s="88" t="s">
        <v>1</v>
      </c>
      <c r="BB26" s="88" t="s">
        <v>1</v>
      </c>
      <c r="BC26" s="88" t="s">
        <v>149</v>
      </c>
      <c r="BD26" s="88" t="s">
        <v>91</v>
      </c>
    </row>
    <row r="27" spans="2:56" s="7" customFormat="1" ht="16.5" customHeight="1">
      <c r="B27" s="90"/>
      <c r="E27" s="201" t="s">
        <v>1</v>
      </c>
      <c r="F27" s="201"/>
      <c r="G27" s="201"/>
      <c r="H27" s="201"/>
      <c r="L27" s="90"/>
      <c r="AZ27" s="91" t="s">
        <v>150</v>
      </c>
      <c r="BA27" s="91" t="s">
        <v>1</v>
      </c>
      <c r="BB27" s="91" t="s">
        <v>1</v>
      </c>
      <c r="BC27" s="91" t="s">
        <v>151</v>
      </c>
      <c r="BD27" s="91" t="s">
        <v>91</v>
      </c>
    </row>
    <row r="28" spans="2:56" s="1" customFormat="1" ht="6.95" customHeight="1">
      <c r="B28" s="32"/>
      <c r="L28" s="32"/>
      <c r="AZ28" s="88" t="s">
        <v>152</v>
      </c>
      <c r="BA28" s="88" t="s">
        <v>1</v>
      </c>
      <c r="BB28" s="88" t="s">
        <v>1</v>
      </c>
      <c r="BC28" s="88" t="s">
        <v>119</v>
      </c>
      <c r="BD28" s="88" t="s">
        <v>91</v>
      </c>
    </row>
    <row r="29" spans="2:56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88" t="s">
        <v>153</v>
      </c>
      <c r="BA29" s="88" t="s">
        <v>1</v>
      </c>
      <c r="BB29" s="88" t="s">
        <v>1</v>
      </c>
      <c r="BC29" s="88" t="s">
        <v>154</v>
      </c>
      <c r="BD29" s="88" t="s">
        <v>91</v>
      </c>
    </row>
    <row r="30" spans="2:56" s="1" customFormat="1" ht="25.35" customHeight="1">
      <c r="B30" s="32"/>
      <c r="D30" s="92" t="s">
        <v>41</v>
      </c>
      <c r="J30" s="66">
        <f>ROUND(J128, 2)</f>
        <v>0</v>
      </c>
      <c r="L30" s="32"/>
      <c r="AZ30" s="88" t="s">
        <v>155</v>
      </c>
      <c r="BA30" s="88" t="s">
        <v>1</v>
      </c>
      <c r="BB30" s="88" t="s">
        <v>1</v>
      </c>
      <c r="BC30" s="88" t="s">
        <v>156</v>
      </c>
      <c r="BD30" s="88" t="s">
        <v>91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88" t="s">
        <v>157</v>
      </c>
      <c r="BA31" s="88" t="s">
        <v>1</v>
      </c>
      <c r="BB31" s="88" t="s">
        <v>1</v>
      </c>
      <c r="BC31" s="88" t="s">
        <v>158</v>
      </c>
      <c r="BD31" s="88" t="s">
        <v>91</v>
      </c>
    </row>
    <row r="32" spans="2:56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  <c r="AZ32" s="88" t="s">
        <v>159</v>
      </c>
      <c r="BA32" s="88" t="s">
        <v>1</v>
      </c>
      <c r="BB32" s="88" t="s">
        <v>1</v>
      </c>
      <c r="BC32" s="88" t="s">
        <v>160</v>
      </c>
      <c r="BD32" s="88" t="s">
        <v>91</v>
      </c>
    </row>
    <row r="33" spans="2:56" s="1" customFormat="1" ht="14.45" customHeight="1">
      <c r="B33" s="32"/>
      <c r="D33" s="55" t="s">
        <v>45</v>
      </c>
      <c r="E33" s="27" t="s">
        <v>46</v>
      </c>
      <c r="F33" s="93">
        <f>ROUND((SUM(BE128:BE728)),  2)</f>
        <v>0</v>
      </c>
      <c r="I33" s="94">
        <v>0.21</v>
      </c>
      <c r="J33" s="93">
        <f>ROUND(((SUM(BE128:BE728))*I33),  2)</f>
        <v>0</v>
      </c>
      <c r="L33" s="32"/>
      <c r="AZ33" s="88" t="s">
        <v>161</v>
      </c>
      <c r="BA33" s="88" t="s">
        <v>111</v>
      </c>
      <c r="BB33" s="88" t="s">
        <v>1</v>
      </c>
      <c r="BC33" s="88" t="s">
        <v>162</v>
      </c>
      <c r="BD33" s="88" t="s">
        <v>91</v>
      </c>
    </row>
    <row r="34" spans="2:56" s="1" customFormat="1" ht="14.45" customHeight="1">
      <c r="B34" s="32"/>
      <c r="E34" s="27" t="s">
        <v>47</v>
      </c>
      <c r="F34" s="93">
        <f>ROUND((SUM(BF128:BF728)),  2)</f>
        <v>0</v>
      </c>
      <c r="I34" s="94">
        <v>0.12</v>
      </c>
      <c r="J34" s="93">
        <f>ROUND(((SUM(BF128:BF728))*I34),  2)</f>
        <v>0</v>
      </c>
      <c r="L34" s="32"/>
      <c r="AZ34" s="88" t="s">
        <v>163</v>
      </c>
      <c r="BA34" s="88" t="s">
        <v>111</v>
      </c>
      <c r="BB34" s="88" t="s">
        <v>1</v>
      </c>
      <c r="BC34" s="88" t="s">
        <v>164</v>
      </c>
      <c r="BD34" s="88" t="s">
        <v>91</v>
      </c>
    </row>
    <row r="35" spans="2:56" s="1" customFormat="1" ht="14.45" hidden="1" customHeight="1">
      <c r="B35" s="32"/>
      <c r="E35" s="27" t="s">
        <v>48</v>
      </c>
      <c r="F35" s="93">
        <f>ROUND((SUM(BG128:BG728)),  2)</f>
        <v>0</v>
      </c>
      <c r="I35" s="94">
        <v>0.21</v>
      </c>
      <c r="J35" s="93">
        <f>0</f>
        <v>0</v>
      </c>
      <c r="L35" s="32"/>
      <c r="AZ35" s="88" t="s">
        <v>165</v>
      </c>
      <c r="BA35" s="88" t="s">
        <v>111</v>
      </c>
      <c r="BB35" s="88" t="s">
        <v>1</v>
      </c>
      <c r="BC35" s="88" t="s">
        <v>166</v>
      </c>
      <c r="BD35" s="88" t="s">
        <v>91</v>
      </c>
    </row>
    <row r="36" spans="2:56" s="1" customFormat="1" ht="14.45" hidden="1" customHeight="1">
      <c r="B36" s="32"/>
      <c r="E36" s="27" t="s">
        <v>49</v>
      </c>
      <c r="F36" s="93">
        <f>ROUND((SUM(BH128:BH728)),  2)</f>
        <v>0</v>
      </c>
      <c r="I36" s="94">
        <v>0.12</v>
      </c>
      <c r="J36" s="93">
        <f>0</f>
        <v>0</v>
      </c>
      <c r="L36" s="32"/>
      <c r="AZ36" s="88" t="s">
        <v>167</v>
      </c>
      <c r="BA36" s="88" t="s">
        <v>111</v>
      </c>
      <c r="BB36" s="88" t="s">
        <v>1</v>
      </c>
      <c r="BC36" s="88" t="s">
        <v>168</v>
      </c>
      <c r="BD36" s="88" t="s">
        <v>91</v>
      </c>
    </row>
    <row r="37" spans="2:56" s="1" customFormat="1" ht="14.45" hidden="1" customHeight="1">
      <c r="B37" s="32"/>
      <c r="E37" s="27" t="s">
        <v>50</v>
      </c>
      <c r="F37" s="93">
        <f>ROUND((SUM(BI128:BI728)),  2)</f>
        <v>0</v>
      </c>
      <c r="I37" s="94">
        <v>0</v>
      </c>
      <c r="J37" s="93">
        <f>0</f>
        <v>0</v>
      </c>
      <c r="L37" s="32"/>
      <c r="AZ37" s="88" t="s">
        <v>169</v>
      </c>
      <c r="BA37" s="88" t="s">
        <v>111</v>
      </c>
      <c r="BB37" s="88" t="s">
        <v>1</v>
      </c>
      <c r="BC37" s="88" t="s">
        <v>170</v>
      </c>
      <c r="BD37" s="88" t="s">
        <v>91</v>
      </c>
    </row>
    <row r="38" spans="2:56" s="1" customFormat="1" ht="6.95" customHeight="1">
      <c r="B38" s="32"/>
      <c r="L38" s="32"/>
      <c r="AZ38" s="88" t="s">
        <v>171</v>
      </c>
      <c r="BA38" s="88" t="s">
        <v>1</v>
      </c>
      <c r="BB38" s="88" t="s">
        <v>1</v>
      </c>
      <c r="BC38" s="88" t="s">
        <v>172</v>
      </c>
      <c r="BD38" s="88" t="s">
        <v>91</v>
      </c>
    </row>
    <row r="39" spans="2:56" s="1" customFormat="1" ht="25.35" customHeight="1">
      <c r="B39" s="32"/>
      <c r="C39" s="95"/>
      <c r="D39" s="96" t="s">
        <v>51</v>
      </c>
      <c r="E39" s="57"/>
      <c r="F39" s="57"/>
      <c r="G39" s="97" t="s">
        <v>52</v>
      </c>
      <c r="H39" s="98" t="s">
        <v>53</v>
      </c>
      <c r="I39" s="57"/>
      <c r="J39" s="99">
        <f>SUM(J30:J37)</f>
        <v>0</v>
      </c>
      <c r="K39" s="100"/>
      <c r="L39" s="32"/>
      <c r="AZ39" s="88" t="s">
        <v>173</v>
      </c>
      <c r="BA39" s="88" t="s">
        <v>1</v>
      </c>
      <c r="BB39" s="88" t="s">
        <v>1</v>
      </c>
      <c r="BC39" s="88" t="s">
        <v>174</v>
      </c>
      <c r="BD39" s="88" t="s">
        <v>91</v>
      </c>
    </row>
    <row r="40" spans="2:56" s="1" customFormat="1" ht="14.45" customHeight="1">
      <c r="B40" s="32"/>
      <c r="L40" s="32"/>
      <c r="AZ40" s="88" t="s">
        <v>175</v>
      </c>
      <c r="BA40" s="88" t="s">
        <v>1</v>
      </c>
      <c r="BB40" s="88" t="s">
        <v>1</v>
      </c>
      <c r="BC40" s="88" t="s">
        <v>176</v>
      </c>
      <c r="BD40" s="88" t="s">
        <v>91</v>
      </c>
    </row>
    <row r="41" spans="2:56" ht="14.45" customHeight="1">
      <c r="B41" s="20"/>
      <c r="L41" s="20"/>
      <c r="AZ41" s="88" t="s">
        <v>177</v>
      </c>
      <c r="BA41" s="88" t="s">
        <v>1</v>
      </c>
      <c r="BB41" s="88" t="s">
        <v>1</v>
      </c>
      <c r="BC41" s="88" t="s">
        <v>178</v>
      </c>
      <c r="BD41" s="88" t="s">
        <v>91</v>
      </c>
    </row>
    <row r="42" spans="2:56" ht="14.45" customHeight="1">
      <c r="B42" s="20"/>
      <c r="L42" s="20"/>
      <c r="AZ42" s="88" t="s">
        <v>179</v>
      </c>
      <c r="BA42" s="88" t="s">
        <v>1</v>
      </c>
      <c r="BB42" s="88" t="s">
        <v>1</v>
      </c>
      <c r="BC42" s="88" t="s">
        <v>180</v>
      </c>
      <c r="BD42" s="88" t="s">
        <v>91</v>
      </c>
    </row>
    <row r="43" spans="2:56" ht="14.45" customHeight="1">
      <c r="B43" s="20"/>
      <c r="L43" s="20"/>
      <c r="AZ43" s="88" t="s">
        <v>181</v>
      </c>
      <c r="BA43" s="88" t="s">
        <v>1</v>
      </c>
      <c r="BB43" s="88" t="s">
        <v>1</v>
      </c>
      <c r="BC43" s="88" t="s">
        <v>182</v>
      </c>
      <c r="BD43" s="88" t="s">
        <v>91</v>
      </c>
    </row>
    <row r="44" spans="2:56" ht="14.45" customHeight="1">
      <c r="B44" s="20"/>
      <c r="L44" s="20"/>
      <c r="AZ44" s="88" t="s">
        <v>183</v>
      </c>
      <c r="BA44" s="88" t="s">
        <v>1</v>
      </c>
      <c r="BB44" s="88" t="s">
        <v>1</v>
      </c>
      <c r="BC44" s="88" t="s">
        <v>184</v>
      </c>
      <c r="BD44" s="88" t="s">
        <v>91</v>
      </c>
    </row>
    <row r="45" spans="2:56" ht="14.45" customHeight="1">
      <c r="B45" s="20"/>
      <c r="L45" s="20"/>
      <c r="AZ45" s="88" t="s">
        <v>185</v>
      </c>
      <c r="BA45" s="88" t="s">
        <v>1</v>
      </c>
      <c r="BB45" s="88" t="s">
        <v>1</v>
      </c>
      <c r="BC45" s="88" t="s">
        <v>186</v>
      </c>
      <c r="BD45" s="88" t="s">
        <v>91</v>
      </c>
    </row>
    <row r="46" spans="2:56" ht="14.45" customHeight="1">
      <c r="B46" s="20"/>
      <c r="L46" s="20"/>
      <c r="AZ46" s="88" t="s">
        <v>187</v>
      </c>
      <c r="BA46" s="88" t="s">
        <v>1</v>
      </c>
      <c r="BB46" s="88" t="s">
        <v>1</v>
      </c>
      <c r="BC46" s="88" t="s">
        <v>188</v>
      </c>
      <c r="BD46" s="88" t="s">
        <v>91</v>
      </c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1" t="s">
        <v>57</v>
      </c>
      <c r="G61" s="43" t="s">
        <v>56</v>
      </c>
      <c r="H61" s="34"/>
      <c r="I61" s="34"/>
      <c r="J61" s="102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1" t="s">
        <v>57</v>
      </c>
      <c r="G76" s="43" t="s">
        <v>56</v>
      </c>
      <c r="H76" s="34"/>
      <c r="I76" s="34"/>
      <c r="J76" s="102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189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BRNO, NOPOVA – DROBNÁ REKONSTRUKCE KANALIZACE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212" t="str">
        <f>E9</f>
        <v>SO 310 - KANALIZACE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22</v>
      </c>
      <c r="F89" s="25" t="str">
        <f>F12</f>
        <v>BRNO</v>
      </c>
      <c r="I89" s="27" t="s">
        <v>24</v>
      </c>
      <c r="J89" s="52" t="str">
        <f>IF(J12="","",J12)</f>
        <v>26. 8. 2024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28</v>
      </c>
      <c r="F91" s="25" t="str">
        <f>E15</f>
        <v>Statutární město Brno</v>
      </c>
      <c r="I91" s="27" t="s">
        <v>34</v>
      </c>
      <c r="J91" s="30" t="str">
        <f>E21</f>
        <v>PK FRAJT s.r.o.,   Brno</v>
      </c>
      <c r="L91" s="32"/>
    </row>
    <row r="92" spans="2:47" s="1" customFormat="1" ht="15.2" customHeight="1">
      <c r="B92" s="32"/>
      <c r="C92" s="27" t="s">
        <v>32</v>
      </c>
      <c r="F92" s="25" t="str">
        <f>IF(E18="","",E18)</f>
        <v>Vyplň údaj</v>
      </c>
      <c r="I92" s="27" t="s">
        <v>37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190</v>
      </c>
      <c r="D94" s="95"/>
      <c r="E94" s="95"/>
      <c r="F94" s="95"/>
      <c r="G94" s="95"/>
      <c r="H94" s="95"/>
      <c r="I94" s="95"/>
      <c r="J94" s="104" t="s">
        <v>191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192</v>
      </c>
      <c r="J96" s="66">
        <f>J128</f>
        <v>0</v>
      </c>
      <c r="L96" s="32"/>
      <c r="AU96" s="17" t="s">
        <v>193</v>
      </c>
    </row>
    <row r="97" spans="2:12" s="8" customFormat="1" ht="24.95" customHeight="1">
      <c r="B97" s="106"/>
      <c r="D97" s="107" t="s">
        <v>194</v>
      </c>
      <c r="E97" s="108"/>
      <c r="F97" s="108"/>
      <c r="G97" s="108"/>
      <c r="H97" s="108"/>
      <c r="I97" s="108"/>
      <c r="J97" s="109">
        <f>J129</f>
        <v>0</v>
      </c>
      <c r="L97" s="106"/>
    </row>
    <row r="98" spans="2:12" s="9" customFormat="1" ht="19.899999999999999" customHeight="1">
      <c r="B98" s="110"/>
      <c r="D98" s="111" t="s">
        <v>195</v>
      </c>
      <c r="E98" s="112"/>
      <c r="F98" s="112"/>
      <c r="G98" s="112"/>
      <c r="H98" s="112"/>
      <c r="I98" s="112"/>
      <c r="J98" s="113">
        <f>J130</f>
        <v>0</v>
      </c>
      <c r="L98" s="110"/>
    </row>
    <row r="99" spans="2:12" s="9" customFormat="1" ht="19.899999999999999" customHeight="1">
      <c r="B99" s="110"/>
      <c r="D99" s="111" t="s">
        <v>196</v>
      </c>
      <c r="E99" s="112"/>
      <c r="F99" s="112"/>
      <c r="G99" s="112"/>
      <c r="H99" s="112"/>
      <c r="I99" s="112"/>
      <c r="J99" s="113">
        <f>J266</f>
        <v>0</v>
      </c>
      <c r="L99" s="110"/>
    </row>
    <row r="100" spans="2:12" s="9" customFormat="1" ht="19.899999999999999" customHeight="1">
      <c r="B100" s="110"/>
      <c r="D100" s="111" t="s">
        <v>197</v>
      </c>
      <c r="E100" s="112"/>
      <c r="F100" s="112"/>
      <c r="G100" s="112"/>
      <c r="H100" s="112"/>
      <c r="I100" s="112"/>
      <c r="J100" s="113">
        <f>J370</f>
        <v>0</v>
      </c>
      <c r="L100" s="110"/>
    </row>
    <row r="101" spans="2:12" s="9" customFormat="1" ht="19.899999999999999" customHeight="1">
      <c r="B101" s="110"/>
      <c r="D101" s="111" t="s">
        <v>198</v>
      </c>
      <c r="E101" s="112"/>
      <c r="F101" s="112"/>
      <c r="G101" s="112"/>
      <c r="H101" s="112"/>
      <c r="I101" s="112"/>
      <c r="J101" s="113">
        <f>J454</f>
        <v>0</v>
      </c>
      <c r="L101" s="110"/>
    </row>
    <row r="102" spans="2:12" s="9" customFormat="1" ht="19.899999999999999" customHeight="1">
      <c r="B102" s="110"/>
      <c r="D102" s="111" t="s">
        <v>199</v>
      </c>
      <c r="E102" s="112"/>
      <c r="F102" s="112"/>
      <c r="G102" s="112"/>
      <c r="H102" s="112"/>
      <c r="I102" s="112"/>
      <c r="J102" s="113">
        <f>J476</f>
        <v>0</v>
      </c>
      <c r="L102" s="110"/>
    </row>
    <row r="103" spans="2:12" s="9" customFormat="1" ht="19.899999999999999" customHeight="1">
      <c r="B103" s="110"/>
      <c r="D103" s="111" t="s">
        <v>200</v>
      </c>
      <c r="E103" s="112"/>
      <c r="F103" s="112"/>
      <c r="G103" s="112"/>
      <c r="H103" s="112"/>
      <c r="I103" s="112"/>
      <c r="J103" s="113">
        <f>J558</f>
        <v>0</v>
      </c>
      <c r="L103" s="110"/>
    </row>
    <row r="104" spans="2:12" s="9" customFormat="1" ht="19.899999999999999" customHeight="1">
      <c r="B104" s="110"/>
      <c r="D104" s="111" t="s">
        <v>201</v>
      </c>
      <c r="E104" s="112"/>
      <c r="F104" s="112"/>
      <c r="G104" s="112"/>
      <c r="H104" s="112"/>
      <c r="I104" s="112"/>
      <c r="J104" s="113">
        <f>J609</f>
        <v>0</v>
      </c>
      <c r="L104" s="110"/>
    </row>
    <row r="105" spans="2:12" s="9" customFormat="1" ht="19.899999999999999" customHeight="1">
      <c r="B105" s="110"/>
      <c r="D105" s="111" t="s">
        <v>202</v>
      </c>
      <c r="E105" s="112"/>
      <c r="F105" s="112"/>
      <c r="G105" s="112"/>
      <c r="H105" s="112"/>
      <c r="I105" s="112"/>
      <c r="J105" s="113">
        <f>J717</f>
        <v>0</v>
      </c>
      <c r="L105" s="110"/>
    </row>
    <row r="106" spans="2:12" s="8" customFormat="1" ht="24.95" customHeight="1">
      <c r="B106" s="106"/>
      <c r="D106" s="107" t="s">
        <v>203</v>
      </c>
      <c r="E106" s="108"/>
      <c r="F106" s="108"/>
      <c r="G106" s="108"/>
      <c r="H106" s="108"/>
      <c r="I106" s="108"/>
      <c r="J106" s="109">
        <f>J719</f>
        <v>0</v>
      </c>
      <c r="L106" s="106"/>
    </row>
    <row r="107" spans="2:12" s="9" customFormat="1" ht="19.899999999999999" customHeight="1">
      <c r="B107" s="110"/>
      <c r="D107" s="111" t="s">
        <v>204</v>
      </c>
      <c r="E107" s="112"/>
      <c r="F107" s="112"/>
      <c r="G107" s="112"/>
      <c r="H107" s="112"/>
      <c r="I107" s="112"/>
      <c r="J107" s="113">
        <f>J720</f>
        <v>0</v>
      </c>
      <c r="L107" s="110"/>
    </row>
    <row r="108" spans="2:12" s="9" customFormat="1" ht="19.899999999999999" customHeight="1">
      <c r="B108" s="110"/>
      <c r="D108" s="111" t="s">
        <v>205</v>
      </c>
      <c r="E108" s="112"/>
      <c r="F108" s="112"/>
      <c r="G108" s="112"/>
      <c r="H108" s="112"/>
      <c r="I108" s="112"/>
      <c r="J108" s="113">
        <f>J722</f>
        <v>0</v>
      </c>
      <c r="L108" s="110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206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16.5" customHeight="1">
      <c r="B118" s="32"/>
      <c r="E118" s="231" t="str">
        <f>E7</f>
        <v>BRNO, NOPOVA – DROBNÁ REKONSTRUKCE KANALIZACE</v>
      </c>
      <c r="F118" s="232"/>
      <c r="G118" s="232"/>
      <c r="H118" s="232"/>
      <c r="L118" s="32"/>
    </row>
    <row r="119" spans="2:63" s="1" customFormat="1" ht="12" customHeight="1">
      <c r="B119" s="32"/>
      <c r="C119" s="27" t="s">
        <v>109</v>
      </c>
      <c r="L119" s="32"/>
    </row>
    <row r="120" spans="2:63" s="1" customFormat="1" ht="16.5" customHeight="1">
      <c r="B120" s="32"/>
      <c r="E120" s="212" t="str">
        <f>E9</f>
        <v>SO 310 - KANALIZACE</v>
      </c>
      <c r="F120" s="233"/>
      <c r="G120" s="233"/>
      <c r="H120" s="23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22</v>
      </c>
      <c r="F122" s="25" t="str">
        <f>F12</f>
        <v>BRNO</v>
      </c>
      <c r="I122" s="27" t="s">
        <v>24</v>
      </c>
      <c r="J122" s="52" t="str">
        <f>IF(J12="","",J12)</f>
        <v>26. 8. 2024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28</v>
      </c>
      <c r="F124" s="25" t="str">
        <f>E15</f>
        <v>Statutární město Brno</v>
      </c>
      <c r="I124" s="27" t="s">
        <v>34</v>
      </c>
      <c r="J124" s="30" t="str">
        <f>E21</f>
        <v>PK FRAJT s.r.o.,   Brno</v>
      </c>
      <c r="L124" s="32"/>
    </row>
    <row r="125" spans="2:63" s="1" customFormat="1" ht="15.2" customHeight="1">
      <c r="B125" s="32"/>
      <c r="C125" s="27" t="s">
        <v>32</v>
      </c>
      <c r="F125" s="25" t="str">
        <f>IF(E18="","",E18)</f>
        <v>Vyplň údaj</v>
      </c>
      <c r="I125" s="27" t="s">
        <v>37</v>
      </c>
      <c r="J125" s="30" t="str">
        <f>E24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4"/>
      <c r="C127" s="115" t="s">
        <v>207</v>
      </c>
      <c r="D127" s="116" t="s">
        <v>66</v>
      </c>
      <c r="E127" s="116" t="s">
        <v>62</v>
      </c>
      <c r="F127" s="116" t="s">
        <v>63</v>
      </c>
      <c r="G127" s="116" t="s">
        <v>208</v>
      </c>
      <c r="H127" s="116" t="s">
        <v>209</v>
      </c>
      <c r="I127" s="116" t="s">
        <v>210</v>
      </c>
      <c r="J127" s="116" t="s">
        <v>191</v>
      </c>
      <c r="K127" s="117" t="s">
        <v>211</v>
      </c>
      <c r="L127" s="114"/>
      <c r="M127" s="59" t="s">
        <v>1</v>
      </c>
      <c r="N127" s="60" t="s">
        <v>45</v>
      </c>
      <c r="O127" s="60" t="s">
        <v>212</v>
      </c>
      <c r="P127" s="60" t="s">
        <v>213</v>
      </c>
      <c r="Q127" s="60" t="s">
        <v>214</v>
      </c>
      <c r="R127" s="60" t="s">
        <v>215</v>
      </c>
      <c r="S127" s="60" t="s">
        <v>216</v>
      </c>
      <c r="T127" s="61" t="s">
        <v>217</v>
      </c>
    </row>
    <row r="128" spans="2:63" s="1" customFormat="1" ht="22.9" customHeight="1">
      <c r="B128" s="32"/>
      <c r="C128" s="64" t="s">
        <v>218</v>
      </c>
      <c r="J128" s="118">
        <f>BK128</f>
        <v>0</v>
      </c>
      <c r="L128" s="32"/>
      <c r="M128" s="62"/>
      <c r="N128" s="53"/>
      <c r="O128" s="53"/>
      <c r="P128" s="119">
        <f>P129+P719</f>
        <v>0</v>
      </c>
      <c r="Q128" s="53"/>
      <c r="R128" s="119">
        <f>R129+R719</f>
        <v>504.59184421999993</v>
      </c>
      <c r="S128" s="53"/>
      <c r="T128" s="120">
        <f>T129+T719</f>
        <v>719.50982999999997</v>
      </c>
      <c r="AT128" s="17" t="s">
        <v>80</v>
      </c>
      <c r="AU128" s="17" t="s">
        <v>193</v>
      </c>
      <c r="BK128" s="121">
        <f>BK129+BK719</f>
        <v>0</v>
      </c>
    </row>
    <row r="129" spans="2:65" s="11" customFormat="1" ht="25.9" customHeight="1">
      <c r="B129" s="122"/>
      <c r="D129" s="123" t="s">
        <v>80</v>
      </c>
      <c r="E129" s="124" t="s">
        <v>219</v>
      </c>
      <c r="F129" s="124" t="s">
        <v>220</v>
      </c>
      <c r="I129" s="125"/>
      <c r="J129" s="126">
        <f>BK129</f>
        <v>0</v>
      </c>
      <c r="L129" s="122"/>
      <c r="M129" s="127"/>
      <c r="P129" s="128">
        <f>P130+P266+P370+P454+P476+P558+P609+P717</f>
        <v>0</v>
      </c>
      <c r="R129" s="128">
        <f>R130+R266+R370+R454+R476+R558+R609+R717</f>
        <v>503.03865621999995</v>
      </c>
      <c r="T129" s="129">
        <f>T130+T266+T370+T454+T476+T558+T609+T717</f>
        <v>719.50982999999997</v>
      </c>
      <c r="AR129" s="123" t="s">
        <v>21</v>
      </c>
      <c r="AT129" s="130" t="s">
        <v>80</v>
      </c>
      <c r="AU129" s="130" t="s">
        <v>81</v>
      </c>
      <c r="AY129" s="123" t="s">
        <v>221</v>
      </c>
      <c r="BK129" s="131">
        <f>BK130+BK266+BK370+BK454+BK476+BK558+BK609+BK717</f>
        <v>0</v>
      </c>
    </row>
    <row r="130" spans="2:65" s="11" customFormat="1" ht="22.9" customHeight="1">
      <c r="B130" s="122"/>
      <c r="D130" s="123" t="s">
        <v>80</v>
      </c>
      <c r="E130" s="132" t="s">
        <v>222</v>
      </c>
      <c r="F130" s="132" t="s">
        <v>223</v>
      </c>
      <c r="I130" s="125"/>
      <c r="J130" s="133">
        <f>BK130</f>
        <v>0</v>
      </c>
      <c r="L130" s="122"/>
      <c r="M130" s="127"/>
      <c r="P130" s="128">
        <f>SUM(P131:P265)</f>
        <v>0</v>
      </c>
      <c r="R130" s="128">
        <f>SUM(R131:R265)</f>
        <v>3.0465659199999999</v>
      </c>
      <c r="T130" s="129">
        <f>SUM(T131:T265)</f>
        <v>158.95102499999999</v>
      </c>
      <c r="AR130" s="123" t="s">
        <v>21</v>
      </c>
      <c r="AT130" s="130" t="s">
        <v>80</v>
      </c>
      <c r="AU130" s="130" t="s">
        <v>21</v>
      </c>
      <c r="AY130" s="123" t="s">
        <v>221</v>
      </c>
      <c r="BK130" s="131">
        <f>SUM(BK131:BK265)</f>
        <v>0</v>
      </c>
    </row>
    <row r="131" spans="2:65" s="1" customFormat="1" ht="37.9" customHeight="1">
      <c r="B131" s="32"/>
      <c r="C131" s="134" t="s">
        <v>21</v>
      </c>
      <c r="D131" s="134" t="s">
        <v>224</v>
      </c>
      <c r="E131" s="135" t="s">
        <v>225</v>
      </c>
      <c r="F131" s="136" t="s">
        <v>226</v>
      </c>
      <c r="G131" s="137" t="s">
        <v>227</v>
      </c>
      <c r="H131" s="138">
        <v>1</v>
      </c>
      <c r="I131" s="139"/>
      <c r="J131" s="140">
        <f>ROUND(I131*H131,2)</f>
        <v>0</v>
      </c>
      <c r="K131" s="136" t="s">
        <v>228</v>
      </c>
      <c r="L131" s="32"/>
      <c r="M131" s="141" t="s">
        <v>1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229</v>
      </c>
      <c r="AT131" s="145" t="s">
        <v>224</v>
      </c>
      <c r="AU131" s="145" t="s">
        <v>91</v>
      </c>
      <c r="AY131" s="17" t="s">
        <v>221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21</v>
      </c>
      <c r="BK131" s="146">
        <f>ROUND(I131*H131,2)</f>
        <v>0</v>
      </c>
      <c r="BL131" s="17" t="s">
        <v>229</v>
      </c>
      <c r="BM131" s="145" t="s">
        <v>230</v>
      </c>
    </row>
    <row r="132" spans="2:65" s="1" customFormat="1" ht="21.75" customHeight="1">
      <c r="B132" s="32"/>
      <c r="C132" s="134" t="s">
        <v>91</v>
      </c>
      <c r="D132" s="134" t="s">
        <v>224</v>
      </c>
      <c r="E132" s="135" t="s">
        <v>231</v>
      </c>
      <c r="F132" s="136" t="s">
        <v>232</v>
      </c>
      <c r="G132" s="137" t="s">
        <v>227</v>
      </c>
      <c r="H132" s="138">
        <v>1</v>
      </c>
      <c r="I132" s="139"/>
      <c r="J132" s="140">
        <f>ROUND(I132*H132,2)</f>
        <v>0</v>
      </c>
      <c r="K132" s="136" t="s">
        <v>233</v>
      </c>
      <c r="L132" s="32"/>
      <c r="M132" s="141" t="s">
        <v>1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229</v>
      </c>
      <c r="AT132" s="145" t="s">
        <v>224</v>
      </c>
      <c r="AU132" s="145" t="s">
        <v>91</v>
      </c>
      <c r="AY132" s="17" t="s">
        <v>221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21</v>
      </c>
      <c r="BK132" s="146">
        <f>ROUND(I132*H132,2)</f>
        <v>0</v>
      </c>
      <c r="BL132" s="17" t="s">
        <v>229</v>
      </c>
      <c r="BM132" s="145" t="s">
        <v>234</v>
      </c>
    </row>
    <row r="133" spans="2:65" s="1" customFormat="1" ht="16.5" customHeight="1">
      <c r="B133" s="32"/>
      <c r="C133" s="134" t="s">
        <v>235</v>
      </c>
      <c r="D133" s="134" t="s">
        <v>224</v>
      </c>
      <c r="E133" s="135" t="s">
        <v>236</v>
      </c>
      <c r="F133" s="136" t="s">
        <v>237</v>
      </c>
      <c r="G133" s="137" t="s">
        <v>238</v>
      </c>
      <c r="H133" s="138">
        <v>76</v>
      </c>
      <c r="I133" s="139"/>
      <c r="J133" s="140">
        <f>ROUND(I133*H133,2)</f>
        <v>0</v>
      </c>
      <c r="K133" s="136" t="s">
        <v>233</v>
      </c>
      <c r="L133" s="32"/>
      <c r="M133" s="141" t="s">
        <v>1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0.20499999999999999</v>
      </c>
      <c r="T133" s="144">
        <f>S133*H133</f>
        <v>15.579999999999998</v>
      </c>
      <c r="AR133" s="145" t="s">
        <v>229</v>
      </c>
      <c r="AT133" s="145" t="s">
        <v>224</v>
      </c>
      <c r="AU133" s="145" t="s">
        <v>91</v>
      </c>
      <c r="AY133" s="17" t="s">
        <v>221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21</v>
      </c>
      <c r="BK133" s="146">
        <f>ROUND(I133*H133,2)</f>
        <v>0</v>
      </c>
      <c r="BL133" s="17" t="s">
        <v>229</v>
      </c>
      <c r="BM133" s="145" t="s">
        <v>239</v>
      </c>
    </row>
    <row r="134" spans="2:65" s="12" customFormat="1" ht="11.25">
      <c r="B134" s="147"/>
      <c r="D134" s="148" t="s">
        <v>240</v>
      </c>
      <c r="E134" s="149" t="s">
        <v>1</v>
      </c>
      <c r="F134" s="150" t="s">
        <v>241</v>
      </c>
      <c r="H134" s="151">
        <v>16</v>
      </c>
      <c r="I134" s="152"/>
      <c r="L134" s="147"/>
      <c r="M134" s="153"/>
      <c r="T134" s="154"/>
      <c r="AT134" s="149" t="s">
        <v>240</v>
      </c>
      <c r="AU134" s="149" t="s">
        <v>91</v>
      </c>
      <c r="AV134" s="12" t="s">
        <v>91</v>
      </c>
      <c r="AW134" s="12" t="s">
        <v>36</v>
      </c>
      <c r="AX134" s="12" t="s">
        <v>81</v>
      </c>
      <c r="AY134" s="149" t="s">
        <v>221</v>
      </c>
    </row>
    <row r="135" spans="2:65" s="12" customFormat="1" ht="22.5">
      <c r="B135" s="147"/>
      <c r="D135" s="148" t="s">
        <v>240</v>
      </c>
      <c r="E135" s="149" t="s">
        <v>1</v>
      </c>
      <c r="F135" s="150" t="s">
        <v>242</v>
      </c>
      <c r="H135" s="151">
        <v>60</v>
      </c>
      <c r="I135" s="152"/>
      <c r="L135" s="147"/>
      <c r="M135" s="153"/>
      <c r="T135" s="154"/>
      <c r="AT135" s="149" t="s">
        <v>240</v>
      </c>
      <c r="AU135" s="149" t="s">
        <v>91</v>
      </c>
      <c r="AV135" s="12" t="s">
        <v>91</v>
      </c>
      <c r="AW135" s="12" t="s">
        <v>36</v>
      </c>
      <c r="AX135" s="12" t="s">
        <v>81</v>
      </c>
      <c r="AY135" s="149" t="s">
        <v>221</v>
      </c>
    </row>
    <row r="136" spans="2:65" s="13" customFormat="1" ht="11.25">
      <c r="B136" s="155"/>
      <c r="D136" s="148" t="s">
        <v>240</v>
      </c>
      <c r="E136" s="156" t="s">
        <v>243</v>
      </c>
      <c r="F136" s="157" t="s">
        <v>244</v>
      </c>
      <c r="H136" s="158">
        <v>76</v>
      </c>
      <c r="I136" s="159"/>
      <c r="L136" s="155"/>
      <c r="M136" s="160"/>
      <c r="T136" s="161"/>
      <c r="AT136" s="156" t="s">
        <v>240</v>
      </c>
      <c r="AU136" s="156" t="s">
        <v>91</v>
      </c>
      <c r="AV136" s="13" t="s">
        <v>229</v>
      </c>
      <c r="AW136" s="13" t="s">
        <v>36</v>
      </c>
      <c r="AX136" s="13" t="s">
        <v>21</v>
      </c>
      <c r="AY136" s="156" t="s">
        <v>221</v>
      </c>
    </row>
    <row r="137" spans="2:65" s="1" customFormat="1" ht="24.2" customHeight="1">
      <c r="B137" s="32"/>
      <c r="C137" s="134" t="s">
        <v>229</v>
      </c>
      <c r="D137" s="134" t="s">
        <v>224</v>
      </c>
      <c r="E137" s="135" t="s">
        <v>245</v>
      </c>
      <c r="F137" s="136" t="s">
        <v>246</v>
      </c>
      <c r="G137" s="137" t="s">
        <v>247</v>
      </c>
      <c r="H137" s="138">
        <v>3.1349999999999998</v>
      </c>
      <c r="I137" s="139"/>
      <c r="J137" s="140">
        <f>ROUND(I137*H137,2)</f>
        <v>0</v>
      </c>
      <c r="K137" s="136" t="s">
        <v>233</v>
      </c>
      <c r="L137" s="32"/>
      <c r="M137" s="141" t="s">
        <v>1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0.26</v>
      </c>
      <c r="T137" s="144">
        <f>S137*H137</f>
        <v>0.81509999999999994</v>
      </c>
      <c r="AR137" s="145" t="s">
        <v>229</v>
      </c>
      <c r="AT137" s="145" t="s">
        <v>224</v>
      </c>
      <c r="AU137" s="145" t="s">
        <v>91</v>
      </c>
      <c r="AY137" s="17" t="s">
        <v>221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21</v>
      </c>
      <c r="BK137" s="146">
        <f>ROUND(I137*H137,2)</f>
        <v>0</v>
      </c>
      <c r="BL137" s="17" t="s">
        <v>229</v>
      </c>
      <c r="BM137" s="145" t="s">
        <v>248</v>
      </c>
    </row>
    <row r="138" spans="2:65" s="14" customFormat="1" ht="11.25">
      <c r="B138" s="162"/>
      <c r="D138" s="148" t="s">
        <v>240</v>
      </c>
      <c r="E138" s="163" t="s">
        <v>1</v>
      </c>
      <c r="F138" s="164" t="s">
        <v>249</v>
      </c>
      <c r="H138" s="163" t="s">
        <v>1</v>
      </c>
      <c r="I138" s="165"/>
      <c r="L138" s="162"/>
      <c r="M138" s="166"/>
      <c r="T138" s="167"/>
      <c r="AT138" s="163" t="s">
        <v>240</v>
      </c>
      <c r="AU138" s="163" t="s">
        <v>91</v>
      </c>
      <c r="AV138" s="14" t="s">
        <v>21</v>
      </c>
      <c r="AW138" s="14" t="s">
        <v>36</v>
      </c>
      <c r="AX138" s="14" t="s">
        <v>81</v>
      </c>
      <c r="AY138" s="163" t="s">
        <v>221</v>
      </c>
    </row>
    <row r="139" spans="2:65" s="12" customFormat="1" ht="11.25">
      <c r="B139" s="147"/>
      <c r="D139" s="148" t="s">
        <v>240</v>
      </c>
      <c r="E139" s="149" t="s">
        <v>1</v>
      </c>
      <c r="F139" s="150" t="s">
        <v>250</v>
      </c>
      <c r="H139" s="151">
        <v>3.1349999999999998</v>
      </c>
      <c r="I139" s="152"/>
      <c r="L139" s="147"/>
      <c r="M139" s="153"/>
      <c r="T139" s="154"/>
      <c r="AT139" s="149" t="s">
        <v>240</v>
      </c>
      <c r="AU139" s="149" t="s">
        <v>91</v>
      </c>
      <c r="AV139" s="12" t="s">
        <v>91</v>
      </c>
      <c r="AW139" s="12" t="s">
        <v>36</v>
      </c>
      <c r="AX139" s="12" t="s">
        <v>81</v>
      </c>
      <c r="AY139" s="149" t="s">
        <v>221</v>
      </c>
    </row>
    <row r="140" spans="2:65" s="13" customFormat="1" ht="11.25">
      <c r="B140" s="155"/>
      <c r="D140" s="148" t="s">
        <v>240</v>
      </c>
      <c r="E140" s="156" t="s">
        <v>177</v>
      </c>
      <c r="F140" s="157" t="s">
        <v>244</v>
      </c>
      <c r="H140" s="158">
        <v>3.1349999999999998</v>
      </c>
      <c r="I140" s="159"/>
      <c r="L140" s="155"/>
      <c r="M140" s="160"/>
      <c r="T140" s="161"/>
      <c r="AT140" s="156" t="s">
        <v>240</v>
      </c>
      <c r="AU140" s="156" t="s">
        <v>91</v>
      </c>
      <c r="AV140" s="13" t="s">
        <v>229</v>
      </c>
      <c r="AW140" s="13" t="s">
        <v>36</v>
      </c>
      <c r="AX140" s="13" t="s">
        <v>21</v>
      </c>
      <c r="AY140" s="156" t="s">
        <v>221</v>
      </c>
    </row>
    <row r="141" spans="2:65" s="1" customFormat="1" ht="24.2" customHeight="1">
      <c r="B141" s="32"/>
      <c r="C141" s="134" t="s">
        <v>102</v>
      </c>
      <c r="D141" s="134" t="s">
        <v>224</v>
      </c>
      <c r="E141" s="135" t="s">
        <v>251</v>
      </c>
      <c r="F141" s="136" t="s">
        <v>252</v>
      </c>
      <c r="G141" s="137" t="s">
        <v>247</v>
      </c>
      <c r="H141" s="138">
        <v>50</v>
      </c>
      <c r="I141" s="139"/>
      <c r="J141" s="140">
        <f>ROUND(I141*H141,2)</f>
        <v>0</v>
      </c>
      <c r="K141" s="136" t="s">
        <v>233</v>
      </c>
      <c r="L141" s="32"/>
      <c r="M141" s="141" t="s">
        <v>1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0.26</v>
      </c>
      <c r="T141" s="144">
        <f>S141*H141</f>
        <v>13</v>
      </c>
      <c r="AR141" s="145" t="s">
        <v>229</v>
      </c>
      <c r="AT141" s="145" t="s">
        <v>224</v>
      </c>
      <c r="AU141" s="145" t="s">
        <v>91</v>
      </c>
      <c r="AY141" s="17" t="s">
        <v>221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21</v>
      </c>
      <c r="BK141" s="146">
        <f>ROUND(I141*H141,2)</f>
        <v>0</v>
      </c>
      <c r="BL141" s="17" t="s">
        <v>229</v>
      </c>
      <c r="BM141" s="145" t="s">
        <v>253</v>
      </c>
    </row>
    <row r="142" spans="2:65" s="12" customFormat="1" ht="22.5">
      <c r="B142" s="147"/>
      <c r="D142" s="148" t="s">
        <v>240</v>
      </c>
      <c r="E142" s="149" t="s">
        <v>1</v>
      </c>
      <c r="F142" s="150" t="s">
        <v>254</v>
      </c>
      <c r="H142" s="151">
        <v>50</v>
      </c>
      <c r="I142" s="152"/>
      <c r="L142" s="147"/>
      <c r="M142" s="153"/>
      <c r="T142" s="154"/>
      <c r="AT142" s="149" t="s">
        <v>240</v>
      </c>
      <c r="AU142" s="149" t="s">
        <v>91</v>
      </c>
      <c r="AV142" s="12" t="s">
        <v>91</v>
      </c>
      <c r="AW142" s="12" t="s">
        <v>36</v>
      </c>
      <c r="AX142" s="12" t="s">
        <v>21</v>
      </c>
      <c r="AY142" s="149" t="s">
        <v>221</v>
      </c>
    </row>
    <row r="143" spans="2:65" s="1" customFormat="1" ht="33" customHeight="1">
      <c r="B143" s="32"/>
      <c r="C143" s="134" t="s">
        <v>255</v>
      </c>
      <c r="D143" s="134" t="s">
        <v>224</v>
      </c>
      <c r="E143" s="135" t="s">
        <v>256</v>
      </c>
      <c r="F143" s="136" t="s">
        <v>257</v>
      </c>
      <c r="G143" s="137" t="s">
        <v>247</v>
      </c>
      <c r="H143" s="138">
        <v>77.784999999999997</v>
      </c>
      <c r="I143" s="139"/>
      <c r="J143" s="140">
        <f>ROUND(I143*H143,2)</f>
        <v>0</v>
      </c>
      <c r="K143" s="136" t="s">
        <v>233</v>
      </c>
      <c r="L143" s="32"/>
      <c r="M143" s="141" t="s">
        <v>1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0.625</v>
      </c>
      <c r="T143" s="144">
        <f>S143*H143</f>
        <v>48.615624999999994</v>
      </c>
      <c r="AR143" s="145" t="s">
        <v>229</v>
      </c>
      <c r="AT143" s="145" t="s">
        <v>224</v>
      </c>
      <c r="AU143" s="145" t="s">
        <v>91</v>
      </c>
      <c r="AY143" s="17" t="s">
        <v>221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21</v>
      </c>
      <c r="BK143" s="146">
        <f>ROUND(I143*H143,2)</f>
        <v>0</v>
      </c>
      <c r="BL143" s="17" t="s">
        <v>229</v>
      </c>
      <c r="BM143" s="145" t="s">
        <v>258</v>
      </c>
    </row>
    <row r="144" spans="2:65" s="12" customFormat="1" ht="11.25">
      <c r="B144" s="147"/>
      <c r="D144" s="148" t="s">
        <v>240</v>
      </c>
      <c r="E144" s="149" t="s">
        <v>1</v>
      </c>
      <c r="F144" s="150" t="s">
        <v>259</v>
      </c>
      <c r="H144" s="151">
        <v>77.784999999999997</v>
      </c>
      <c r="I144" s="152"/>
      <c r="L144" s="147"/>
      <c r="M144" s="153"/>
      <c r="T144" s="154"/>
      <c r="AT144" s="149" t="s">
        <v>240</v>
      </c>
      <c r="AU144" s="149" t="s">
        <v>91</v>
      </c>
      <c r="AV144" s="12" t="s">
        <v>91</v>
      </c>
      <c r="AW144" s="12" t="s">
        <v>36</v>
      </c>
      <c r="AX144" s="12" t="s">
        <v>21</v>
      </c>
      <c r="AY144" s="149" t="s">
        <v>221</v>
      </c>
    </row>
    <row r="145" spans="2:65" s="1" customFormat="1" ht="24.2" customHeight="1">
      <c r="B145" s="32"/>
      <c r="C145" s="134" t="s">
        <v>260</v>
      </c>
      <c r="D145" s="134" t="s">
        <v>224</v>
      </c>
      <c r="E145" s="135" t="s">
        <v>261</v>
      </c>
      <c r="F145" s="136" t="s">
        <v>262</v>
      </c>
      <c r="G145" s="137" t="s">
        <v>238</v>
      </c>
      <c r="H145" s="138">
        <v>92.8</v>
      </c>
      <c r="I145" s="139"/>
      <c r="J145" s="140">
        <f>ROUND(I145*H145,2)</f>
        <v>0</v>
      </c>
      <c r="K145" s="136" t="s">
        <v>233</v>
      </c>
      <c r="L145" s="32"/>
      <c r="M145" s="141" t="s">
        <v>1</v>
      </c>
      <c r="N145" s="142" t="s">
        <v>46</v>
      </c>
      <c r="P145" s="143">
        <f>O145*H145</f>
        <v>0</v>
      </c>
      <c r="Q145" s="143">
        <v>3.0000000000000001E-5</v>
      </c>
      <c r="R145" s="143">
        <f>Q145*H145</f>
        <v>2.784E-3</v>
      </c>
      <c r="S145" s="143">
        <v>0</v>
      </c>
      <c r="T145" s="144">
        <f>S145*H145</f>
        <v>0</v>
      </c>
      <c r="AR145" s="145" t="s">
        <v>229</v>
      </c>
      <c r="AT145" s="145" t="s">
        <v>224</v>
      </c>
      <c r="AU145" s="145" t="s">
        <v>91</v>
      </c>
      <c r="AY145" s="17" t="s">
        <v>221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21</v>
      </c>
      <c r="BK145" s="146">
        <f>ROUND(I145*H145,2)</f>
        <v>0</v>
      </c>
      <c r="BL145" s="17" t="s">
        <v>229</v>
      </c>
      <c r="BM145" s="145" t="s">
        <v>263</v>
      </c>
    </row>
    <row r="146" spans="2:65" s="12" customFormat="1" ht="11.25">
      <c r="B146" s="147"/>
      <c r="D146" s="148" t="s">
        <v>240</v>
      </c>
      <c r="E146" s="149" t="s">
        <v>1</v>
      </c>
      <c r="F146" s="150" t="s">
        <v>175</v>
      </c>
      <c r="H146" s="151">
        <v>92.8</v>
      </c>
      <c r="I146" s="152"/>
      <c r="L146" s="147"/>
      <c r="M146" s="153"/>
      <c r="T146" s="154"/>
      <c r="AT146" s="149" t="s">
        <v>240</v>
      </c>
      <c r="AU146" s="149" t="s">
        <v>91</v>
      </c>
      <c r="AV146" s="12" t="s">
        <v>91</v>
      </c>
      <c r="AW146" s="12" t="s">
        <v>36</v>
      </c>
      <c r="AX146" s="12" t="s">
        <v>21</v>
      </c>
      <c r="AY146" s="149" t="s">
        <v>221</v>
      </c>
    </row>
    <row r="147" spans="2:65" s="1" customFormat="1" ht="21.75" customHeight="1">
      <c r="B147" s="32"/>
      <c r="C147" s="134" t="s">
        <v>123</v>
      </c>
      <c r="D147" s="134" t="s">
        <v>224</v>
      </c>
      <c r="E147" s="135" t="s">
        <v>264</v>
      </c>
      <c r="F147" s="136" t="s">
        <v>265</v>
      </c>
      <c r="G147" s="137" t="s">
        <v>266</v>
      </c>
      <c r="H147" s="138">
        <v>78.010999999999996</v>
      </c>
      <c r="I147" s="139"/>
      <c r="J147" s="140">
        <f>ROUND(I147*H147,2)</f>
        <v>0</v>
      </c>
      <c r="K147" s="136" t="s">
        <v>233</v>
      </c>
      <c r="L147" s="32"/>
      <c r="M147" s="141" t="s">
        <v>1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229</v>
      </c>
      <c r="AT147" s="145" t="s">
        <v>224</v>
      </c>
      <c r="AU147" s="145" t="s">
        <v>91</v>
      </c>
      <c r="AY147" s="17" t="s">
        <v>221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21</v>
      </c>
      <c r="BK147" s="146">
        <f>ROUND(I147*H147,2)</f>
        <v>0</v>
      </c>
      <c r="BL147" s="17" t="s">
        <v>229</v>
      </c>
      <c r="BM147" s="145" t="s">
        <v>267</v>
      </c>
    </row>
    <row r="148" spans="2:65" s="1" customFormat="1" ht="24.2" customHeight="1">
      <c r="B148" s="32"/>
      <c r="C148" s="134" t="s">
        <v>268</v>
      </c>
      <c r="D148" s="134" t="s">
        <v>224</v>
      </c>
      <c r="E148" s="135" t="s">
        <v>269</v>
      </c>
      <c r="F148" s="136" t="s">
        <v>270</v>
      </c>
      <c r="G148" s="137" t="s">
        <v>266</v>
      </c>
      <c r="H148" s="138">
        <v>546.077</v>
      </c>
      <c r="I148" s="139"/>
      <c r="J148" s="140">
        <f>ROUND(I148*H148,2)</f>
        <v>0</v>
      </c>
      <c r="K148" s="136" t="s">
        <v>233</v>
      </c>
      <c r="L148" s="32"/>
      <c r="M148" s="141" t="s">
        <v>1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229</v>
      </c>
      <c r="AT148" s="145" t="s">
        <v>224</v>
      </c>
      <c r="AU148" s="145" t="s">
        <v>91</v>
      </c>
      <c r="AY148" s="17" t="s">
        <v>221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21</v>
      </c>
      <c r="BK148" s="146">
        <f>ROUND(I148*H148,2)</f>
        <v>0</v>
      </c>
      <c r="BL148" s="17" t="s">
        <v>229</v>
      </c>
      <c r="BM148" s="145" t="s">
        <v>271</v>
      </c>
    </row>
    <row r="149" spans="2:65" s="12" customFormat="1" ht="11.25">
      <c r="B149" s="147"/>
      <c r="D149" s="148" t="s">
        <v>240</v>
      </c>
      <c r="F149" s="150" t="s">
        <v>272</v>
      </c>
      <c r="H149" s="151">
        <v>546.077</v>
      </c>
      <c r="I149" s="152"/>
      <c r="L149" s="147"/>
      <c r="M149" s="153"/>
      <c r="T149" s="154"/>
      <c r="AT149" s="149" t="s">
        <v>240</v>
      </c>
      <c r="AU149" s="149" t="s">
        <v>91</v>
      </c>
      <c r="AV149" s="12" t="s">
        <v>91</v>
      </c>
      <c r="AW149" s="12" t="s">
        <v>4</v>
      </c>
      <c r="AX149" s="12" t="s">
        <v>21</v>
      </c>
      <c r="AY149" s="149" t="s">
        <v>221</v>
      </c>
    </row>
    <row r="150" spans="2:65" s="1" customFormat="1" ht="37.9" customHeight="1">
      <c r="B150" s="32"/>
      <c r="C150" s="134" t="s">
        <v>26</v>
      </c>
      <c r="D150" s="134" t="s">
        <v>224</v>
      </c>
      <c r="E150" s="135" t="s">
        <v>273</v>
      </c>
      <c r="F150" s="136" t="s">
        <v>274</v>
      </c>
      <c r="G150" s="137" t="s">
        <v>266</v>
      </c>
      <c r="H150" s="138">
        <v>78.010999999999996</v>
      </c>
      <c r="I150" s="139"/>
      <c r="J150" s="140">
        <f>ROUND(I150*H150,2)</f>
        <v>0</v>
      </c>
      <c r="K150" s="136" t="s">
        <v>228</v>
      </c>
      <c r="L150" s="32"/>
      <c r="M150" s="141" t="s">
        <v>1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229</v>
      </c>
      <c r="AT150" s="145" t="s">
        <v>224</v>
      </c>
      <c r="AU150" s="145" t="s">
        <v>91</v>
      </c>
      <c r="AY150" s="17" t="s">
        <v>221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21</v>
      </c>
      <c r="BK150" s="146">
        <f>ROUND(I150*H150,2)</f>
        <v>0</v>
      </c>
      <c r="BL150" s="17" t="s">
        <v>229</v>
      </c>
      <c r="BM150" s="145" t="s">
        <v>275</v>
      </c>
    </row>
    <row r="151" spans="2:65" s="1" customFormat="1" ht="33" customHeight="1">
      <c r="B151" s="32"/>
      <c r="C151" s="134" t="s">
        <v>222</v>
      </c>
      <c r="D151" s="134" t="s">
        <v>224</v>
      </c>
      <c r="E151" s="135" t="s">
        <v>276</v>
      </c>
      <c r="F151" s="136" t="s">
        <v>277</v>
      </c>
      <c r="G151" s="137" t="s">
        <v>247</v>
      </c>
      <c r="H151" s="138">
        <v>77.784999999999997</v>
      </c>
      <c r="I151" s="139"/>
      <c r="J151" s="140">
        <f>ROUND(I151*H151,2)</f>
        <v>0</v>
      </c>
      <c r="K151" s="136" t="s">
        <v>233</v>
      </c>
      <c r="L151" s="32"/>
      <c r="M151" s="141" t="s">
        <v>1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0.28999999999999998</v>
      </c>
      <c r="T151" s="144">
        <f>S151*H151</f>
        <v>22.557649999999999</v>
      </c>
      <c r="AR151" s="145" t="s">
        <v>229</v>
      </c>
      <c r="AT151" s="145" t="s">
        <v>224</v>
      </c>
      <c r="AU151" s="145" t="s">
        <v>91</v>
      </c>
      <c r="AY151" s="17" t="s">
        <v>221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21</v>
      </c>
      <c r="BK151" s="146">
        <f>ROUND(I151*H151,2)</f>
        <v>0</v>
      </c>
      <c r="BL151" s="17" t="s">
        <v>229</v>
      </c>
      <c r="BM151" s="145" t="s">
        <v>278</v>
      </c>
    </row>
    <row r="152" spans="2:65" s="12" customFormat="1" ht="11.25">
      <c r="B152" s="147"/>
      <c r="D152" s="148" t="s">
        <v>240</v>
      </c>
      <c r="E152" s="149" t="s">
        <v>1</v>
      </c>
      <c r="F152" s="150" t="s">
        <v>279</v>
      </c>
      <c r="H152" s="151">
        <v>77.784999999999997</v>
      </c>
      <c r="I152" s="152"/>
      <c r="L152" s="147"/>
      <c r="M152" s="153"/>
      <c r="T152" s="154"/>
      <c r="AT152" s="149" t="s">
        <v>240</v>
      </c>
      <c r="AU152" s="149" t="s">
        <v>91</v>
      </c>
      <c r="AV152" s="12" t="s">
        <v>91</v>
      </c>
      <c r="AW152" s="12" t="s">
        <v>36</v>
      </c>
      <c r="AX152" s="12" t="s">
        <v>21</v>
      </c>
      <c r="AY152" s="149" t="s">
        <v>221</v>
      </c>
    </row>
    <row r="153" spans="2:65" s="1" customFormat="1" ht="33" customHeight="1">
      <c r="B153" s="32"/>
      <c r="C153" s="134" t="s">
        <v>8</v>
      </c>
      <c r="D153" s="134" t="s">
        <v>224</v>
      </c>
      <c r="E153" s="135" t="s">
        <v>280</v>
      </c>
      <c r="F153" s="136" t="s">
        <v>281</v>
      </c>
      <c r="G153" s="137" t="s">
        <v>247</v>
      </c>
      <c r="H153" s="138">
        <v>3.1349999999999998</v>
      </c>
      <c r="I153" s="139"/>
      <c r="J153" s="140">
        <f>ROUND(I153*H153,2)</f>
        <v>0</v>
      </c>
      <c r="K153" s="136" t="s">
        <v>233</v>
      </c>
      <c r="L153" s="32"/>
      <c r="M153" s="141" t="s">
        <v>1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0.44</v>
      </c>
      <c r="T153" s="144">
        <f>S153*H153</f>
        <v>1.3794</v>
      </c>
      <c r="AR153" s="145" t="s">
        <v>229</v>
      </c>
      <c r="AT153" s="145" t="s">
        <v>224</v>
      </c>
      <c r="AU153" s="145" t="s">
        <v>91</v>
      </c>
      <c r="AY153" s="17" t="s">
        <v>221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21</v>
      </c>
      <c r="BK153" s="146">
        <f>ROUND(I153*H153,2)</f>
        <v>0</v>
      </c>
      <c r="BL153" s="17" t="s">
        <v>229</v>
      </c>
      <c r="BM153" s="145" t="s">
        <v>282</v>
      </c>
    </row>
    <row r="154" spans="2:65" s="12" customFormat="1" ht="11.25">
      <c r="B154" s="147"/>
      <c r="D154" s="148" t="s">
        <v>240</v>
      </c>
      <c r="E154" s="149" t="s">
        <v>1</v>
      </c>
      <c r="F154" s="150" t="s">
        <v>283</v>
      </c>
      <c r="H154" s="151">
        <v>3.1349999999999998</v>
      </c>
      <c r="I154" s="152"/>
      <c r="L154" s="147"/>
      <c r="M154" s="153"/>
      <c r="T154" s="154"/>
      <c r="AT154" s="149" t="s">
        <v>240</v>
      </c>
      <c r="AU154" s="149" t="s">
        <v>91</v>
      </c>
      <c r="AV154" s="12" t="s">
        <v>91</v>
      </c>
      <c r="AW154" s="12" t="s">
        <v>36</v>
      </c>
      <c r="AX154" s="12" t="s">
        <v>21</v>
      </c>
      <c r="AY154" s="149" t="s">
        <v>221</v>
      </c>
    </row>
    <row r="155" spans="2:65" s="1" customFormat="1" ht="33" customHeight="1">
      <c r="B155" s="32"/>
      <c r="C155" s="134" t="s">
        <v>284</v>
      </c>
      <c r="D155" s="134" t="s">
        <v>224</v>
      </c>
      <c r="E155" s="135" t="s">
        <v>285</v>
      </c>
      <c r="F155" s="136" t="s">
        <v>286</v>
      </c>
      <c r="G155" s="137" t="s">
        <v>247</v>
      </c>
      <c r="H155" s="138">
        <v>50</v>
      </c>
      <c r="I155" s="139"/>
      <c r="J155" s="140">
        <f>ROUND(I155*H155,2)</f>
        <v>0</v>
      </c>
      <c r="K155" s="136" t="s">
        <v>233</v>
      </c>
      <c r="L155" s="32"/>
      <c r="M155" s="141" t="s">
        <v>1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0.44</v>
      </c>
      <c r="T155" s="144">
        <f>S155*H155</f>
        <v>22</v>
      </c>
      <c r="AR155" s="145" t="s">
        <v>229</v>
      </c>
      <c r="AT155" s="145" t="s">
        <v>224</v>
      </c>
      <c r="AU155" s="145" t="s">
        <v>91</v>
      </c>
      <c r="AY155" s="17" t="s">
        <v>221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21</v>
      </c>
      <c r="BK155" s="146">
        <f>ROUND(I155*H155,2)</f>
        <v>0</v>
      </c>
      <c r="BL155" s="17" t="s">
        <v>229</v>
      </c>
      <c r="BM155" s="145" t="s">
        <v>287</v>
      </c>
    </row>
    <row r="156" spans="2:65" s="12" customFormat="1" ht="22.5">
      <c r="B156" s="147"/>
      <c r="D156" s="148" t="s">
        <v>240</v>
      </c>
      <c r="E156" s="149" t="s">
        <v>1</v>
      </c>
      <c r="F156" s="150" t="s">
        <v>254</v>
      </c>
      <c r="H156" s="151">
        <v>50</v>
      </c>
      <c r="I156" s="152"/>
      <c r="L156" s="147"/>
      <c r="M156" s="153"/>
      <c r="T156" s="154"/>
      <c r="AT156" s="149" t="s">
        <v>240</v>
      </c>
      <c r="AU156" s="149" t="s">
        <v>91</v>
      </c>
      <c r="AV156" s="12" t="s">
        <v>91</v>
      </c>
      <c r="AW156" s="12" t="s">
        <v>36</v>
      </c>
      <c r="AX156" s="12" t="s">
        <v>21</v>
      </c>
      <c r="AY156" s="149" t="s">
        <v>221</v>
      </c>
    </row>
    <row r="157" spans="2:65" s="1" customFormat="1" ht="21.75" customHeight="1">
      <c r="B157" s="32"/>
      <c r="C157" s="134" t="s">
        <v>288</v>
      </c>
      <c r="D157" s="134" t="s">
        <v>224</v>
      </c>
      <c r="E157" s="135" t="s">
        <v>289</v>
      </c>
      <c r="F157" s="136" t="s">
        <v>290</v>
      </c>
      <c r="G157" s="137" t="s">
        <v>266</v>
      </c>
      <c r="H157" s="138">
        <v>45.936999999999998</v>
      </c>
      <c r="I157" s="139"/>
      <c r="J157" s="140">
        <f>ROUND(I157*H157,2)</f>
        <v>0</v>
      </c>
      <c r="K157" s="136" t="s">
        <v>233</v>
      </c>
      <c r="L157" s="32"/>
      <c r="M157" s="141" t="s">
        <v>1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229</v>
      </c>
      <c r="AT157" s="145" t="s">
        <v>224</v>
      </c>
      <c r="AU157" s="145" t="s">
        <v>91</v>
      </c>
      <c r="AY157" s="17" t="s">
        <v>221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21</v>
      </c>
      <c r="BK157" s="146">
        <f>ROUND(I157*H157,2)</f>
        <v>0</v>
      </c>
      <c r="BL157" s="17" t="s">
        <v>229</v>
      </c>
      <c r="BM157" s="145" t="s">
        <v>291</v>
      </c>
    </row>
    <row r="158" spans="2:65" s="1" customFormat="1" ht="24.2" customHeight="1">
      <c r="B158" s="32"/>
      <c r="C158" s="134" t="s">
        <v>292</v>
      </c>
      <c r="D158" s="134" t="s">
        <v>224</v>
      </c>
      <c r="E158" s="135" t="s">
        <v>293</v>
      </c>
      <c r="F158" s="136" t="s">
        <v>294</v>
      </c>
      <c r="G158" s="137" t="s">
        <v>266</v>
      </c>
      <c r="H158" s="138">
        <v>321.55900000000003</v>
      </c>
      <c r="I158" s="139"/>
      <c r="J158" s="140">
        <f>ROUND(I158*H158,2)</f>
        <v>0</v>
      </c>
      <c r="K158" s="136" t="s">
        <v>233</v>
      </c>
      <c r="L158" s="32"/>
      <c r="M158" s="141" t="s">
        <v>1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229</v>
      </c>
      <c r="AT158" s="145" t="s">
        <v>224</v>
      </c>
      <c r="AU158" s="145" t="s">
        <v>91</v>
      </c>
      <c r="AY158" s="17" t="s">
        <v>221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21</v>
      </c>
      <c r="BK158" s="146">
        <f>ROUND(I158*H158,2)</f>
        <v>0</v>
      </c>
      <c r="BL158" s="17" t="s">
        <v>229</v>
      </c>
      <c r="BM158" s="145" t="s">
        <v>295</v>
      </c>
    </row>
    <row r="159" spans="2:65" s="12" customFormat="1" ht="11.25">
      <c r="B159" s="147"/>
      <c r="D159" s="148" t="s">
        <v>240</v>
      </c>
      <c r="F159" s="150" t="s">
        <v>296</v>
      </c>
      <c r="H159" s="151">
        <v>321.55900000000003</v>
      </c>
      <c r="I159" s="152"/>
      <c r="L159" s="147"/>
      <c r="M159" s="153"/>
      <c r="T159" s="154"/>
      <c r="AT159" s="149" t="s">
        <v>240</v>
      </c>
      <c r="AU159" s="149" t="s">
        <v>91</v>
      </c>
      <c r="AV159" s="12" t="s">
        <v>91</v>
      </c>
      <c r="AW159" s="12" t="s">
        <v>4</v>
      </c>
      <c r="AX159" s="12" t="s">
        <v>21</v>
      </c>
      <c r="AY159" s="149" t="s">
        <v>221</v>
      </c>
    </row>
    <row r="160" spans="2:65" s="1" customFormat="1" ht="24.2" customHeight="1">
      <c r="B160" s="32"/>
      <c r="C160" s="134" t="s">
        <v>297</v>
      </c>
      <c r="D160" s="134" t="s">
        <v>224</v>
      </c>
      <c r="E160" s="135" t="s">
        <v>298</v>
      </c>
      <c r="F160" s="136" t="s">
        <v>299</v>
      </c>
      <c r="G160" s="137" t="s">
        <v>266</v>
      </c>
      <c r="H160" s="138">
        <v>45.936999999999998</v>
      </c>
      <c r="I160" s="139"/>
      <c r="J160" s="140">
        <f>ROUND(I160*H160,2)</f>
        <v>0</v>
      </c>
      <c r="K160" s="136" t="s">
        <v>228</v>
      </c>
      <c r="L160" s="32"/>
      <c r="M160" s="141" t="s">
        <v>1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229</v>
      </c>
      <c r="AT160" s="145" t="s">
        <v>224</v>
      </c>
      <c r="AU160" s="145" t="s">
        <v>91</v>
      </c>
      <c r="AY160" s="17" t="s">
        <v>221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21</v>
      </c>
      <c r="BK160" s="146">
        <f>ROUND(I160*H160,2)</f>
        <v>0</v>
      </c>
      <c r="BL160" s="17" t="s">
        <v>229</v>
      </c>
      <c r="BM160" s="145" t="s">
        <v>300</v>
      </c>
    </row>
    <row r="161" spans="2:65" s="1" customFormat="1" ht="24.2" customHeight="1">
      <c r="B161" s="32"/>
      <c r="C161" s="134" t="s">
        <v>301</v>
      </c>
      <c r="D161" s="134" t="s">
        <v>224</v>
      </c>
      <c r="E161" s="135" t="s">
        <v>302</v>
      </c>
      <c r="F161" s="136" t="s">
        <v>303</v>
      </c>
      <c r="G161" s="137" t="s">
        <v>247</v>
      </c>
      <c r="H161" s="138">
        <v>77.784999999999997</v>
      </c>
      <c r="I161" s="139"/>
      <c r="J161" s="140">
        <f>ROUND(I161*H161,2)</f>
        <v>0</v>
      </c>
      <c r="K161" s="136" t="s">
        <v>233</v>
      </c>
      <c r="L161" s="32"/>
      <c r="M161" s="141" t="s">
        <v>1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0.45</v>
      </c>
      <c r="T161" s="144">
        <f>S161*H161</f>
        <v>35.003250000000001</v>
      </c>
      <c r="AR161" s="145" t="s">
        <v>229</v>
      </c>
      <c r="AT161" s="145" t="s">
        <v>224</v>
      </c>
      <c r="AU161" s="145" t="s">
        <v>91</v>
      </c>
      <c r="AY161" s="17" t="s">
        <v>221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21</v>
      </c>
      <c r="BK161" s="146">
        <f>ROUND(I161*H161,2)</f>
        <v>0</v>
      </c>
      <c r="BL161" s="17" t="s">
        <v>229</v>
      </c>
      <c r="BM161" s="145" t="s">
        <v>304</v>
      </c>
    </row>
    <row r="162" spans="2:65" s="14" customFormat="1" ht="11.25">
      <c r="B162" s="162"/>
      <c r="D162" s="148" t="s">
        <v>240</v>
      </c>
      <c r="E162" s="163" t="s">
        <v>1</v>
      </c>
      <c r="F162" s="164" t="s">
        <v>305</v>
      </c>
      <c r="H162" s="163" t="s">
        <v>1</v>
      </c>
      <c r="I162" s="165"/>
      <c r="L162" s="162"/>
      <c r="M162" s="166"/>
      <c r="T162" s="167"/>
      <c r="AT162" s="163" t="s">
        <v>240</v>
      </c>
      <c r="AU162" s="163" t="s">
        <v>91</v>
      </c>
      <c r="AV162" s="14" t="s">
        <v>21</v>
      </c>
      <c r="AW162" s="14" t="s">
        <v>36</v>
      </c>
      <c r="AX162" s="14" t="s">
        <v>81</v>
      </c>
      <c r="AY162" s="163" t="s">
        <v>221</v>
      </c>
    </row>
    <row r="163" spans="2:65" s="12" customFormat="1" ht="11.25">
      <c r="B163" s="147"/>
      <c r="D163" s="148" t="s">
        <v>240</v>
      </c>
      <c r="E163" s="149" t="s">
        <v>1</v>
      </c>
      <c r="F163" s="150" t="s">
        <v>306</v>
      </c>
      <c r="H163" s="151">
        <v>66.495000000000005</v>
      </c>
      <c r="I163" s="152"/>
      <c r="L163" s="147"/>
      <c r="M163" s="153"/>
      <c r="T163" s="154"/>
      <c r="AT163" s="149" t="s">
        <v>240</v>
      </c>
      <c r="AU163" s="149" t="s">
        <v>91</v>
      </c>
      <c r="AV163" s="12" t="s">
        <v>91</v>
      </c>
      <c r="AW163" s="12" t="s">
        <v>36</v>
      </c>
      <c r="AX163" s="12" t="s">
        <v>81</v>
      </c>
      <c r="AY163" s="149" t="s">
        <v>221</v>
      </c>
    </row>
    <row r="164" spans="2:65" s="12" customFormat="1" ht="11.25">
      <c r="B164" s="147"/>
      <c r="D164" s="148" t="s">
        <v>240</v>
      </c>
      <c r="E164" s="149" t="s">
        <v>1</v>
      </c>
      <c r="F164" s="150" t="s">
        <v>307</v>
      </c>
      <c r="H164" s="151">
        <v>7.29</v>
      </c>
      <c r="I164" s="152"/>
      <c r="L164" s="147"/>
      <c r="M164" s="153"/>
      <c r="T164" s="154"/>
      <c r="AT164" s="149" t="s">
        <v>240</v>
      </c>
      <c r="AU164" s="149" t="s">
        <v>91</v>
      </c>
      <c r="AV164" s="12" t="s">
        <v>91</v>
      </c>
      <c r="AW164" s="12" t="s">
        <v>36</v>
      </c>
      <c r="AX164" s="12" t="s">
        <v>81</v>
      </c>
      <c r="AY164" s="149" t="s">
        <v>221</v>
      </c>
    </row>
    <row r="165" spans="2:65" s="12" customFormat="1" ht="11.25">
      <c r="B165" s="147"/>
      <c r="D165" s="148" t="s">
        <v>240</v>
      </c>
      <c r="E165" s="149" t="s">
        <v>1</v>
      </c>
      <c r="F165" s="150" t="s">
        <v>308</v>
      </c>
      <c r="H165" s="151">
        <v>4</v>
      </c>
      <c r="I165" s="152"/>
      <c r="L165" s="147"/>
      <c r="M165" s="153"/>
      <c r="T165" s="154"/>
      <c r="AT165" s="149" t="s">
        <v>240</v>
      </c>
      <c r="AU165" s="149" t="s">
        <v>91</v>
      </c>
      <c r="AV165" s="12" t="s">
        <v>91</v>
      </c>
      <c r="AW165" s="12" t="s">
        <v>36</v>
      </c>
      <c r="AX165" s="12" t="s">
        <v>81</v>
      </c>
      <c r="AY165" s="149" t="s">
        <v>221</v>
      </c>
    </row>
    <row r="166" spans="2:65" s="13" customFormat="1" ht="11.25">
      <c r="B166" s="155"/>
      <c r="D166" s="148" t="s">
        <v>240</v>
      </c>
      <c r="E166" s="156" t="s">
        <v>96</v>
      </c>
      <c r="F166" s="157" t="s">
        <v>244</v>
      </c>
      <c r="H166" s="158">
        <v>77.784999999999997</v>
      </c>
      <c r="I166" s="159"/>
      <c r="L166" s="155"/>
      <c r="M166" s="160"/>
      <c r="T166" s="161"/>
      <c r="AT166" s="156" t="s">
        <v>240</v>
      </c>
      <c r="AU166" s="156" t="s">
        <v>91</v>
      </c>
      <c r="AV166" s="13" t="s">
        <v>229</v>
      </c>
      <c r="AW166" s="13" t="s">
        <v>36</v>
      </c>
      <c r="AX166" s="13" t="s">
        <v>21</v>
      </c>
      <c r="AY166" s="156" t="s">
        <v>221</v>
      </c>
    </row>
    <row r="167" spans="2:65" s="1" customFormat="1" ht="24.2" customHeight="1">
      <c r="B167" s="32"/>
      <c r="C167" s="134" t="s">
        <v>309</v>
      </c>
      <c r="D167" s="134" t="s">
        <v>224</v>
      </c>
      <c r="E167" s="135" t="s">
        <v>310</v>
      </c>
      <c r="F167" s="136" t="s">
        <v>311</v>
      </c>
      <c r="G167" s="137" t="s">
        <v>238</v>
      </c>
      <c r="H167" s="138">
        <v>92.8</v>
      </c>
      <c r="I167" s="139"/>
      <c r="J167" s="140">
        <f>ROUND(I167*H167,2)</f>
        <v>0</v>
      </c>
      <c r="K167" s="136" t="s">
        <v>233</v>
      </c>
      <c r="L167" s="32"/>
      <c r="M167" s="141" t="s">
        <v>1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229</v>
      </c>
      <c r="AT167" s="145" t="s">
        <v>224</v>
      </c>
      <c r="AU167" s="145" t="s">
        <v>91</v>
      </c>
      <c r="AY167" s="17" t="s">
        <v>221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21</v>
      </c>
      <c r="BK167" s="146">
        <f>ROUND(I167*H167,2)</f>
        <v>0</v>
      </c>
      <c r="BL167" s="17" t="s">
        <v>229</v>
      </c>
      <c r="BM167" s="145" t="s">
        <v>312</v>
      </c>
    </row>
    <row r="168" spans="2:65" s="14" customFormat="1" ht="11.25">
      <c r="B168" s="162"/>
      <c r="D168" s="148" t="s">
        <v>240</v>
      </c>
      <c r="E168" s="163" t="s">
        <v>1</v>
      </c>
      <c r="F168" s="164" t="s">
        <v>305</v>
      </c>
      <c r="H168" s="163" t="s">
        <v>1</v>
      </c>
      <c r="I168" s="165"/>
      <c r="L168" s="162"/>
      <c r="M168" s="166"/>
      <c r="T168" s="167"/>
      <c r="AT168" s="163" t="s">
        <v>240</v>
      </c>
      <c r="AU168" s="163" t="s">
        <v>91</v>
      </c>
      <c r="AV168" s="14" t="s">
        <v>21</v>
      </c>
      <c r="AW168" s="14" t="s">
        <v>36</v>
      </c>
      <c r="AX168" s="14" t="s">
        <v>81</v>
      </c>
      <c r="AY168" s="163" t="s">
        <v>221</v>
      </c>
    </row>
    <row r="169" spans="2:65" s="12" customFormat="1" ht="11.25">
      <c r="B169" s="147"/>
      <c r="D169" s="148" t="s">
        <v>240</v>
      </c>
      <c r="E169" s="149" t="s">
        <v>1</v>
      </c>
      <c r="F169" s="150" t="s">
        <v>313</v>
      </c>
      <c r="H169" s="151">
        <v>80.599999999999994</v>
      </c>
      <c r="I169" s="152"/>
      <c r="L169" s="147"/>
      <c r="M169" s="153"/>
      <c r="T169" s="154"/>
      <c r="AT169" s="149" t="s">
        <v>240</v>
      </c>
      <c r="AU169" s="149" t="s">
        <v>91</v>
      </c>
      <c r="AV169" s="12" t="s">
        <v>91</v>
      </c>
      <c r="AW169" s="12" t="s">
        <v>36</v>
      </c>
      <c r="AX169" s="12" t="s">
        <v>81</v>
      </c>
      <c r="AY169" s="149" t="s">
        <v>221</v>
      </c>
    </row>
    <row r="170" spans="2:65" s="12" customFormat="1" ht="11.25">
      <c r="B170" s="147"/>
      <c r="D170" s="148" t="s">
        <v>240</v>
      </c>
      <c r="E170" s="149" t="s">
        <v>1</v>
      </c>
      <c r="F170" s="150" t="s">
        <v>314</v>
      </c>
      <c r="H170" s="151">
        <v>7.5</v>
      </c>
      <c r="I170" s="152"/>
      <c r="L170" s="147"/>
      <c r="M170" s="153"/>
      <c r="T170" s="154"/>
      <c r="AT170" s="149" t="s">
        <v>240</v>
      </c>
      <c r="AU170" s="149" t="s">
        <v>91</v>
      </c>
      <c r="AV170" s="12" t="s">
        <v>91</v>
      </c>
      <c r="AW170" s="12" t="s">
        <v>36</v>
      </c>
      <c r="AX170" s="12" t="s">
        <v>81</v>
      </c>
      <c r="AY170" s="149" t="s">
        <v>221</v>
      </c>
    </row>
    <row r="171" spans="2:65" s="12" customFormat="1" ht="11.25">
      <c r="B171" s="147"/>
      <c r="D171" s="148" t="s">
        <v>240</v>
      </c>
      <c r="E171" s="149" t="s">
        <v>1</v>
      </c>
      <c r="F171" s="150" t="s">
        <v>315</v>
      </c>
      <c r="H171" s="151">
        <v>4.7</v>
      </c>
      <c r="I171" s="152"/>
      <c r="L171" s="147"/>
      <c r="M171" s="153"/>
      <c r="T171" s="154"/>
      <c r="AT171" s="149" t="s">
        <v>240</v>
      </c>
      <c r="AU171" s="149" t="s">
        <v>91</v>
      </c>
      <c r="AV171" s="12" t="s">
        <v>91</v>
      </c>
      <c r="AW171" s="12" t="s">
        <v>36</v>
      </c>
      <c r="AX171" s="12" t="s">
        <v>81</v>
      </c>
      <c r="AY171" s="149" t="s">
        <v>221</v>
      </c>
    </row>
    <row r="172" spans="2:65" s="13" customFormat="1" ht="11.25">
      <c r="B172" s="155"/>
      <c r="D172" s="148" t="s">
        <v>240</v>
      </c>
      <c r="E172" s="156" t="s">
        <v>175</v>
      </c>
      <c r="F172" s="157" t="s">
        <v>244</v>
      </c>
      <c r="H172" s="158">
        <v>92.8</v>
      </c>
      <c r="I172" s="159"/>
      <c r="L172" s="155"/>
      <c r="M172" s="160"/>
      <c r="T172" s="161"/>
      <c r="AT172" s="156" t="s">
        <v>240</v>
      </c>
      <c r="AU172" s="156" t="s">
        <v>91</v>
      </c>
      <c r="AV172" s="13" t="s">
        <v>229</v>
      </c>
      <c r="AW172" s="13" t="s">
        <v>36</v>
      </c>
      <c r="AX172" s="13" t="s">
        <v>21</v>
      </c>
      <c r="AY172" s="156" t="s">
        <v>221</v>
      </c>
    </row>
    <row r="173" spans="2:65" s="1" customFormat="1" ht="21.75" customHeight="1">
      <c r="B173" s="32"/>
      <c r="C173" s="134" t="s">
        <v>316</v>
      </c>
      <c r="D173" s="134" t="s">
        <v>224</v>
      </c>
      <c r="E173" s="135" t="s">
        <v>289</v>
      </c>
      <c r="F173" s="136" t="s">
        <v>290</v>
      </c>
      <c r="G173" s="137" t="s">
        <v>266</v>
      </c>
      <c r="H173" s="138">
        <v>35.003</v>
      </c>
      <c r="I173" s="139"/>
      <c r="J173" s="140">
        <f>ROUND(I173*H173,2)</f>
        <v>0</v>
      </c>
      <c r="K173" s="136" t="s">
        <v>233</v>
      </c>
      <c r="L173" s="32"/>
      <c r="M173" s="141" t="s">
        <v>1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229</v>
      </c>
      <c r="AT173" s="145" t="s">
        <v>224</v>
      </c>
      <c r="AU173" s="145" t="s">
        <v>91</v>
      </c>
      <c r="AY173" s="17" t="s">
        <v>221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21</v>
      </c>
      <c r="BK173" s="146">
        <f>ROUND(I173*H173,2)</f>
        <v>0</v>
      </c>
      <c r="BL173" s="17" t="s">
        <v>229</v>
      </c>
      <c r="BM173" s="145" t="s">
        <v>317</v>
      </c>
    </row>
    <row r="174" spans="2:65" s="1" customFormat="1" ht="24.2" customHeight="1">
      <c r="B174" s="32"/>
      <c r="C174" s="134" t="s">
        <v>318</v>
      </c>
      <c r="D174" s="134" t="s">
        <v>224</v>
      </c>
      <c r="E174" s="135" t="s">
        <v>293</v>
      </c>
      <c r="F174" s="136" t="s">
        <v>294</v>
      </c>
      <c r="G174" s="137" t="s">
        <v>266</v>
      </c>
      <c r="H174" s="138">
        <v>245.02099999999999</v>
      </c>
      <c r="I174" s="139"/>
      <c r="J174" s="140">
        <f>ROUND(I174*H174,2)</f>
        <v>0</v>
      </c>
      <c r="K174" s="136" t="s">
        <v>233</v>
      </c>
      <c r="L174" s="32"/>
      <c r="M174" s="141" t="s">
        <v>1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229</v>
      </c>
      <c r="AT174" s="145" t="s">
        <v>224</v>
      </c>
      <c r="AU174" s="145" t="s">
        <v>91</v>
      </c>
      <c r="AY174" s="17" t="s">
        <v>221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21</v>
      </c>
      <c r="BK174" s="146">
        <f>ROUND(I174*H174,2)</f>
        <v>0</v>
      </c>
      <c r="BL174" s="17" t="s">
        <v>229</v>
      </c>
      <c r="BM174" s="145" t="s">
        <v>319</v>
      </c>
    </row>
    <row r="175" spans="2:65" s="12" customFormat="1" ht="11.25">
      <c r="B175" s="147"/>
      <c r="D175" s="148" t="s">
        <v>240</v>
      </c>
      <c r="F175" s="150" t="s">
        <v>320</v>
      </c>
      <c r="H175" s="151">
        <v>245.02099999999999</v>
      </c>
      <c r="I175" s="152"/>
      <c r="L175" s="147"/>
      <c r="M175" s="153"/>
      <c r="T175" s="154"/>
      <c r="AT175" s="149" t="s">
        <v>240</v>
      </c>
      <c r="AU175" s="149" t="s">
        <v>91</v>
      </c>
      <c r="AV175" s="12" t="s">
        <v>91</v>
      </c>
      <c r="AW175" s="12" t="s">
        <v>4</v>
      </c>
      <c r="AX175" s="12" t="s">
        <v>21</v>
      </c>
      <c r="AY175" s="149" t="s">
        <v>221</v>
      </c>
    </row>
    <row r="176" spans="2:65" s="1" customFormat="1" ht="21.75" customHeight="1">
      <c r="B176" s="32"/>
      <c r="C176" s="134" t="s">
        <v>7</v>
      </c>
      <c r="D176" s="134" t="s">
        <v>224</v>
      </c>
      <c r="E176" s="135" t="s">
        <v>321</v>
      </c>
      <c r="F176" s="136" t="s">
        <v>322</v>
      </c>
      <c r="G176" s="137" t="s">
        <v>266</v>
      </c>
      <c r="H176" s="138">
        <v>35.003</v>
      </c>
      <c r="I176" s="139"/>
      <c r="J176" s="140">
        <f>ROUND(I176*H176,2)</f>
        <v>0</v>
      </c>
      <c r="K176" s="136" t="s">
        <v>228</v>
      </c>
      <c r="L176" s="32"/>
      <c r="M176" s="141" t="s">
        <v>1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229</v>
      </c>
      <c r="AT176" s="145" t="s">
        <v>224</v>
      </c>
      <c r="AU176" s="145" t="s">
        <v>91</v>
      </c>
      <c r="AY176" s="17" t="s">
        <v>221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21</v>
      </c>
      <c r="BK176" s="146">
        <f>ROUND(I176*H176,2)</f>
        <v>0</v>
      </c>
      <c r="BL176" s="17" t="s">
        <v>229</v>
      </c>
      <c r="BM176" s="145" t="s">
        <v>323</v>
      </c>
    </row>
    <row r="177" spans="2:65" s="1" customFormat="1" ht="24.2" customHeight="1">
      <c r="B177" s="32"/>
      <c r="C177" s="134" t="s">
        <v>324</v>
      </c>
      <c r="D177" s="134" t="s">
        <v>224</v>
      </c>
      <c r="E177" s="135" t="s">
        <v>325</v>
      </c>
      <c r="F177" s="136" t="s">
        <v>326</v>
      </c>
      <c r="G177" s="137" t="s">
        <v>327</v>
      </c>
      <c r="H177" s="138">
        <v>1344</v>
      </c>
      <c r="I177" s="139"/>
      <c r="J177" s="140">
        <f>ROUND(I177*H177,2)</f>
        <v>0</v>
      </c>
      <c r="K177" s="136" t="s">
        <v>233</v>
      </c>
      <c r="L177" s="32"/>
      <c r="M177" s="141" t="s">
        <v>1</v>
      </c>
      <c r="N177" s="142" t="s">
        <v>46</v>
      </c>
      <c r="P177" s="143">
        <f>O177*H177</f>
        <v>0</v>
      </c>
      <c r="Q177" s="143">
        <v>3.0000000000000001E-5</v>
      </c>
      <c r="R177" s="143">
        <f>Q177*H177</f>
        <v>4.0320000000000002E-2</v>
      </c>
      <c r="S177" s="143">
        <v>0</v>
      </c>
      <c r="T177" s="144">
        <f>S177*H177</f>
        <v>0</v>
      </c>
      <c r="AR177" s="145" t="s">
        <v>229</v>
      </c>
      <c r="AT177" s="145" t="s">
        <v>224</v>
      </c>
      <c r="AU177" s="145" t="s">
        <v>91</v>
      </c>
      <c r="AY177" s="17" t="s">
        <v>221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21</v>
      </c>
      <c r="BK177" s="146">
        <f>ROUND(I177*H177,2)</f>
        <v>0</v>
      </c>
      <c r="BL177" s="17" t="s">
        <v>229</v>
      </c>
      <c r="BM177" s="145" t="s">
        <v>328</v>
      </c>
    </row>
    <row r="178" spans="2:65" s="12" customFormat="1" ht="11.25">
      <c r="B178" s="147"/>
      <c r="D178" s="148" t="s">
        <v>240</v>
      </c>
      <c r="E178" s="149" t="s">
        <v>1</v>
      </c>
      <c r="F178" s="150" t="s">
        <v>329</v>
      </c>
      <c r="H178" s="151">
        <v>1344</v>
      </c>
      <c r="I178" s="152"/>
      <c r="L178" s="147"/>
      <c r="M178" s="153"/>
      <c r="T178" s="154"/>
      <c r="AT178" s="149" t="s">
        <v>240</v>
      </c>
      <c r="AU178" s="149" t="s">
        <v>91</v>
      </c>
      <c r="AV178" s="12" t="s">
        <v>91</v>
      </c>
      <c r="AW178" s="12" t="s">
        <v>36</v>
      </c>
      <c r="AX178" s="12" t="s">
        <v>21</v>
      </c>
      <c r="AY178" s="149" t="s">
        <v>221</v>
      </c>
    </row>
    <row r="179" spans="2:65" s="1" customFormat="1" ht="24.2" customHeight="1">
      <c r="B179" s="32"/>
      <c r="C179" s="134" t="s">
        <v>330</v>
      </c>
      <c r="D179" s="134" t="s">
        <v>224</v>
      </c>
      <c r="E179" s="135" t="s">
        <v>331</v>
      </c>
      <c r="F179" s="136" t="s">
        <v>332</v>
      </c>
      <c r="G179" s="137" t="s">
        <v>333</v>
      </c>
      <c r="H179" s="138">
        <v>56</v>
      </c>
      <c r="I179" s="139"/>
      <c r="J179" s="140">
        <f>ROUND(I179*H179,2)</f>
        <v>0</v>
      </c>
      <c r="K179" s="136" t="s">
        <v>233</v>
      </c>
      <c r="L179" s="32"/>
      <c r="M179" s="141" t="s">
        <v>1</v>
      </c>
      <c r="N179" s="142" t="s">
        <v>46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229</v>
      </c>
      <c r="AT179" s="145" t="s">
        <v>224</v>
      </c>
      <c r="AU179" s="145" t="s">
        <v>91</v>
      </c>
      <c r="AY179" s="17" t="s">
        <v>221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21</v>
      </c>
      <c r="BK179" s="146">
        <f>ROUND(I179*H179,2)</f>
        <v>0</v>
      </c>
      <c r="BL179" s="17" t="s">
        <v>229</v>
      </c>
      <c r="BM179" s="145" t="s">
        <v>334</v>
      </c>
    </row>
    <row r="180" spans="2:65" s="1" customFormat="1" ht="24.2" customHeight="1">
      <c r="B180" s="32"/>
      <c r="C180" s="134" t="s">
        <v>335</v>
      </c>
      <c r="D180" s="134" t="s">
        <v>224</v>
      </c>
      <c r="E180" s="135" t="s">
        <v>336</v>
      </c>
      <c r="F180" s="136" t="s">
        <v>337</v>
      </c>
      <c r="G180" s="137" t="s">
        <v>238</v>
      </c>
      <c r="H180" s="138">
        <v>13.2</v>
      </c>
      <c r="I180" s="139"/>
      <c r="J180" s="140">
        <f>ROUND(I180*H180,2)</f>
        <v>0</v>
      </c>
      <c r="K180" s="136" t="s">
        <v>233</v>
      </c>
      <c r="L180" s="32"/>
      <c r="M180" s="141" t="s">
        <v>1</v>
      </c>
      <c r="N180" s="142" t="s">
        <v>46</v>
      </c>
      <c r="P180" s="143">
        <f>O180*H180</f>
        <v>0</v>
      </c>
      <c r="Q180" s="143">
        <v>3.6900000000000002E-2</v>
      </c>
      <c r="R180" s="143">
        <f>Q180*H180</f>
        <v>0.48708000000000001</v>
      </c>
      <c r="S180" s="143">
        <v>0</v>
      </c>
      <c r="T180" s="144">
        <f>S180*H180</f>
        <v>0</v>
      </c>
      <c r="AR180" s="145" t="s">
        <v>229</v>
      </c>
      <c r="AT180" s="145" t="s">
        <v>224</v>
      </c>
      <c r="AU180" s="145" t="s">
        <v>91</v>
      </c>
      <c r="AY180" s="17" t="s">
        <v>221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21</v>
      </c>
      <c r="BK180" s="146">
        <f>ROUND(I180*H180,2)</f>
        <v>0</v>
      </c>
      <c r="BL180" s="17" t="s">
        <v>229</v>
      </c>
      <c r="BM180" s="145" t="s">
        <v>338</v>
      </c>
    </row>
    <row r="181" spans="2:65" s="12" customFormat="1" ht="11.25">
      <c r="B181" s="147"/>
      <c r="D181" s="148" t="s">
        <v>240</v>
      </c>
      <c r="E181" s="149" t="s">
        <v>1</v>
      </c>
      <c r="F181" s="150" t="s">
        <v>339</v>
      </c>
      <c r="H181" s="151">
        <v>8</v>
      </c>
      <c r="I181" s="152"/>
      <c r="L181" s="147"/>
      <c r="M181" s="153"/>
      <c r="T181" s="154"/>
      <c r="AT181" s="149" t="s">
        <v>240</v>
      </c>
      <c r="AU181" s="149" t="s">
        <v>91</v>
      </c>
      <c r="AV181" s="12" t="s">
        <v>91</v>
      </c>
      <c r="AW181" s="12" t="s">
        <v>36</v>
      </c>
      <c r="AX181" s="12" t="s">
        <v>81</v>
      </c>
      <c r="AY181" s="149" t="s">
        <v>221</v>
      </c>
    </row>
    <row r="182" spans="2:65" s="13" customFormat="1" ht="11.25">
      <c r="B182" s="155"/>
      <c r="D182" s="148" t="s">
        <v>240</v>
      </c>
      <c r="E182" s="156" t="s">
        <v>122</v>
      </c>
      <c r="F182" s="157" t="s">
        <v>244</v>
      </c>
      <c r="H182" s="158">
        <v>8</v>
      </c>
      <c r="I182" s="159"/>
      <c r="L182" s="155"/>
      <c r="M182" s="160"/>
      <c r="T182" s="161"/>
      <c r="AT182" s="156" t="s">
        <v>240</v>
      </c>
      <c r="AU182" s="156" t="s">
        <v>91</v>
      </c>
      <c r="AV182" s="13" t="s">
        <v>229</v>
      </c>
      <c r="AW182" s="13" t="s">
        <v>36</v>
      </c>
      <c r="AX182" s="13" t="s">
        <v>81</v>
      </c>
      <c r="AY182" s="156" t="s">
        <v>221</v>
      </c>
    </row>
    <row r="183" spans="2:65" s="12" customFormat="1" ht="11.25">
      <c r="B183" s="147"/>
      <c r="D183" s="148" t="s">
        <v>240</v>
      </c>
      <c r="E183" s="149" t="s">
        <v>1</v>
      </c>
      <c r="F183" s="150" t="s">
        <v>340</v>
      </c>
      <c r="H183" s="151">
        <v>13.2</v>
      </c>
      <c r="I183" s="152"/>
      <c r="L183" s="147"/>
      <c r="M183" s="153"/>
      <c r="T183" s="154"/>
      <c r="AT183" s="149" t="s">
        <v>240</v>
      </c>
      <c r="AU183" s="149" t="s">
        <v>91</v>
      </c>
      <c r="AV183" s="12" t="s">
        <v>91</v>
      </c>
      <c r="AW183" s="12" t="s">
        <v>36</v>
      </c>
      <c r="AX183" s="12" t="s">
        <v>81</v>
      </c>
      <c r="AY183" s="149" t="s">
        <v>221</v>
      </c>
    </row>
    <row r="184" spans="2:65" s="13" customFormat="1" ht="11.25">
      <c r="B184" s="155"/>
      <c r="D184" s="148" t="s">
        <v>240</v>
      </c>
      <c r="E184" s="156" t="s">
        <v>124</v>
      </c>
      <c r="F184" s="157" t="s">
        <v>244</v>
      </c>
      <c r="H184" s="158">
        <v>13.2</v>
      </c>
      <c r="I184" s="159"/>
      <c r="L184" s="155"/>
      <c r="M184" s="160"/>
      <c r="T184" s="161"/>
      <c r="AT184" s="156" t="s">
        <v>240</v>
      </c>
      <c r="AU184" s="156" t="s">
        <v>91</v>
      </c>
      <c r="AV184" s="13" t="s">
        <v>229</v>
      </c>
      <c r="AW184" s="13" t="s">
        <v>36</v>
      </c>
      <c r="AX184" s="13" t="s">
        <v>21</v>
      </c>
      <c r="AY184" s="156" t="s">
        <v>221</v>
      </c>
    </row>
    <row r="185" spans="2:65" s="1" customFormat="1" ht="24.2" customHeight="1">
      <c r="B185" s="32"/>
      <c r="C185" s="134" t="s">
        <v>341</v>
      </c>
      <c r="D185" s="134" t="s">
        <v>224</v>
      </c>
      <c r="E185" s="135" t="s">
        <v>342</v>
      </c>
      <c r="F185" s="136" t="s">
        <v>343</v>
      </c>
      <c r="G185" s="137" t="s">
        <v>344</v>
      </c>
      <c r="H185" s="138">
        <v>11.583</v>
      </c>
      <c r="I185" s="139"/>
      <c r="J185" s="140">
        <f>ROUND(I185*H185,2)</f>
        <v>0</v>
      </c>
      <c r="K185" s="136" t="s">
        <v>233</v>
      </c>
      <c r="L185" s="32"/>
      <c r="M185" s="141" t="s">
        <v>1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229</v>
      </c>
      <c r="AT185" s="145" t="s">
        <v>224</v>
      </c>
      <c r="AU185" s="145" t="s">
        <v>91</v>
      </c>
      <c r="AY185" s="17" t="s">
        <v>221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21</v>
      </c>
      <c r="BK185" s="146">
        <f>ROUND(I185*H185,2)</f>
        <v>0</v>
      </c>
      <c r="BL185" s="17" t="s">
        <v>229</v>
      </c>
      <c r="BM185" s="145" t="s">
        <v>345</v>
      </c>
    </row>
    <row r="186" spans="2:65" s="12" customFormat="1" ht="11.25">
      <c r="B186" s="147"/>
      <c r="D186" s="148" t="s">
        <v>240</v>
      </c>
      <c r="E186" s="149" t="s">
        <v>1</v>
      </c>
      <c r="F186" s="150" t="s">
        <v>346</v>
      </c>
      <c r="H186" s="151">
        <v>11.583</v>
      </c>
      <c r="I186" s="152"/>
      <c r="L186" s="147"/>
      <c r="M186" s="153"/>
      <c r="T186" s="154"/>
      <c r="AT186" s="149" t="s">
        <v>240</v>
      </c>
      <c r="AU186" s="149" t="s">
        <v>91</v>
      </c>
      <c r="AV186" s="12" t="s">
        <v>91</v>
      </c>
      <c r="AW186" s="12" t="s">
        <v>36</v>
      </c>
      <c r="AX186" s="12" t="s">
        <v>81</v>
      </c>
      <c r="AY186" s="149" t="s">
        <v>221</v>
      </c>
    </row>
    <row r="187" spans="2:65" s="13" customFormat="1" ht="11.25">
      <c r="B187" s="155"/>
      <c r="D187" s="148" t="s">
        <v>240</v>
      </c>
      <c r="E187" s="156" t="s">
        <v>159</v>
      </c>
      <c r="F187" s="157" t="s">
        <v>244</v>
      </c>
      <c r="H187" s="158">
        <v>11.583</v>
      </c>
      <c r="I187" s="159"/>
      <c r="L187" s="155"/>
      <c r="M187" s="160"/>
      <c r="T187" s="161"/>
      <c r="AT187" s="156" t="s">
        <v>240</v>
      </c>
      <c r="AU187" s="156" t="s">
        <v>91</v>
      </c>
      <c r="AV187" s="13" t="s">
        <v>229</v>
      </c>
      <c r="AW187" s="13" t="s">
        <v>36</v>
      </c>
      <c r="AX187" s="13" t="s">
        <v>21</v>
      </c>
      <c r="AY187" s="156" t="s">
        <v>221</v>
      </c>
    </row>
    <row r="188" spans="2:65" s="1" customFormat="1" ht="37.9" customHeight="1">
      <c r="B188" s="32"/>
      <c r="C188" s="134" t="s">
        <v>347</v>
      </c>
      <c r="D188" s="134" t="s">
        <v>224</v>
      </c>
      <c r="E188" s="135" t="s">
        <v>348</v>
      </c>
      <c r="F188" s="136" t="s">
        <v>349</v>
      </c>
      <c r="G188" s="137" t="s">
        <v>344</v>
      </c>
      <c r="H188" s="138">
        <v>1.1579999999999999</v>
      </c>
      <c r="I188" s="139"/>
      <c r="J188" s="140">
        <f>ROUND(I188*H188,2)</f>
        <v>0</v>
      </c>
      <c r="K188" s="136" t="s">
        <v>233</v>
      </c>
      <c r="L188" s="32"/>
      <c r="M188" s="141" t="s">
        <v>1</v>
      </c>
      <c r="N188" s="142" t="s">
        <v>46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229</v>
      </c>
      <c r="AT188" s="145" t="s">
        <v>224</v>
      </c>
      <c r="AU188" s="145" t="s">
        <v>91</v>
      </c>
      <c r="AY188" s="17" t="s">
        <v>221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21</v>
      </c>
      <c r="BK188" s="146">
        <f>ROUND(I188*H188,2)</f>
        <v>0</v>
      </c>
      <c r="BL188" s="17" t="s">
        <v>229</v>
      </c>
      <c r="BM188" s="145" t="s">
        <v>350</v>
      </c>
    </row>
    <row r="189" spans="2:65" s="14" customFormat="1" ht="11.25">
      <c r="B189" s="162"/>
      <c r="D189" s="148" t="s">
        <v>240</v>
      </c>
      <c r="E189" s="163" t="s">
        <v>1</v>
      </c>
      <c r="F189" s="164" t="s">
        <v>351</v>
      </c>
      <c r="H189" s="163" t="s">
        <v>1</v>
      </c>
      <c r="I189" s="165"/>
      <c r="L189" s="162"/>
      <c r="M189" s="166"/>
      <c r="T189" s="167"/>
      <c r="AT189" s="163" t="s">
        <v>240</v>
      </c>
      <c r="AU189" s="163" t="s">
        <v>91</v>
      </c>
      <c r="AV189" s="14" t="s">
        <v>21</v>
      </c>
      <c r="AW189" s="14" t="s">
        <v>36</v>
      </c>
      <c r="AX189" s="14" t="s">
        <v>81</v>
      </c>
      <c r="AY189" s="163" t="s">
        <v>221</v>
      </c>
    </row>
    <row r="190" spans="2:65" s="12" customFormat="1" ht="11.25">
      <c r="B190" s="147"/>
      <c r="D190" s="148" t="s">
        <v>240</v>
      </c>
      <c r="E190" s="149" t="s">
        <v>1</v>
      </c>
      <c r="F190" s="150" t="s">
        <v>352</v>
      </c>
      <c r="H190" s="151">
        <v>1.1579999999999999</v>
      </c>
      <c r="I190" s="152"/>
      <c r="L190" s="147"/>
      <c r="M190" s="153"/>
      <c r="T190" s="154"/>
      <c r="AT190" s="149" t="s">
        <v>240</v>
      </c>
      <c r="AU190" s="149" t="s">
        <v>91</v>
      </c>
      <c r="AV190" s="12" t="s">
        <v>91</v>
      </c>
      <c r="AW190" s="12" t="s">
        <v>36</v>
      </c>
      <c r="AX190" s="12" t="s">
        <v>21</v>
      </c>
      <c r="AY190" s="149" t="s">
        <v>221</v>
      </c>
    </row>
    <row r="191" spans="2:65" s="1" customFormat="1" ht="37.9" customHeight="1">
      <c r="B191" s="32"/>
      <c r="C191" s="134" t="s">
        <v>353</v>
      </c>
      <c r="D191" s="134" t="s">
        <v>224</v>
      </c>
      <c r="E191" s="135" t="s">
        <v>354</v>
      </c>
      <c r="F191" s="136" t="s">
        <v>355</v>
      </c>
      <c r="G191" s="137" t="s">
        <v>344</v>
      </c>
      <c r="H191" s="138">
        <v>9.4979999999999993</v>
      </c>
      <c r="I191" s="139"/>
      <c r="J191" s="140">
        <f>ROUND(I191*H191,2)</f>
        <v>0</v>
      </c>
      <c r="K191" s="136" t="s">
        <v>233</v>
      </c>
      <c r="L191" s="32"/>
      <c r="M191" s="141" t="s">
        <v>1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229</v>
      </c>
      <c r="AT191" s="145" t="s">
        <v>224</v>
      </c>
      <c r="AU191" s="145" t="s">
        <v>91</v>
      </c>
      <c r="AY191" s="17" t="s">
        <v>221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21</v>
      </c>
      <c r="BK191" s="146">
        <f>ROUND(I191*H191,2)</f>
        <v>0</v>
      </c>
      <c r="BL191" s="17" t="s">
        <v>229</v>
      </c>
      <c r="BM191" s="145" t="s">
        <v>356</v>
      </c>
    </row>
    <row r="192" spans="2:65" s="12" customFormat="1" ht="11.25">
      <c r="B192" s="147"/>
      <c r="D192" s="148" t="s">
        <v>240</v>
      </c>
      <c r="E192" s="149" t="s">
        <v>1</v>
      </c>
      <c r="F192" s="150" t="s">
        <v>357</v>
      </c>
      <c r="H192" s="151">
        <v>9.4979999999999993</v>
      </c>
      <c r="I192" s="152"/>
      <c r="L192" s="147"/>
      <c r="M192" s="153"/>
      <c r="T192" s="154"/>
      <c r="AT192" s="149" t="s">
        <v>240</v>
      </c>
      <c r="AU192" s="149" t="s">
        <v>91</v>
      </c>
      <c r="AV192" s="12" t="s">
        <v>91</v>
      </c>
      <c r="AW192" s="12" t="s">
        <v>36</v>
      </c>
      <c r="AX192" s="12" t="s">
        <v>21</v>
      </c>
      <c r="AY192" s="149" t="s">
        <v>221</v>
      </c>
    </row>
    <row r="193" spans="2:65" s="1" customFormat="1" ht="37.9" customHeight="1">
      <c r="B193" s="32"/>
      <c r="C193" s="134" t="s">
        <v>358</v>
      </c>
      <c r="D193" s="134" t="s">
        <v>224</v>
      </c>
      <c r="E193" s="135" t="s">
        <v>359</v>
      </c>
      <c r="F193" s="136" t="s">
        <v>360</v>
      </c>
      <c r="G193" s="137" t="s">
        <v>344</v>
      </c>
      <c r="H193" s="138">
        <v>0.92700000000000005</v>
      </c>
      <c r="I193" s="139"/>
      <c r="J193" s="140">
        <f>ROUND(I193*H193,2)</f>
        <v>0</v>
      </c>
      <c r="K193" s="136" t="s">
        <v>233</v>
      </c>
      <c r="L193" s="32"/>
      <c r="M193" s="141" t="s">
        <v>1</v>
      </c>
      <c r="N193" s="142" t="s">
        <v>46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229</v>
      </c>
      <c r="AT193" s="145" t="s">
        <v>224</v>
      </c>
      <c r="AU193" s="145" t="s">
        <v>91</v>
      </c>
      <c r="AY193" s="17" t="s">
        <v>221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21</v>
      </c>
      <c r="BK193" s="146">
        <f>ROUND(I193*H193,2)</f>
        <v>0</v>
      </c>
      <c r="BL193" s="17" t="s">
        <v>229</v>
      </c>
      <c r="BM193" s="145" t="s">
        <v>361</v>
      </c>
    </row>
    <row r="194" spans="2:65" s="12" customFormat="1" ht="11.25">
      <c r="B194" s="147"/>
      <c r="D194" s="148" t="s">
        <v>240</v>
      </c>
      <c r="E194" s="149" t="s">
        <v>1</v>
      </c>
      <c r="F194" s="150" t="s">
        <v>362</v>
      </c>
      <c r="H194" s="151">
        <v>0.92700000000000005</v>
      </c>
      <c r="I194" s="152"/>
      <c r="L194" s="147"/>
      <c r="M194" s="153"/>
      <c r="T194" s="154"/>
      <c r="AT194" s="149" t="s">
        <v>240</v>
      </c>
      <c r="AU194" s="149" t="s">
        <v>91</v>
      </c>
      <c r="AV194" s="12" t="s">
        <v>91</v>
      </c>
      <c r="AW194" s="12" t="s">
        <v>36</v>
      </c>
      <c r="AX194" s="12" t="s">
        <v>21</v>
      </c>
      <c r="AY194" s="149" t="s">
        <v>221</v>
      </c>
    </row>
    <row r="195" spans="2:65" s="1" customFormat="1" ht="33" customHeight="1">
      <c r="B195" s="32"/>
      <c r="C195" s="134" t="s">
        <v>363</v>
      </c>
      <c r="D195" s="134" t="s">
        <v>224</v>
      </c>
      <c r="E195" s="135" t="s">
        <v>364</v>
      </c>
      <c r="F195" s="136" t="s">
        <v>365</v>
      </c>
      <c r="G195" s="137" t="s">
        <v>344</v>
      </c>
      <c r="H195" s="138">
        <v>83.709000000000003</v>
      </c>
      <c r="I195" s="139"/>
      <c r="J195" s="140">
        <f>ROUND(I195*H195,2)</f>
        <v>0</v>
      </c>
      <c r="K195" s="136" t="s">
        <v>233</v>
      </c>
      <c r="L195" s="32"/>
      <c r="M195" s="141" t="s">
        <v>1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229</v>
      </c>
      <c r="AT195" s="145" t="s">
        <v>224</v>
      </c>
      <c r="AU195" s="145" t="s">
        <v>91</v>
      </c>
      <c r="AY195" s="17" t="s">
        <v>221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21</v>
      </c>
      <c r="BK195" s="146">
        <f>ROUND(I195*H195,2)</f>
        <v>0</v>
      </c>
      <c r="BL195" s="17" t="s">
        <v>229</v>
      </c>
      <c r="BM195" s="145" t="s">
        <v>366</v>
      </c>
    </row>
    <row r="196" spans="2:65" s="14" customFormat="1" ht="11.25">
      <c r="B196" s="162"/>
      <c r="D196" s="148" t="s">
        <v>240</v>
      </c>
      <c r="E196" s="163" t="s">
        <v>1</v>
      </c>
      <c r="F196" s="164" t="s">
        <v>367</v>
      </c>
      <c r="H196" s="163" t="s">
        <v>1</v>
      </c>
      <c r="I196" s="165"/>
      <c r="L196" s="162"/>
      <c r="M196" s="166"/>
      <c r="T196" s="167"/>
      <c r="AT196" s="163" t="s">
        <v>240</v>
      </c>
      <c r="AU196" s="163" t="s">
        <v>91</v>
      </c>
      <c r="AV196" s="14" t="s">
        <v>21</v>
      </c>
      <c r="AW196" s="14" t="s">
        <v>36</v>
      </c>
      <c r="AX196" s="14" t="s">
        <v>81</v>
      </c>
      <c r="AY196" s="163" t="s">
        <v>221</v>
      </c>
    </row>
    <row r="197" spans="2:65" s="12" customFormat="1" ht="11.25">
      <c r="B197" s="147"/>
      <c r="D197" s="148" t="s">
        <v>240</v>
      </c>
      <c r="E197" s="149" t="s">
        <v>1</v>
      </c>
      <c r="F197" s="150" t="s">
        <v>368</v>
      </c>
      <c r="H197" s="151">
        <v>407.18799999999999</v>
      </c>
      <c r="I197" s="152"/>
      <c r="L197" s="147"/>
      <c r="M197" s="153"/>
      <c r="T197" s="154"/>
      <c r="AT197" s="149" t="s">
        <v>240</v>
      </c>
      <c r="AU197" s="149" t="s">
        <v>91</v>
      </c>
      <c r="AV197" s="12" t="s">
        <v>91</v>
      </c>
      <c r="AW197" s="12" t="s">
        <v>36</v>
      </c>
      <c r="AX197" s="12" t="s">
        <v>81</v>
      </c>
      <c r="AY197" s="149" t="s">
        <v>221</v>
      </c>
    </row>
    <row r="198" spans="2:65" s="12" customFormat="1" ht="11.25">
      <c r="B198" s="147"/>
      <c r="D198" s="148" t="s">
        <v>240</v>
      </c>
      <c r="E198" s="149" t="s">
        <v>1</v>
      </c>
      <c r="F198" s="150" t="s">
        <v>369</v>
      </c>
      <c r="H198" s="151">
        <v>295.858</v>
      </c>
      <c r="I198" s="152"/>
      <c r="L198" s="147"/>
      <c r="M198" s="153"/>
      <c r="T198" s="154"/>
      <c r="AT198" s="149" t="s">
        <v>240</v>
      </c>
      <c r="AU198" s="149" t="s">
        <v>91</v>
      </c>
      <c r="AV198" s="12" t="s">
        <v>91</v>
      </c>
      <c r="AW198" s="12" t="s">
        <v>36</v>
      </c>
      <c r="AX198" s="12" t="s">
        <v>81</v>
      </c>
      <c r="AY198" s="149" t="s">
        <v>221</v>
      </c>
    </row>
    <row r="199" spans="2:65" s="12" customFormat="1" ht="11.25">
      <c r="B199" s="147"/>
      <c r="D199" s="148" t="s">
        <v>240</v>
      </c>
      <c r="E199" s="149" t="s">
        <v>1</v>
      </c>
      <c r="F199" s="150" t="s">
        <v>370</v>
      </c>
      <c r="H199" s="151">
        <v>82.375</v>
      </c>
      <c r="I199" s="152"/>
      <c r="L199" s="147"/>
      <c r="M199" s="153"/>
      <c r="T199" s="154"/>
      <c r="AT199" s="149" t="s">
        <v>240</v>
      </c>
      <c r="AU199" s="149" t="s">
        <v>91</v>
      </c>
      <c r="AV199" s="12" t="s">
        <v>91</v>
      </c>
      <c r="AW199" s="12" t="s">
        <v>36</v>
      </c>
      <c r="AX199" s="12" t="s">
        <v>81</v>
      </c>
      <c r="AY199" s="149" t="s">
        <v>221</v>
      </c>
    </row>
    <row r="200" spans="2:65" s="12" customFormat="1" ht="11.25">
      <c r="B200" s="147"/>
      <c r="D200" s="148" t="s">
        <v>240</v>
      </c>
      <c r="E200" s="149" t="s">
        <v>1</v>
      </c>
      <c r="F200" s="150" t="s">
        <v>371</v>
      </c>
      <c r="H200" s="151">
        <v>162.946</v>
      </c>
      <c r="I200" s="152"/>
      <c r="L200" s="147"/>
      <c r="M200" s="153"/>
      <c r="T200" s="154"/>
      <c r="AT200" s="149" t="s">
        <v>240</v>
      </c>
      <c r="AU200" s="149" t="s">
        <v>91</v>
      </c>
      <c r="AV200" s="12" t="s">
        <v>91</v>
      </c>
      <c r="AW200" s="12" t="s">
        <v>36</v>
      </c>
      <c r="AX200" s="12" t="s">
        <v>81</v>
      </c>
      <c r="AY200" s="149" t="s">
        <v>221</v>
      </c>
    </row>
    <row r="201" spans="2:65" s="12" customFormat="1" ht="11.25">
      <c r="B201" s="147"/>
      <c r="D201" s="148" t="s">
        <v>240</v>
      </c>
      <c r="E201" s="149" t="s">
        <v>1</v>
      </c>
      <c r="F201" s="150" t="s">
        <v>372</v>
      </c>
      <c r="H201" s="151">
        <v>40.677999999999997</v>
      </c>
      <c r="I201" s="152"/>
      <c r="L201" s="147"/>
      <c r="M201" s="153"/>
      <c r="T201" s="154"/>
      <c r="AT201" s="149" t="s">
        <v>240</v>
      </c>
      <c r="AU201" s="149" t="s">
        <v>91</v>
      </c>
      <c r="AV201" s="12" t="s">
        <v>91</v>
      </c>
      <c r="AW201" s="12" t="s">
        <v>36</v>
      </c>
      <c r="AX201" s="12" t="s">
        <v>81</v>
      </c>
      <c r="AY201" s="149" t="s">
        <v>221</v>
      </c>
    </row>
    <row r="202" spans="2:65" s="12" customFormat="1" ht="11.25">
      <c r="B202" s="147"/>
      <c r="D202" s="148" t="s">
        <v>240</v>
      </c>
      <c r="E202" s="149" t="s">
        <v>1</v>
      </c>
      <c r="F202" s="150" t="s">
        <v>373</v>
      </c>
      <c r="H202" s="151">
        <v>3.64</v>
      </c>
      <c r="I202" s="152"/>
      <c r="L202" s="147"/>
      <c r="M202" s="153"/>
      <c r="T202" s="154"/>
      <c r="AT202" s="149" t="s">
        <v>240</v>
      </c>
      <c r="AU202" s="149" t="s">
        <v>91</v>
      </c>
      <c r="AV202" s="12" t="s">
        <v>91</v>
      </c>
      <c r="AW202" s="12" t="s">
        <v>36</v>
      </c>
      <c r="AX202" s="12" t="s">
        <v>81</v>
      </c>
      <c r="AY202" s="149" t="s">
        <v>221</v>
      </c>
    </row>
    <row r="203" spans="2:65" s="15" customFormat="1" ht="11.25">
      <c r="B203" s="168"/>
      <c r="D203" s="148" t="s">
        <v>240</v>
      </c>
      <c r="E203" s="169" t="s">
        <v>157</v>
      </c>
      <c r="F203" s="170" t="s">
        <v>374</v>
      </c>
      <c r="H203" s="171">
        <v>992.68499999999995</v>
      </c>
      <c r="I203" s="172"/>
      <c r="L203" s="168"/>
      <c r="M203" s="173"/>
      <c r="T203" s="174"/>
      <c r="AT203" s="169" t="s">
        <v>240</v>
      </c>
      <c r="AU203" s="169" t="s">
        <v>91</v>
      </c>
      <c r="AV203" s="15" t="s">
        <v>235</v>
      </c>
      <c r="AW203" s="15" t="s">
        <v>36</v>
      </c>
      <c r="AX203" s="15" t="s">
        <v>81</v>
      </c>
      <c r="AY203" s="169" t="s">
        <v>221</v>
      </c>
    </row>
    <row r="204" spans="2:65" s="14" customFormat="1" ht="11.25">
      <c r="B204" s="162"/>
      <c r="D204" s="148" t="s">
        <v>240</v>
      </c>
      <c r="E204" s="163" t="s">
        <v>1</v>
      </c>
      <c r="F204" s="164" t="s">
        <v>375</v>
      </c>
      <c r="H204" s="163" t="s">
        <v>1</v>
      </c>
      <c r="I204" s="165"/>
      <c r="L204" s="162"/>
      <c r="M204" s="166"/>
      <c r="T204" s="167"/>
      <c r="AT204" s="163" t="s">
        <v>240</v>
      </c>
      <c r="AU204" s="163" t="s">
        <v>91</v>
      </c>
      <c r="AV204" s="14" t="s">
        <v>21</v>
      </c>
      <c r="AW204" s="14" t="s">
        <v>36</v>
      </c>
      <c r="AX204" s="14" t="s">
        <v>81</v>
      </c>
      <c r="AY204" s="163" t="s">
        <v>221</v>
      </c>
    </row>
    <row r="205" spans="2:65" s="12" customFormat="1" ht="11.25">
      <c r="B205" s="147"/>
      <c r="D205" s="148" t="s">
        <v>240</v>
      </c>
      <c r="E205" s="149" t="s">
        <v>1</v>
      </c>
      <c r="F205" s="150" t="s">
        <v>376</v>
      </c>
      <c r="H205" s="151">
        <v>-92.656000000000006</v>
      </c>
      <c r="I205" s="152"/>
      <c r="L205" s="147"/>
      <c r="M205" s="153"/>
      <c r="T205" s="154"/>
      <c r="AT205" s="149" t="s">
        <v>240</v>
      </c>
      <c r="AU205" s="149" t="s">
        <v>91</v>
      </c>
      <c r="AV205" s="12" t="s">
        <v>91</v>
      </c>
      <c r="AW205" s="12" t="s">
        <v>36</v>
      </c>
      <c r="AX205" s="12" t="s">
        <v>81</v>
      </c>
      <c r="AY205" s="149" t="s">
        <v>221</v>
      </c>
    </row>
    <row r="206" spans="2:65" s="12" customFormat="1" ht="11.25">
      <c r="B206" s="147"/>
      <c r="D206" s="148" t="s">
        <v>240</v>
      </c>
      <c r="E206" s="149" t="s">
        <v>1</v>
      </c>
      <c r="F206" s="150" t="s">
        <v>377</v>
      </c>
      <c r="H206" s="151">
        <v>-4.71</v>
      </c>
      <c r="I206" s="152"/>
      <c r="L206" s="147"/>
      <c r="M206" s="153"/>
      <c r="T206" s="154"/>
      <c r="AT206" s="149" t="s">
        <v>240</v>
      </c>
      <c r="AU206" s="149" t="s">
        <v>91</v>
      </c>
      <c r="AV206" s="12" t="s">
        <v>91</v>
      </c>
      <c r="AW206" s="12" t="s">
        <v>36</v>
      </c>
      <c r="AX206" s="12" t="s">
        <v>81</v>
      </c>
      <c r="AY206" s="149" t="s">
        <v>221</v>
      </c>
    </row>
    <row r="207" spans="2:65" s="12" customFormat="1" ht="11.25">
      <c r="B207" s="147"/>
      <c r="D207" s="148" t="s">
        <v>240</v>
      </c>
      <c r="E207" s="149" t="s">
        <v>1</v>
      </c>
      <c r="F207" s="150" t="s">
        <v>378</v>
      </c>
      <c r="H207" s="151">
        <v>-6.6559999999999997</v>
      </c>
      <c r="I207" s="152"/>
      <c r="L207" s="147"/>
      <c r="M207" s="153"/>
      <c r="T207" s="154"/>
      <c r="AT207" s="149" t="s">
        <v>240</v>
      </c>
      <c r="AU207" s="149" t="s">
        <v>91</v>
      </c>
      <c r="AV207" s="12" t="s">
        <v>91</v>
      </c>
      <c r="AW207" s="12" t="s">
        <v>36</v>
      </c>
      <c r="AX207" s="12" t="s">
        <v>81</v>
      </c>
      <c r="AY207" s="149" t="s">
        <v>221</v>
      </c>
    </row>
    <row r="208" spans="2:65" s="14" customFormat="1" ht="11.25">
      <c r="B208" s="162"/>
      <c r="D208" s="148" t="s">
        <v>240</v>
      </c>
      <c r="E208" s="163" t="s">
        <v>1</v>
      </c>
      <c r="F208" s="164" t="s">
        <v>379</v>
      </c>
      <c r="H208" s="163" t="s">
        <v>1</v>
      </c>
      <c r="I208" s="165"/>
      <c r="L208" s="162"/>
      <c r="M208" s="166"/>
      <c r="T208" s="167"/>
      <c r="AT208" s="163" t="s">
        <v>240</v>
      </c>
      <c r="AU208" s="163" t="s">
        <v>91</v>
      </c>
      <c r="AV208" s="14" t="s">
        <v>21</v>
      </c>
      <c r="AW208" s="14" t="s">
        <v>36</v>
      </c>
      <c r="AX208" s="14" t="s">
        <v>81</v>
      </c>
      <c r="AY208" s="163" t="s">
        <v>221</v>
      </c>
    </row>
    <row r="209" spans="2:65" s="12" customFormat="1" ht="11.25">
      <c r="B209" s="147"/>
      <c r="D209" s="148" t="s">
        <v>240</v>
      </c>
      <c r="E209" s="149" t="s">
        <v>1</v>
      </c>
      <c r="F209" s="150" t="s">
        <v>380</v>
      </c>
      <c r="H209" s="151">
        <v>-38.893000000000001</v>
      </c>
      <c r="I209" s="152"/>
      <c r="L209" s="147"/>
      <c r="M209" s="153"/>
      <c r="T209" s="154"/>
      <c r="AT209" s="149" t="s">
        <v>240</v>
      </c>
      <c r="AU209" s="149" t="s">
        <v>91</v>
      </c>
      <c r="AV209" s="12" t="s">
        <v>91</v>
      </c>
      <c r="AW209" s="12" t="s">
        <v>36</v>
      </c>
      <c r="AX209" s="12" t="s">
        <v>81</v>
      </c>
      <c r="AY209" s="149" t="s">
        <v>221</v>
      </c>
    </row>
    <row r="210" spans="2:65" s="12" customFormat="1" ht="11.25">
      <c r="B210" s="147"/>
      <c r="D210" s="148" t="s">
        <v>240</v>
      </c>
      <c r="E210" s="149" t="s">
        <v>1</v>
      </c>
      <c r="F210" s="150" t="s">
        <v>381</v>
      </c>
      <c r="H210" s="151">
        <v>-1.097</v>
      </c>
      <c r="I210" s="152"/>
      <c r="L210" s="147"/>
      <c r="M210" s="153"/>
      <c r="T210" s="154"/>
      <c r="AT210" s="149" t="s">
        <v>240</v>
      </c>
      <c r="AU210" s="149" t="s">
        <v>91</v>
      </c>
      <c r="AV210" s="12" t="s">
        <v>91</v>
      </c>
      <c r="AW210" s="12" t="s">
        <v>36</v>
      </c>
      <c r="AX210" s="12" t="s">
        <v>81</v>
      </c>
      <c r="AY210" s="149" t="s">
        <v>221</v>
      </c>
    </row>
    <row r="211" spans="2:65" s="12" customFormat="1" ht="11.25">
      <c r="B211" s="147"/>
      <c r="D211" s="148" t="s">
        <v>240</v>
      </c>
      <c r="E211" s="149" t="s">
        <v>1</v>
      </c>
      <c r="F211" s="150" t="s">
        <v>382</v>
      </c>
      <c r="H211" s="151">
        <v>-11.583</v>
      </c>
      <c r="I211" s="152"/>
      <c r="L211" s="147"/>
      <c r="M211" s="153"/>
      <c r="T211" s="154"/>
      <c r="AT211" s="149" t="s">
        <v>240</v>
      </c>
      <c r="AU211" s="149" t="s">
        <v>91</v>
      </c>
      <c r="AV211" s="12" t="s">
        <v>91</v>
      </c>
      <c r="AW211" s="12" t="s">
        <v>36</v>
      </c>
      <c r="AX211" s="12" t="s">
        <v>81</v>
      </c>
      <c r="AY211" s="149" t="s">
        <v>221</v>
      </c>
    </row>
    <row r="212" spans="2:65" s="13" customFormat="1" ht="11.25">
      <c r="B212" s="155"/>
      <c r="D212" s="148" t="s">
        <v>240</v>
      </c>
      <c r="E212" s="156" t="s">
        <v>155</v>
      </c>
      <c r="F212" s="157" t="s">
        <v>244</v>
      </c>
      <c r="H212" s="158">
        <v>837.09</v>
      </c>
      <c r="I212" s="159"/>
      <c r="L212" s="155"/>
      <c r="M212" s="160"/>
      <c r="T212" s="161"/>
      <c r="AT212" s="156" t="s">
        <v>240</v>
      </c>
      <c r="AU212" s="156" t="s">
        <v>91</v>
      </c>
      <c r="AV212" s="13" t="s">
        <v>229</v>
      </c>
      <c r="AW212" s="13" t="s">
        <v>36</v>
      </c>
      <c r="AX212" s="13" t="s">
        <v>81</v>
      </c>
      <c r="AY212" s="156" t="s">
        <v>221</v>
      </c>
    </row>
    <row r="213" spans="2:65" s="12" customFormat="1" ht="11.25">
      <c r="B213" s="147"/>
      <c r="D213" s="148" t="s">
        <v>240</v>
      </c>
      <c r="E213" s="149" t="s">
        <v>1</v>
      </c>
      <c r="F213" s="150" t="s">
        <v>383</v>
      </c>
      <c r="H213" s="151">
        <v>83.709000000000003</v>
      </c>
      <c r="I213" s="152"/>
      <c r="L213" s="147"/>
      <c r="M213" s="153"/>
      <c r="T213" s="154"/>
      <c r="AT213" s="149" t="s">
        <v>240</v>
      </c>
      <c r="AU213" s="149" t="s">
        <v>91</v>
      </c>
      <c r="AV213" s="12" t="s">
        <v>91</v>
      </c>
      <c r="AW213" s="12" t="s">
        <v>36</v>
      </c>
      <c r="AX213" s="12" t="s">
        <v>81</v>
      </c>
      <c r="AY213" s="149" t="s">
        <v>221</v>
      </c>
    </row>
    <row r="214" spans="2:65" s="13" customFormat="1" ht="11.25">
      <c r="B214" s="155"/>
      <c r="D214" s="148" t="s">
        <v>240</v>
      </c>
      <c r="E214" s="156" t="s">
        <v>1</v>
      </c>
      <c r="F214" s="157" t="s">
        <v>244</v>
      </c>
      <c r="H214" s="158">
        <v>83.709000000000003</v>
      </c>
      <c r="I214" s="159"/>
      <c r="L214" s="155"/>
      <c r="M214" s="160"/>
      <c r="T214" s="161"/>
      <c r="AT214" s="156" t="s">
        <v>240</v>
      </c>
      <c r="AU214" s="156" t="s">
        <v>91</v>
      </c>
      <c r="AV214" s="13" t="s">
        <v>229</v>
      </c>
      <c r="AW214" s="13" t="s">
        <v>36</v>
      </c>
      <c r="AX214" s="13" t="s">
        <v>21</v>
      </c>
      <c r="AY214" s="156" t="s">
        <v>221</v>
      </c>
    </row>
    <row r="215" spans="2:65" s="1" customFormat="1" ht="33" customHeight="1">
      <c r="B215" s="32"/>
      <c r="C215" s="134" t="s">
        <v>384</v>
      </c>
      <c r="D215" s="134" t="s">
        <v>224</v>
      </c>
      <c r="E215" s="135" t="s">
        <v>385</v>
      </c>
      <c r="F215" s="136" t="s">
        <v>386</v>
      </c>
      <c r="G215" s="137" t="s">
        <v>344</v>
      </c>
      <c r="H215" s="138">
        <v>686.41399999999999</v>
      </c>
      <c r="I215" s="139"/>
      <c r="J215" s="140">
        <f>ROUND(I215*H215,2)</f>
        <v>0</v>
      </c>
      <c r="K215" s="136" t="s">
        <v>233</v>
      </c>
      <c r="L215" s="32"/>
      <c r="M215" s="141" t="s">
        <v>1</v>
      </c>
      <c r="N215" s="142" t="s">
        <v>46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229</v>
      </c>
      <c r="AT215" s="145" t="s">
        <v>224</v>
      </c>
      <c r="AU215" s="145" t="s">
        <v>91</v>
      </c>
      <c r="AY215" s="17" t="s">
        <v>221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21</v>
      </c>
      <c r="BK215" s="146">
        <f>ROUND(I215*H215,2)</f>
        <v>0</v>
      </c>
      <c r="BL215" s="17" t="s">
        <v>229</v>
      </c>
      <c r="BM215" s="145" t="s">
        <v>387</v>
      </c>
    </row>
    <row r="216" spans="2:65" s="12" customFormat="1" ht="11.25">
      <c r="B216" s="147"/>
      <c r="D216" s="148" t="s">
        <v>240</v>
      </c>
      <c r="E216" s="149" t="s">
        <v>1</v>
      </c>
      <c r="F216" s="150" t="s">
        <v>388</v>
      </c>
      <c r="H216" s="151">
        <v>686.41399999999999</v>
      </c>
      <c r="I216" s="152"/>
      <c r="L216" s="147"/>
      <c r="M216" s="153"/>
      <c r="T216" s="154"/>
      <c r="AT216" s="149" t="s">
        <v>240</v>
      </c>
      <c r="AU216" s="149" t="s">
        <v>91</v>
      </c>
      <c r="AV216" s="12" t="s">
        <v>91</v>
      </c>
      <c r="AW216" s="12" t="s">
        <v>36</v>
      </c>
      <c r="AX216" s="12" t="s">
        <v>21</v>
      </c>
      <c r="AY216" s="149" t="s">
        <v>221</v>
      </c>
    </row>
    <row r="217" spans="2:65" s="1" customFormat="1" ht="33" customHeight="1">
      <c r="B217" s="32"/>
      <c r="C217" s="134" t="s">
        <v>389</v>
      </c>
      <c r="D217" s="134" t="s">
        <v>224</v>
      </c>
      <c r="E217" s="135" t="s">
        <v>390</v>
      </c>
      <c r="F217" s="136" t="s">
        <v>391</v>
      </c>
      <c r="G217" s="137" t="s">
        <v>344</v>
      </c>
      <c r="H217" s="138">
        <v>66.966999999999999</v>
      </c>
      <c r="I217" s="139"/>
      <c r="J217" s="140">
        <f>ROUND(I217*H217,2)</f>
        <v>0</v>
      </c>
      <c r="K217" s="136" t="s">
        <v>233</v>
      </c>
      <c r="L217" s="32"/>
      <c r="M217" s="141" t="s">
        <v>1</v>
      </c>
      <c r="N217" s="142" t="s">
        <v>46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229</v>
      </c>
      <c r="AT217" s="145" t="s">
        <v>224</v>
      </c>
      <c r="AU217" s="145" t="s">
        <v>91</v>
      </c>
      <c r="AY217" s="17" t="s">
        <v>221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21</v>
      </c>
      <c r="BK217" s="146">
        <f>ROUND(I217*H217,2)</f>
        <v>0</v>
      </c>
      <c r="BL217" s="17" t="s">
        <v>229</v>
      </c>
      <c r="BM217" s="145" t="s">
        <v>392</v>
      </c>
    </row>
    <row r="218" spans="2:65" s="12" customFormat="1" ht="11.25">
      <c r="B218" s="147"/>
      <c r="D218" s="148" t="s">
        <v>240</v>
      </c>
      <c r="E218" s="149" t="s">
        <v>1</v>
      </c>
      <c r="F218" s="150" t="s">
        <v>393</v>
      </c>
      <c r="H218" s="151">
        <v>66.966999999999999</v>
      </c>
      <c r="I218" s="152"/>
      <c r="L218" s="147"/>
      <c r="M218" s="153"/>
      <c r="T218" s="154"/>
      <c r="AT218" s="149" t="s">
        <v>240</v>
      </c>
      <c r="AU218" s="149" t="s">
        <v>91</v>
      </c>
      <c r="AV218" s="12" t="s">
        <v>91</v>
      </c>
      <c r="AW218" s="12" t="s">
        <v>36</v>
      </c>
      <c r="AX218" s="12" t="s">
        <v>21</v>
      </c>
      <c r="AY218" s="149" t="s">
        <v>221</v>
      </c>
    </row>
    <row r="219" spans="2:65" s="1" customFormat="1" ht="24.2" customHeight="1">
      <c r="B219" s="32"/>
      <c r="C219" s="134" t="s">
        <v>394</v>
      </c>
      <c r="D219" s="134" t="s">
        <v>224</v>
      </c>
      <c r="E219" s="135" t="s">
        <v>395</v>
      </c>
      <c r="F219" s="136" t="s">
        <v>396</v>
      </c>
      <c r="G219" s="137" t="s">
        <v>247</v>
      </c>
      <c r="H219" s="138">
        <v>1209.799</v>
      </c>
      <c r="I219" s="139"/>
      <c r="J219" s="140">
        <f>ROUND(I219*H219,2)</f>
        <v>0</v>
      </c>
      <c r="K219" s="136" t="s">
        <v>233</v>
      </c>
      <c r="L219" s="32"/>
      <c r="M219" s="141" t="s">
        <v>1</v>
      </c>
      <c r="N219" s="142" t="s">
        <v>46</v>
      </c>
      <c r="P219" s="143">
        <f>O219*H219</f>
        <v>0</v>
      </c>
      <c r="Q219" s="143">
        <v>2.0799999999999998E-3</v>
      </c>
      <c r="R219" s="143">
        <f>Q219*H219</f>
        <v>2.5163819199999997</v>
      </c>
      <c r="S219" s="143">
        <v>0</v>
      </c>
      <c r="T219" s="144">
        <f>S219*H219</f>
        <v>0</v>
      </c>
      <c r="AR219" s="145" t="s">
        <v>229</v>
      </c>
      <c r="AT219" s="145" t="s">
        <v>224</v>
      </c>
      <c r="AU219" s="145" t="s">
        <v>91</v>
      </c>
      <c r="AY219" s="17" t="s">
        <v>221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21</v>
      </c>
      <c r="BK219" s="146">
        <f>ROUND(I219*H219,2)</f>
        <v>0</v>
      </c>
      <c r="BL219" s="17" t="s">
        <v>229</v>
      </c>
      <c r="BM219" s="145" t="s">
        <v>397</v>
      </c>
    </row>
    <row r="220" spans="2:65" s="14" customFormat="1" ht="11.25">
      <c r="B220" s="162"/>
      <c r="D220" s="148" t="s">
        <v>240</v>
      </c>
      <c r="E220" s="163" t="s">
        <v>1</v>
      </c>
      <c r="F220" s="164" t="s">
        <v>367</v>
      </c>
      <c r="H220" s="163" t="s">
        <v>1</v>
      </c>
      <c r="I220" s="165"/>
      <c r="L220" s="162"/>
      <c r="M220" s="166"/>
      <c r="T220" s="167"/>
      <c r="AT220" s="163" t="s">
        <v>240</v>
      </c>
      <c r="AU220" s="163" t="s">
        <v>91</v>
      </c>
      <c r="AV220" s="14" t="s">
        <v>21</v>
      </c>
      <c r="AW220" s="14" t="s">
        <v>36</v>
      </c>
      <c r="AX220" s="14" t="s">
        <v>81</v>
      </c>
      <c r="AY220" s="163" t="s">
        <v>221</v>
      </c>
    </row>
    <row r="221" spans="2:65" s="12" customFormat="1" ht="11.25">
      <c r="B221" s="147"/>
      <c r="D221" s="148" t="s">
        <v>240</v>
      </c>
      <c r="E221" s="149" t="s">
        <v>1</v>
      </c>
      <c r="F221" s="150" t="s">
        <v>398</v>
      </c>
      <c r="H221" s="151">
        <v>493.56099999999998</v>
      </c>
      <c r="I221" s="152"/>
      <c r="L221" s="147"/>
      <c r="M221" s="153"/>
      <c r="T221" s="154"/>
      <c r="AT221" s="149" t="s">
        <v>240</v>
      </c>
      <c r="AU221" s="149" t="s">
        <v>91</v>
      </c>
      <c r="AV221" s="12" t="s">
        <v>91</v>
      </c>
      <c r="AW221" s="12" t="s">
        <v>36</v>
      </c>
      <c r="AX221" s="12" t="s">
        <v>81</v>
      </c>
      <c r="AY221" s="149" t="s">
        <v>221</v>
      </c>
    </row>
    <row r="222" spans="2:65" s="12" customFormat="1" ht="11.25">
      <c r="B222" s="147"/>
      <c r="D222" s="148" t="s">
        <v>240</v>
      </c>
      <c r="E222" s="149" t="s">
        <v>1</v>
      </c>
      <c r="F222" s="150" t="s">
        <v>399</v>
      </c>
      <c r="H222" s="151">
        <v>358.61599999999999</v>
      </c>
      <c r="I222" s="152"/>
      <c r="L222" s="147"/>
      <c r="M222" s="153"/>
      <c r="T222" s="154"/>
      <c r="AT222" s="149" t="s">
        <v>240</v>
      </c>
      <c r="AU222" s="149" t="s">
        <v>91</v>
      </c>
      <c r="AV222" s="12" t="s">
        <v>91</v>
      </c>
      <c r="AW222" s="12" t="s">
        <v>36</v>
      </c>
      <c r="AX222" s="12" t="s">
        <v>81</v>
      </c>
      <c r="AY222" s="149" t="s">
        <v>221</v>
      </c>
    </row>
    <row r="223" spans="2:65" s="12" customFormat="1" ht="11.25">
      <c r="B223" s="147"/>
      <c r="D223" s="148" t="s">
        <v>240</v>
      </c>
      <c r="E223" s="149" t="s">
        <v>1</v>
      </c>
      <c r="F223" s="150" t="s">
        <v>400</v>
      </c>
      <c r="H223" s="151">
        <v>99.847999999999999</v>
      </c>
      <c r="I223" s="152"/>
      <c r="L223" s="147"/>
      <c r="M223" s="153"/>
      <c r="T223" s="154"/>
      <c r="AT223" s="149" t="s">
        <v>240</v>
      </c>
      <c r="AU223" s="149" t="s">
        <v>91</v>
      </c>
      <c r="AV223" s="12" t="s">
        <v>91</v>
      </c>
      <c r="AW223" s="12" t="s">
        <v>36</v>
      </c>
      <c r="AX223" s="12" t="s">
        <v>81</v>
      </c>
      <c r="AY223" s="149" t="s">
        <v>221</v>
      </c>
    </row>
    <row r="224" spans="2:65" s="12" customFormat="1" ht="11.25">
      <c r="B224" s="147"/>
      <c r="D224" s="148" t="s">
        <v>240</v>
      </c>
      <c r="E224" s="149" t="s">
        <v>1</v>
      </c>
      <c r="F224" s="150" t="s">
        <v>401</v>
      </c>
      <c r="H224" s="151">
        <v>197.51</v>
      </c>
      <c r="I224" s="152"/>
      <c r="L224" s="147"/>
      <c r="M224" s="153"/>
      <c r="T224" s="154"/>
      <c r="AT224" s="149" t="s">
        <v>240</v>
      </c>
      <c r="AU224" s="149" t="s">
        <v>91</v>
      </c>
      <c r="AV224" s="12" t="s">
        <v>91</v>
      </c>
      <c r="AW224" s="12" t="s">
        <v>36</v>
      </c>
      <c r="AX224" s="12" t="s">
        <v>81</v>
      </c>
      <c r="AY224" s="149" t="s">
        <v>221</v>
      </c>
    </row>
    <row r="225" spans="2:65" s="12" customFormat="1" ht="11.25">
      <c r="B225" s="147"/>
      <c r="D225" s="148" t="s">
        <v>240</v>
      </c>
      <c r="E225" s="149" t="s">
        <v>1</v>
      </c>
      <c r="F225" s="150" t="s">
        <v>402</v>
      </c>
      <c r="H225" s="151">
        <v>60.264000000000003</v>
      </c>
      <c r="I225" s="152"/>
      <c r="L225" s="147"/>
      <c r="M225" s="153"/>
      <c r="T225" s="154"/>
      <c r="AT225" s="149" t="s">
        <v>240</v>
      </c>
      <c r="AU225" s="149" t="s">
        <v>91</v>
      </c>
      <c r="AV225" s="12" t="s">
        <v>91</v>
      </c>
      <c r="AW225" s="12" t="s">
        <v>36</v>
      </c>
      <c r="AX225" s="12" t="s">
        <v>81</v>
      </c>
      <c r="AY225" s="149" t="s">
        <v>221</v>
      </c>
    </row>
    <row r="226" spans="2:65" s="13" customFormat="1" ht="11.25">
      <c r="B226" s="155"/>
      <c r="D226" s="148" t="s">
        <v>240</v>
      </c>
      <c r="E226" s="156" t="s">
        <v>1</v>
      </c>
      <c r="F226" s="157" t="s">
        <v>244</v>
      </c>
      <c r="H226" s="158">
        <v>1209.799</v>
      </c>
      <c r="I226" s="159"/>
      <c r="L226" s="155"/>
      <c r="M226" s="160"/>
      <c r="T226" s="161"/>
      <c r="AT226" s="156" t="s">
        <v>240</v>
      </c>
      <c r="AU226" s="156" t="s">
        <v>91</v>
      </c>
      <c r="AV226" s="13" t="s">
        <v>229</v>
      </c>
      <c r="AW226" s="13" t="s">
        <v>36</v>
      </c>
      <c r="AX226" s="13" t="s">
        <v>21</v>
      </c>
      <c r="AY226" s="156" t="s">
        <v>221</v>
      </c>
    </row>
    <row r="227" spans="2:65" s="1" customFormat="1" ht="24.2" customHeight="1">
      <c r="B227" s="32"/>
      <c r="C227" s="134" t="s">
        <v>403</v>
      </c>
      <c r="D227" s="134" t="s">
        <v>224</v>
      </c>
      <c r="E227" s="135" t="s">
        <v>404</v>
      </c>
      <c r="F227" s="136" t="s">
        <v>405</v>
      </c>
      <c r="G227" s="137" t="s">
        <v>247</v>
      </c>
      <c r="H227" s="138">
        <v>1209.799</v>
      </c>
      <c r="I227" s="139"/>
      <c r="J227" s="140">
        <f>ROUND(I227*H227,2)</f>
        <v>0</v>
      </c>
      <c r="K227" s="136" t="s">
        <v>233</v>
      </c>
      <c r="L227" s="32"/>
      <c r="M227" s="141" t="s">
        <v>1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229</v>
      </c>
      <c r="AT227" s="145" t="s">
        <v>224</v>
      </c>
      <c r="AU227" s="145" t="s">
        <v>91</v>
      </c>
      <c r="AY227" s="17" t="s">
        <v>221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21</v>
      </c>
      <c r="BK227" s="146">
        <f>ROUND(I227*H227,2)</f>
        <v>0</v>
      </c>
      <c r="BL227" s="17" t="s">
        <v>229</v>
      </c>
      <c r="BM227" s="145" t="s">
        <v>406</v>
      </c>
    </row>
    <row r="228" spans="2:65" s="1" customFormat="1" ht="37.9" customHeight="1">
      <c r="B228" s="32"/>
      <c r="C228" s="134" t="s">
        <v>407</v>
      </c>
      <c r="D228" s="134" t="s">
        <v>224</v>
      </c>
      <c r="E228" s="135" t="s">
        <v>408</v>
      </c>
      <c r="F228" s="136" t="s">
        <v>409</v>
      </c>
      <c r="G228" s="137" t="s">
        <v>344</v>
      </c>
      <c r="H228" s="138">
        <v>780.779</v>
      </c>
      <c r="I228" s="139"/>
      <c r="J228" s="140">
        <f>ROUND(I228*H228,2)</f>
        <v>0</v>
      </c>
      <c r="K228" s="136" t="s">
        <v>233</v>
      </c>
      <c r="L228" s="32"/>
      <c r="M228" s="141" t="s">
        <v>1</v>
      </c>
      <c r="N228" s="142" t="s">
        <v>46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229</v>
      </c>
      <c r="AT228" s="145" t="s">
        <v>224</v>
      </c>
      <c r="AU228" s="145" t="s">
        <v>91</v>
      </c>
      <c r="AY228" s="17" t="s">
        <v>221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21</v>
      </c>
      <c r="BK228" s="146">
        <f>ROUND(I228*H228,2)</f>
        <v>0</v>
      </c>
      <c r="BL228" s="17" t="s">
        <v>229</v>
      </c>
      <c r="BM228" s="145" t="s">
        <v>410</v>
      </c>
    </row>
    <row r="229" spans="2:65" s="12" customFormat="1" ht="11.25">
      <c r="B229" s="147"/>
      <c r="D229" s="148" t="s">
        <v>240</v>
      </c>
      <c r="E229" s="149" t="s">
        <v>1</v>
      </c>
      <c r="F229" s="150" t="s">
        <v>411</v>
      </c>
      <c r="H229" s="151">
        <v>848.673</v>
      </c>
      <c r="I229" s="152"/>
      <c r="L229" s="147"/>
      <c r="M229" s="153"/>
      <c r="T229" s="154"/>
      <c r="AT229" s="149" t="s">
        <v>240</v>
      </c>
      <c r="AU229" s="149" t="s">
        <v>91</v>
      </c>
      <c r="AV229" s="12" t="s">
        <v>91</v>
      </c>
      <c r="AW229" s="12" t="s">
        <v>36</v>
      </c>
      <c r="AX229" s="12" t="s">
        <v>81</v>
      </c>
      <c r="AY229" s="149" t="s">
        <v>221</v>
      </c>
    </row>
    <row r="230" spans="2:65" s="13" customFormat="1" ht="11.25">
      <c r="B230" s="155"/>
      <c r="D230" s="148" t="s">
        <v>240</v>
      </c>
      <c r="E230" s="156" t="s">
        <v>132</v>
      </c>
      <c r="F230" s="157" t="s">
        <v>244</v>
      </c>
      <c r="H230" s="158">
        <v>848.673</v>
      </c>
      <c r="I230" s="159"/>
      <c r="L230" s="155"/>
      <c r="M230" s="160"/>
      <c r="T230" s="161"/>
      <c r="AT230" s="156" t="s">
        <v>240</v>
      </c>
      <c r="AU230" s="156" t="s">
        <v>91</v>
      </c>
      <c r="AV230" s="13" t="s">
        <v>229</v>
      </c>
      <c r="AW230" s="13" t="s">
        <v>36</v>
      </c>
      <c r="AX230" s="13" t="s">
        <v>81</v>
      </c>
      <c r="AY230" s="156" t="s">
        <v>221</v>
      </c>
    </row>
    <row r="231" spans="2:65" s="12" customFormat="1" ht="11.25">
      <c r="B231" s="147"/>
      <c r="D231" s="148" t="s">
        <v>240</v>
      </c>
      <c r="E231" s="149" t="s">
        <v>1</v>
      </c>
      <c r="F231" s="150" t="s">
        <v>412</v>
      </c>
      <c r="H231" s="151">
        <v>780.779</v>
      </c>
      <c r="I231" s="152"/>
      <c r="L231" s="147"/>
      <c r="M231" s="153"/>
      <c r="T231" s="154"/>
      <c r="AT231" s="149" t="s">
        <v>240</v>
      </c>
      <c r="AU231" s="149" t="s">
        <v>91</v>
      </c>
      <c r="AV231" s="12" t="s">
        <v>91</v>
      </c>
      <c r="AW231" s="12" t="s">
        <v>36</v>
      </c>
      <c r="AX231" s="12" t="s">
        <v>81</v>
      </c>
      <c r="AY231" s="149" t="s">
        <v>221</v>
      </c>
    </row>
    <row r="232" spans="2:65" s="13" customFormat="1" ht="11.25">
      <c r="B232" s="155"/>
      <c r="D232" s="148" t="s">
        <v>240</v>
      </c>
      <c r="E232" s="156" t="s">
        <v>1</v>
      </c>
      <c r="F232" s="157" t="s">
        <v>244</v>
      </c>
      <c r="H232" s="158">
        <v>780.779</v>
      </c>
      <c r="I232" s="159"/>
      <c r="L232" s="155"/>
      <c r="M232" s="160"/>
      <c r="T232" s="161"/>
      <c r="AT232" s="156" t="s">
        <v>240</v>
      </c>
      <c r="AU232" s="156" t="s">
        <v>91</v>
      </c>
      <c r="AV232" s="13" t="s">
        <v>229</v>
      </c>
      <c r="AW232" s="13" t="s">
        <v>36</v>
      </c>
      <c r="AX232" s="13" t="s">
        <v>21</v>
      </c>
      <c r="AY232" s="156" t="s">
        <v>221</v>
      </c>
    </row>
    <row r="233" spans="2:65" s="1" customFormat="1" ht="37.9" customHeight="1">
      <c r="B233" s="32"/>
      <c r="C233" s="134" t="s">
        <v>413</v>
      </c>
      <c r="D233" s="134" t="s">
        <v>224</v>
      </c>
      <c r="E233" s="135" t="s">
        <v>414</v>
      </c>
      <c r="F233" s="136" t="s">
        <v>415</v>
      </c>
      <c r="G233" s="137" t="s">
        <v>344</v>
      </c>
      <c r="H233" s="138">
        <v>67.894000000000005</v>
      </c>
      <c r="I233" s="139"/>
      <c r="J233" s="140">
        <f>ROUND(I233*H233,2)</f>
        <v>0</v>
      </c>
      <c r="K233" s="136" t="s">
        <v>233</v>
      </c>
      <c r="L233" s="32"/>
      <c r="M233" s="141" t="s">
        <v>1</v>
      </c>
      <c r="N233" s="142" t="s">
        <v>46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229</v>
      </c>
      <c r="AT233" s="145" t="s">
        <v>224</v>
      </c>
      <c r="AU233" s="145" t="s">
        <v>91</v>
      </c>
      <c r="AY233" s="17" t="s">
        <v>221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21</v>
      </c>
      <c r="BK233" s="146">
        <f>ROUND(I233*H233,2)</f>
        <v>0</v>
      </c>
      <c r="BL233" s="17" t="s">
        <v>229</v>
      </c>
      <c r="BM233" s="145" t="s">
        <v>416</v>
      </c>
    </row>
    <row r="234" spans="2:65" s="12" customFormat="1" ht="11.25">
      <c r="B234" s="147"/>
      <c r="D234" s="148" t="s">
        <v>240</v>
      </c>
      <c r="E234" s="149" t="s">
        <v>1</v>
      </c>
      <c r="F234" s="150" t="s">
        <v>417</v>
      </c>
      <c r="H234" s="151">
        <v>67.894000000000005</v>
      </c>
      <c r="I234" s="152"/>
      <c r="L234" s="147"/>
      <c r="M234" s="153"/>
      <c r="T234" s="154"/>
      <c r="AT234" s="149" t="s">
        <v>240</v>
      </c>
      <c r="AU234" s="149" t="s">
        <v>91</v>
      </c>
      <c r="AV234" s="12" t="s">
        <v>91</v>
      </c>
      <c r="AW234" s="12" t="s">
        <v>36</v>
      </c>
      <c r="AX234" s="12" t="s">
        <v>21</v>
      </c>
      <c r="AY234" s="149" t="s">
        <v>221</v>
      </c>
    </row>
    <row r="235" spans="2:65" s="1" customFormat="1" ht="16.5" customHeight="1">
      <c r="B235" s="32"/>
      <c r="C235" s="134" t="s">
        <v>418</v>
      </c>
      <c r="D235" s="134" t="s">
        <v>224</v>
      </c>
      <c r="E235" s="135" t="s">
        <v>419</v>
      </c>
      <c r="F235" s="136" t="s">
        <v>420</v>
      </c>
      <c r="G235" s="137" t="s">
        <v>344</v>
      </c>
      <c r="H235" s="138">
        <v>848.673</v>
      </c>
      <c r="I235" s="139"/>
      <c r="J235" s="140">
        <f>ROUND(I235*H235,2)</f>
        <v>0</v>
      </c>
      <c r="K235" s="136" t="s">
        <v>228</v>
      </c>
      <c r="L235" s="32"/>
      <c r="M235" s="141" t="s">
        <v>1</v>
      </c>
      <c r="N235" s="142" t="s">
        <v>46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229</v>
      </c>
      <c r="AT235" s="145" t="s">
        <v>224</v>
      </c>
      <c r="AU235" s="145" t="s">
        <v>91</v>
      </c>
      <c r="AY235" s="17" t="s">
        <v>221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21</v>
      </c>
      <c r="BK235" s="146">
        <f>ROUND(I235*H235,2)</f>
        <v>0</v>
      </c>
      <c r="BL235" s="17" t="s">
        <v>229</v>
      </c>
      <c r="BM235" s="145" t="s">
        <v>421</v>
      </c>
    </row>
    <row r="236" spans="2:65" s="12" customFormat="1" ht="11.25">
      <c r="B236" s="147"/>
      <c r="D236" s="148" t="s">
        <v>240</v>
      </c>
      <c r="E236" s="149" t="s">
        <v>1</v>
      </c>
      <c r="F236" s="150" t="s">
        <v>132</v>
      </c>
      <c r="H236" s="151">
        <v>848.673</v>
      </c>
      <c r="I236" s="152"/>
      <c r="L236" s="147"/>
      <c r="M236" s="153"/>
      <c r="T236" s="154"/>
      <c r="AT236" s="149" t="s">
        <v>240</v>
      </c>
      <c r="AU236" s="149" t="s">
        <v>91</v>
      </c>
      <c r="AV236" s="12" t="s">
        <v>91</v>
      </c>
      <c r="AW236" s="12" t="s">
        <v>36</v>
      </c>
      <c r="AX236" s="12" t="s">
        <v>21</v>
      </c>
      <c r="AY236" s="149" t="s">
        <v>221</v>
      </c>
    </row>
    <row r="237" spans="2:65" s="1" customFormat="1" ht="24.2" customHeight="1">
      <c r="B237" s="32"/>
      <c r="C237" s="134" t="s">
        <v>422</v>
      </c>
      <c r="D237" s="134" t="s">
        <v>224</v>
      </c>
      <c r="E237" s="135" t="s">
        <v>423</v>
      </c>
      <c r="F237" s="136" t="s">
        <v>424</v>
      </c>
      <c r="G237" s="137" t="s">
        <v>344</v>
      </c>
      <c r="H237" s="138">
        <v>576.84400000000005</v>
      </c>
      <c r="I237" s="139"/>
      <c r="J237" s="140">
        <f>ROUND(I237*H237,2)</f>
        <v>0</v>
      </c>
      <c r="K237" s="136" t="s">
        <v>233</v>
      </c>
      <c r="L237" s="32"/>
      <c r="M237" s="141" t="s">
        <v>1</v>
      </c>
      <c r="N237" s="142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229</v>
      </c>
      <c r="AT237" s="145" t="s">
        <v>224</v>
      </c>
      <c r="AU237" s="145" t="s">
        <v>91</v>
      </c>
      <c r="AY237" s="17" t="s">
        <v>221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21</v>
      </c>
      <c r="BK237" s="146">
        <f>ROUND(I237*H237,2)</f>
        <v>0</v>
      </c>
      <c r="BL237" s="17" t="s">
        <v>229</v>
      </c>
      <c r="BM237" s="145" t="s">
        <v>425</v>
      </c>
    </row>
    <row r="238" spans="2:65" s="12" customFormat="1" ht="11.25">
      <c r="B238" s="147"/>
      <c r="D238" s="148" t="s">
        <v>240</v>
      </c>
      <c r="E238" s="149" t="s">
        <v>1</v>
      </c>
      <c r="F238" s="150" t="s">
        <v>426</v>
      </c>
      <c r="H238" s="151">
        <v>992.68499999999995</v>
      </c>
      <c r="I238" s="152"/>
      <c r="L238" s="147"/>
      <c r="M238" s="153"/>
      <c r="T238" s="154"/>
      <c r="AT238" s="149" t="s">
        <v>240</v>
      </c>
      <c r="AU238" s="149" t="s">
        <v>91</v>
      </c>
      <c r="AV238" s="12" t="s">
        <v>91</v>
      </c>
      <c r="AW238" s="12" t="s">
        <v>36</v>
      </c>
      <c r="AX238" s="12" t="s">
        <v>81</v>
      </c>
      <c r="AY238" s="149" t="s">
        <v>221</v>
      </c>
    </row>
    <row r="239" spans="2:65" s="14" customFormat="1" ht="11.25">
      <c r="B239" s="162"/>
      <c r="D239" s="148" t="s">
        <v>240</v>
      </c>
      <c r="E239" s="163" t="s">
        <v>1</v>
      </c>
      <c r="F239" s="164" t="s">
        <v>427</v>
      </c>
      <c r="H239" s="163" t="s">
        <v>1</v>
      </c>
      <c r="I239" s="165"/>
      <c r="L239" s="162"/>
      <c r="M239" s="166"/>
      <c r="T239" s="167"/>
      <c r="AT239" s="163" t="s">
        <v>240</v>
      </c>
      <c r="AU239" s="163" t="s">
        <v>91</v>
      </c>
      <c r="AV239" s="14" t="s">
        <v>21</v>
      </c>
      <c r="AW239" s="14" t="s">
        <v>36</v>
      </c>
      <c r="AX239" s="14" t="s">
        <v>81</v>
      </c>
      <c r="AY239" s="163" t="s">
        <v>221</v>
      </c>
    </row>
    <row r="240" spans="2:65" s="12" customFormat="1" ht="11.25">
      <c r="B240" s="147"/>
      <c r="D240" s="148" t="s">
        <v>240</v>
      </c>
      <c r="E240" s="149" t="s">
        <v>1</v>
      </c>
      <c r="F240" s="150" t="s">
        <v>428</v>
      </c>
      <c r="H240" s="151">
        <v>-319.06099999999998</v>
      </c>
      <c r="I240" s="152"/>
      <c r="L240" s="147"/>
      <c r="M240" s="153"/>
      <c r="T240" s="154"/>
      <c r="AT240" s="149" t="s">
        <v>240</v>
      </c>
      <c r="AU240" s="149" t="s">
        <v>91</v>
      </c>
      <c r="AV240" s="12" t="s">
        <v>91</v>
      </c>
      <c r="AW240" s="12" t="s">
        <v>36</v>
      </c>
      <c r="AX240" s="12" t="s">
        <v>81</v>
      </c>
      <c r="AY240" s="149" t="s">
        <v>221</v>
      </c>
    </row>
    <row r="241" spans="2:65" s="14" customFormat="1" ht="11.25">
      <c r="B241" s="162"/>
      <c r="D241" s="148" t="s">
        <v>240</v>
      </c>
      <c r="E241" s="163" t="s">
        <v>1</v>
      </c>
      <c r="F241" s="164" t="s">
        <v>429</v>
      </c>
      <c r="H241" s="163" t="s">
        <v>1</v>
      </c>
      <c r="I241" s="165"/>
      <c r="L241" s="162"/>
      <c r="M241" s="166"/>
      <c r="T241" s="167"/>
      <c r="AT241" s="163" t="s">
        <v>240</v>
      </c>
      <c r="AU241" s="163" t="s">
        <v>91</v>
      </c>
      <c r="AV241" s="14" t="s">
        <v>21</v>
      </c>
      <c r="AW241" s="14" t="s">
        <v>36</v>
      </c>
      <c r="AX241" s="14" t="s">
        <v>81</v>
      </c>
      <c r="AY241" s="163" t="s">
        <v>221</v>
      </c>
    </row>
    <row r="242" spans="2:65" s="14" customFormat="1" ht="11.25">
      <c r="B242" s="162"/>
      <c r="D242" s="148" t="s">
        <v>240</v>
      </c>
      <c r="E242" s="163" t="s">
        <v>1</v>
      </c>
      <c r="F242" s="164" t="s">
        <v>430</v>
      </c>
      <c r="H242" s="163" t="s">
        <v>1</v>
      </c>
      <c r="I242" s="165"/>
      <c r="L242" s="162"/>
      <c r="M242" s="166"/>
      <c r="T242" s="167"/>
      <c r="AT242" s="163" t="s">
        <v>240</v>
      </c>
      <c r="AU242" s="163" t="s">
        <v>91</v>
      </c>
      <c r="AV242" s="14" t="s">
        <v>21</v>
      </c>
      <c r="AW242" s="14" t="s">
        <v>36</v>
      </c>
      <c r="AX242" s="14" t="s">
        <v>81</v>
      </c>
      <c r="AY242" s="163" t="s">
        <v>221</v>
      </c>
    </row>
    <row r="243" spans="2:65" s="12" customFormat="1" ht="11.25">
      <c r="B243" s="147"/>
      <c r="D243" s="148" t="s">
        <v>240</v>
      </c>
      <c r="E243" s="149" t="s">
        <v>1</v>
      </c>
      <c r="F243" s="150" t="s">
        <v>431</v>
      </c>
      <c r="H243" s="151">
        <v>-1.458</v>
      </c>
      <c r="I243" s="152"/>
      <c r="L243" s="147"/>
      <c r="M243" s="153"/>
      <c r="T243" s="154"/>
      <c r="AT243" s="149" t="s">
        <v>240</v>
      </c>
      <c r="AU243" s="149" t="s">
        <v>91</v>
      </c>
      <c r="AV243" s="12" t="s">
        <v>91</v>
      </c>
      <c r="AW243" s="12" t="s">
        <v>36</v>
      </c>
      <c r="AX243" s="12" t="s">
        <v>81</v>
      </c>
      <c r="AY243" s="149" t="s">
        <v>221</v>
      </c>
    </row>
    <row r="244" spans="2:65" s="14" customFormat="1" ht="11.25">
      <c r="B244" s="162"/>
      <c r="D244" s="148" t="s">
        <v>240</v>
      </c>
      <c r="E244" s="163" t="s">
        <v>1</v>
      </c>
      <c r="F244" s="164" t="s">
        <v>432</v>
      </c>
      <c r="H244" s="163" t="s">
        <v>1</v>
      </c>
      <c r="I244" s="165"/>
      <c r="L244" s="162"/>
      <c r="M244" s="166"/>
      <c r="T244" s="167"/>
      <c r="AT244" s="163" t="s">
        <v>240</v>
      </c>
      <c r="AU244" s="163" t="s">
        <v>91</v>
      </c>
      <c r="AV244" s="14" t="s">
        <v>21</v>
      </c>
      <c r="AW244" s="14" t="s">
        <v>36</v>
      </c>
      <c r="AX244" s="14" t="s">
        <v>81</v>
      </c>
      <c r="AY244" s="163" t="s">
        <v>221</v>
      </c>
    </row>
    <row r="245" spans="2:65" s="12" customFormat="1" ht="11.25">
      <c r="B245" s="147"/>
      <c r="D245" s="148" t="s">
        <v>240</v>
      </c>
      <c r="E245" s="149" t="s">
        <v>1</v>
      </c>
      <c r="F245" s="150" t="s">
        <v>433</v>
      </c>
      <c r="H245" s="151">
        <v>-2.9689999999999999</v>
      </c>
      <c r="I245" s="152"/>
      <c r="L245" s="147"/>
      <c r="M245" s="153"/>
      <c r="T245" s="154"/>
      <c r="AT245" s="149" t="s">
        <v>240</v>
      </c>
      <c r="AU245" s="149" t="s">
        <v>91</v>
      </c>
      <c r="AV245" s="12" t="s">
        <v>91</v>
      </c>
      <c r="AW245" s="12" t="s">
        <v>36</v>
      </c>
      <c r="AX245" s="12" t="s">
        <v>81</v>
      </c>
      <c r="AY245" s="149" t="s">
        <v>221</v>
      </c>
    </row>
    <row r="246" spans="2:65" s="12" customFormat="1" ht="11.25">
      <c r="B246" s="147"/>
      <c r="D246" s="148" t="s">
        <v>240</v>
      </c>
      <c r="E246" s="149" t="s">
        <v>1</v>
      </c>
      <c r="F246" s="150" t="s">
        <v>434</v>
      </c>
      <c r="H246" s="151">
        <v>-3.3210000000000002</v>
      </c>
      <c r="I246" s="152"/>
      <c r="L246" s="147"/>
      <c r="M246" s="153"/>
      <c r="T246" s="154"/>
      <c r="AT246" s="149" t="s">
        <v>240</v>
      </c>
      <c r="AU246" s="149" t="s">
        <v>91</v>
      </c>
      <c r="AV246" s="12" t="s">
        <v>91</v>
      </c>
      <c r="AW246" s="12" t="s">
        <v>36</v>
      </c>
      <c r="AX246" s="12" t="s">
        <v>81</v>
      </c>
      <c r="AY246" s="149" t="s">
        <v>221</v>
      </c>
    </row>
    <row r="247" spans="2:65" s="12" customFormat="1" ht="11.25">
      <c r="B247" s="147"/>
      <c r="D247" s="148" t="s">
        <v>240</v>
      </c>
      <c r="E247" s="149" t="s">
        <v>1</v>
      </c>
      <c r="F247" s="150" t="s">
        <v>435</v>
      </c>
      <c r="H247" s="151">
        <v>-0.73099999999999998</v>
      </c>
      <c r="I247" s="152"/>
      <c r="L247" s="147"/>
      <c r="M247" s="153"/>
      <c r="T247" s="154"/>
      <c r="AT247" s="149" t="s">
        <v>240</v>
      </c>
      <c r="AU247" s="149" t="s">
        <v>91</v>
      </c>
      <c r="AV247" s="12" t="s">
        <v>91</v>
      </c>
      <c r="AW247" s="12" t="s">
        <v>36</v>
      </c>
      <c r="AX247" s="12" t="s">
        <v>81</v>
      </c>
      <c r="AY247" s="149" t="s">
        <v>221</v>
      </c>
    </row>
    <row r="248" spans="2:65" s="14" customFormat="1" ht="11.25">
      <c r="B248" s="162"/>
      <c r="D248" s="148" t="s">
        <v>240</v>
      </c>
      <c r="E248" s="163" t="s">
        <v>1</v>
      </c>
      <c r="F248" s="164" t="s">
        <v>436</v>
      </c>
      <c r="H248" s="163" t="s">
        <v>1</v>
      </c>
      <c r="I248" s="165"/>
      <c r="L248" s="162"/>
      <c r="M248" s="166"/>
      <c r="T248" s="167"/>
      <c r="AT248" s="163" t="s">
        <v>240</v>
      </c>
      <c r="AU248" s="163" t="s">
        <v>91</v>
      </c>
      <c r="AV248" s="14" t="s">
        <v>21</v>
      </c>
      <c r="AW248" s="14" t="s">
        <v>36</v>
      </c>
      <c r="AX248" s="14" t="s">
        <v>81</v>
      </c>
      <c r="AY248" s="163" t="s">
        <v>221</v>
      </c>
    </row>
    <row r="249" spans="2:65" s="12" customFormat="1" ht="11.25">
      <c r="B249" s="147"/>
      <c r="D249" s="148" t="s">
        <v>240</v>
      </c>
      <c r="E249" s="149" t="s">
        <v>1</v>
      </c>
      <c r="F249" s="150" t="s">
        <v>437</v>
      </c>
      <c r="H249" s="151">
        <v>-53.55</v>
      </c>
      <c r="I249" s="152"/>
      <c r="L249" s="147"/>
      <c r="M249" s="153"/>
      <c r="T249" s="154"/>
      <c r="AT249" s="149" t="s">
        <v>240</v>
      </c>
      <c r="AU249" s="149" t="s">
        <v>91</v>
      </c>
      <c r="AV249" s="12" t="s">
        <v>91</v>
      </c>
      <c r="AW249" s="12" t="s">
        <v>36</v>
      </c>
      <c r="AX249" s="12" t="s">
        <v>81</v>
      </c>
      <c r="AY249" s="149" t="s">
        <v>221</v>
      </c>
    </row>
    <row r="250" spans="2:65" s="12" customFormat="1" ht="11.25">
      <c r="B250" s="147"/>
      <c r="D250" s="148" t="s">
        <v>240</v>
      </c>
      <c r="E250" s="149" t="s">
        <v>1</v>
      </c>
      <c r="F250" s="150" t="s">
        <v>438</v>
      </c>
      <c r="H250" s="151">
        <v>-34.750999999999998</v>
      </c>
      <c r="I250" s="152"/>
      <c r="L250" s="147"/>
      <c r="M250" s="153"/>
      <c r="T250" s="154"/>
      <c r="AT250" s="149" t="s">
        <v>240</v>
      </c>
      <c r="AU250" s="149" t="s">
        <v>91</v>
      </c>
      <c r="AV250" s="12" t="s">
        <v>91</v>
      </c>
      <c r="AW250" s="12" t="s">
        <v>36</v>
      </c>
      <c r="AX250" s="12" t="s">
        <v>81</v>
      </c>
      <c r="AY250" s="149" t="s">
        <v>221</v>
      </c>
    </row>
    <row r="251" spans="2:65" s="14" customFormat="1" ht="11.25">
      <c r="B251" s="162"/>
      <c r="D251" s="148" t="s">
        <v>240</v>
      </c>
      <c r="E251" s="163" t="s">
        <v>1</v>
      </c>
      <c r="F251" s="164" t="s">
        <v>439</v>
      </c>
      <c r="H251" s="163" t="s">
        <v>1</v>
      </c>
      <c r="I251" s="165"/>
      <c r="L251" s="162"/>
      <c r="M251" s="166"/>
      <c r="T251" s="167"/>
      <c r="AT251" s="163" t="s">
        <v>240</v>
      </c>
      <c r="AU251" s="163" t="s">
        <v>91</v>
      </c>
      <c r="AV251" s="14" t="s">
        <v>21</v>
      </c>
      <c r="AW251" s="14" t="s">
        <v>36</v>
      </c>
      <c r="AX251" s="14" t="s">
        <v>81</v>
      </c>
      <c r="AY251" s="163" t="s">
        <v>221</v>
      </c>
    </row>
    <row r="252" spans="2:65" s="13" customFormat="1" ht="11.25">
      <c r="B252" s="155"/>
      <c r="D252" s="148" t="s">
        <v>240</v>
      </c>
      <c r="E252" s="156" t="s">
        <v>169</v>
      </c>
      <c r="F252" s="157" t="s">
        <v>244</v>
      </c>
      <c r="H252" s="158">
        <v>576.84400000000005</v>
      </c>
      <c r="I252" s="159"/>
      <c r="L252" s="155"/>
      <c r="M252" s="160"/>
      <c r="T252" s="161"/>
      <c r="AT252" s="156" t="s">
        <v>240</v>
      </c>
      <c r="AU252" s="156" t="s">
        <v>91</v>
      </c>
      <c r="AV252" s="13" t="s">
        <v>229</v>
      </c>
      <c r="AW252" s="13" t="s">
        <v>36</v>
      </c>
      <c r="AX252" s="13" t="s">
        <v>21</v>
      </c>
      <c r="AY252" s="156" t="s">
        <v>221</v>
      </c>
    </row>
    <row r="253" spans="2:65" s="1" customFormat="1" ht="24.2" customHeight="1">
      <c r="B253" s="32"/>
      <c r="C253" s="175" t="s">
        <v>440</v>
      </c>
      <c r="D253" s="175" t="s">
        <v>441</v>
      </c>
      <c r="E253" s="176" t="s">
        <v>442</v>
      </c>
      <c r="F253" s="177" t="s">
        <v>443</v>
      </c>
      <c r="G253" s="178" t="s">
        <v>266</v>
      </c>
      <c r="H253" s="179">
        <v>1096.0039999999999</v>
      </c>
      <c r="I253" s="180"/>
      <c r="J253" s="181">
        <f>ROUND(I253*H253,2)</f>
        <v>0</v>
      </c>
      <c r="K253" s="177" t="s">
        <v>228</v>
      </c>
      <c r="L253" s="182"/>
      <c r="M253" s="183" t="s">
        <v>1</v>
      </c>
      <c r="N253" s="184" t="s">
        <v>46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123</v>
      </c>
      <c r="AT253" s="145" t="s">
        <v>441</v>
      </c>
      <c r="AU253" s="145" t="s">
        <v>91</v>
      </c>
      <c r="AY253" s="17" t="s">
        <v>221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21</v>
      </c>
      <c r="BK253" s="146">
        <f>ROUND(I253*H253,2)</f>
        <v>0</v>
      </c>
      <c r="BL253" s="17" t="s">
        <v>229</v>
      </c>
      <c r="BM253" s="145" t="s">
        <v>444</v>
      </c>
    </row>
    <row r="254" spans="2:65" s="12" customFormat="1" ht="11.25">
      <c r="B254" s="147"/>
      <c r="D254" s="148" t="s">
        <v>240</v>
      </c>
      <c r="E254" s="149" t="s">
        <v>1</v>
      </c>
      <c r="F254" s="150" t="s">
        <v>445</v>
      </c>
      <c r="H254" s="151">
        <v>1096.0039999999999</v>
      </c>
      <c r="I254" s="152"/>
      <c r="L254" s="147"/>
      <c r="M254" s="153"/>
      <c r="T254" s="154"/>
      <c r="AT254" s="149" t="s">
        <v>240</v>
      </c>
      <c r="AU254" s="149" t="s">
        <v>91</v>
      </c>
      <c r="AV254" s="12" t="s">
        <v>91</v>
      </c>
      <c r="AW254" s="12" t="s">
        <v>36</v>
      </c>
      <c r="AX254" s="12" t="s">
        <v>21</v>
      </c>
      <c r="AY254" s="149" t="s">
        <v>221</v>
      </c>
    </row>
    <row r="255" spans="2:65" s="1" customFormat="1" ht="24.2" customHeight="1">
      <c r="B255" s="32"/>
      <c r="C255" s="134" t="s">
        <v>446</v>
      </c>
      <c r="D255" s="134" t="s">
        <v>224</v>
      </c>
      <c r="E255" s="135" t="s">
        <v>447</v>
      </c>
      <c r="F255" s="136" t="s">
        <v>448</v>
      </c>
      <c r="G255" s="137" t="s">
        <v>344</v>
      </c>
      <c r="H255" s="138">
        <v>576.84400000000005</v>
      </c>
      <c r="I255" s="139"/>
      <c r="J255" s="140">
        <f>ROUND(I255*H255,2)</f>
        <v>0</v>
      </c>
      <c r="K255" s="136" t="s">
        <v>233</v>
      </c>
      <c r="L255" s="32"/>
      <c r="M255" s="141" t="s">
        <v>1</v>
      </c>
      <c r="N255" s="142" t="s">
        <v>46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229</v>
      </c>
      <c r="AT255" s="145" t="s">
        <v>224</v>
      </c>
      <c r="AU255" s="145" t="s">
        <v>91</v>
      </c>
      <c r="AY255" s="17" t="s">
        <v>221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21</v>
      </c>
      <c r="BK255" s="146">
        <f>ROUND(I255*H255,2)</f>
        <v>0</v>
      </c>
      <c r="BL255" s="17" t="s">
        <v>229</v>
      </c>
      <c r="BM255" s="145" t="s">
        <v>449</v>
      </c>
    </row>
    <row r="256" spans="2:65" s="12" customFormat="1" ht="11.25">
      <c r="B256" s="147"/>
      <c r="D256" s="148" t="s">
        <v>240</v>
      </c>
      <c r="E256" s="149" t="s">
        <v>1</v>
      </c>
      <c r="F256" s="150" t="s">
        <v>169</v>
      </c>
      <c r="H256" s="151">
        <v>576.84400000000005</v>
      </c>
      <c r="I256" s="152"/>
      <c r="L256" s="147"/>
      <c r="M256" s="153"/>
      <c r="T256" s="154"/>
      <c r="AT256" s="149" t="s">
        <v>240</v>
      </c>
      <c r="AU256" s="149" t="s">
        <v>91</v>
      </c>
      <c r="AV256" s="12" t="s">
        <v>91</v>
      </c>
      <c r="AW256" s="12" t="s">
        <v>36</v>
      </c>
      <c r="AX256" s="12" t="s">
        <v>21</v>
      </c>
      <c r="AY256" s="149" t="s">
        <v>221</v>
      </c>
    </row>
    <row r="257" spans="2:65" s="1" customFormat="1" ht="37.9" customHeight="1">
      <c r="B257" s="32"/>
      <c r="C257" s="134" t="s">
        <v>450</v>
      </c>
      <c r="D257" s="134" t="s">
        <v>224</v>
      </c>
      <c r="E257" s="135" t="s">
        <v>451</v>
      </c>
      <c r="F257" s="136" t="s">
        <v>452</v>
      </c>
      <c r="G257" s="137" t="s">
        <v>344</v>
      </c>
      <c r="H257" s="138">
        <v>576.84400000000005</v>
      </c>
      <c r="I257" s="139"/>
      <c r="J257" s="140">
        <f>ROUND(I257*H257,2)</f>
        <v>0</v>
      </c>
      <c r="K257" s="136" t="s">
        <v>233</v>
      </c>
      <c r="L257" s="32"/>
      <c r="M257" s="141" t="s">
        <v>1</v>
      </c>
      <c r="N257" s="142" t="s">
        <v>46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229</v>
      </c>
      <c r="AT257" s="145" t="s">
        <v>224</v>
      </c>
      <c r="AU257" s="145" t="s">
        <v>91</v>
      </c>
      <c r="AY257" s="17" t="s">
        <v>221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21</v>
      </c>
      <c r="BK257" s="146">
        <f>ROUND(I257*H257,2)</f>
        <v>0</v>
      </c>
      <c r="BL257" s="17" t="s">
        <v>229</v>
      </c>
      <c r="BM257" s="145" t="s">
        <v>453</v>
      </c>
    </row>
    <row r="258" spans="2:65" s="1" customFormat="1" ht="24.2" customHeight="1">
      <c r="B258" s="32"/>
      <c r="C258" s="134" t="s">
        <v>454</v>
      </c>
      <c r="D258" s="134" t="s">
        <v>224</v>
      </c>
      <c r="E258" s="135" t="s">
        <v>455</v>
      </c>
      <c r="F258" s="136" t="s">
        <v>456</v>
      </c>
      <c r="G258" s="137" t="s">
        <v>344</v>
      </c>
      <c r="H258" s="138">
        <v>106.55800000000001</v>
      </c>
      <c r="I258" s="139"/>
      <c r="J258" s="140">
        <f>ROUND(I258*H258,2)</f>
        <v>0</v>
      </c>
      <c r="K258" s="136" t="s">
        <v>233</v>
      </c>
      <c r="L258" s="32"/>
      <c r="M258" s="141" t="s">
        <v>1</v>
      </c>
      <c r="N258" s="142" t="s">
        <v>46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229</v>
      </c>
      <c r="AT258" s="145" t="s">
        <v>224</v>
      </c>
      <c r="AU258" s="145" t="s">
        <v>91</v>
      </c>
      <c r="AY258" s="17" t="s">
        <v>221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21</v>
      </c>
      <c r="BK258" s="146">
        <f>ROUND(I258*H258,2)</f>
        <v>0</v>
      </c>
      <c r="BL258" s="17" t="s">
        <v>229</v>
      </c>
      <c r="BM258" s="145" t="s">
        <v>457</v>
      </c>
    </row>
    <row r="259" spans="2:65" s="12" customFormat="1" ht="11.25">
      <c r="B259" s="147"/>
      <c r="D259" s="148" t="s">
        <v>240</v>
      </c>
      <c r="E259" s="149" t="s">
        <v>1</v>
      </c>
      <c r="F259" s="150" t="s">
        <v>458</v>
      </c>
      <c r="H259" s="151">
        <v>106.55800000000001</v>
      </c>
      <c r="I259" s="152"/>
      <c r="L259" s="147"/>
      <c r="M259" s="153"/>
      <c r="T259" s="154"/>
      <c r="AT259" s="149" t="s">
        <v>240</v>
      </c>
      <c r="AU259" s="149" t="s">
        <v>91</v>
      </c>
      <c r="AV259" s="12" t="s">
        <v>91</v>
      </c>
      <c r="AW259" s="12" t="s">
        <v>36</v>
      </c>
      <c r="AX259" s="12" t="s">
        <v>81</v>
      </c>
      <c r="AY259" s="149" t="s">
        <v>221</v>
      </c>
    </row>
    <row r="260" spans="2:65" s="13" customFormat="1" ht="11.25">
      <c r="B260" s="155"/>
      <c r="D260" s="148" t="s">
        <v>240</v>
      </c>
      <c r="E260" s="156" t="s">
        <v>130</v>
      </c>
      <c r="F260" s="157" t="s">
        <v>244</v>
      </c>
      <c r="H260" s="158">
        <v>106.55800000000001</v>
      </c>
      <c r="I260" s="159"/>
      <c r="L260" s="155"/>
      <c r="M260" s="160"/>
      <c r="T260" s="161"/>
      <c r="AT260" s="156" t="s">
        <v>240</v>
      </c>
      <c r="AU260" s="156" t="s">
        <v>91</v>
      </c>
      <c r="AV260" s="13" t="s">
        <v>229</v>
      </c>
      <c r="AW260" s="13" t="s">
        <v>36</v>
      </c>
      <c r="AX260" s="13" t="s">
        <v>21</v>
      </c>
      <c r="AY260" s="156" t="s">
        <v>221</v>
      </c>
    </row>
    <row r="261" spans="2:65" s="1" customFormat="1" ht="24.2" customHeight="1">
      <c r="B261" s="32"/>
      <c r="C261" s="175" t="s">
        <v>459</v>
      </c>
      <c r="D261" s="175" t="s">
        <v>441</v>
      </c>
      <c r="E261" s="176" t="s">
        <v>442</v>
      </c>
      <c r="F261" s="177" t="s">
        <v>443</v>
      </c>
      <c r="G261" s="178" t="s">
        <v>266</v>
      </c>
      <c r="H261" s="179">
        <v>209.91900000000001</v>
      </c>
      <c r="I261" s="180"/>
      <c r="J261" s="181">
        <f>ROUND(I261*H261,2)</f>
        <v>0</v>
      </c>
      <c r="K261" s="177" t="s">
        <v>228</v>
      </c>
      <c r="L261" s="182"/>
      <c r="M261" s="183" t="s">
        <v>1</v>
      </c>
      <c r="N261" s="184" t="s">
        <v>46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123</v>
      </c>
      <c r="AT261" s="145" t="s">
        <v>441</v>
      </c>
      <c r="AU261" s="145" t="s">
        <v>91</v>
      </c>
      <c r="AY261" s="17" t="s">
        <v>221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21</v>
      </c>
      <c r="BK261" s="146">
        <f>ROUND(I261*H261,2)</f>
        <v>0</v>
      </c>
      <c r="BL261" s="17" t="s">
        <v>229</v>
      </c>
      <c r="BM261" s="145" t="s">
        <v>460</v>
      </c>
    </row>
    <row r="262" spans="2:65" s="12" customFormat="1" ht="11.25">
      <c r="B262" s="147"/>
      <c r="D262" s="148" t="s">
        <v>240</v>
      </c>
      <c r="E262" s="149" t="s">
        <v>1</v>
      </c>
      <c r="F262" s="150" t="s">
        <v>461</v>
      </c>
      <c r="H262" s="151">
        <v>209.91900000000001</v>
      </c>
      <c r="I262" s="152"/>
      <c r="L262" s="147"/>
      <c r="M262" s="153"/>
      <c r="T262" s="154"/>
      <c r="AT262" s="149" t="s">
        <v>240</v>
      </c>
      <c r="AU262" s="149" t="s">
        <v>91</v>
      </c>
      <c r="AV262" s="12" t="s">
        <v>91</v>
      </c>
      <c r="AW262" s="12" t="s">
        <v>36</v>
      </c>
      <c r="AX262" s="12" t="s">
        <v>21</v>
      </c>
      <c r="AY262" s="149" t="s">
        <v>221</v>
      </c>
    </row>
    <row r="263" spans="2:65" s="1" customFormat="1" ht="24.2" customHeight="1">
      <c r="B263" s="32"/>
      <c r="C263" s="134" t="s">
        <v>462</v>
      </c>
      <c r="D263" s="134" t="s">
        <v>224</v>
      </c>
      <c r="E263" s="135" t="s">
        <v>447</v>
      </c>
      <c r="F263" s="136" t="s">
        <v>448</v>
      </c>
      <c r="G263" s="137" t="s">
        <v>344</v>
      </c>
      <c r="H263" s="138">
        <v>106.55800000000001</v>
      </c>
      <c r="I263" s="139"/>
      <c r="J263" s="140">
        <f>ROUND(I263*H263,2)</f>
        <v>0</v>
      </c>
      <c r="K263" s="136" t="s">
        <v>233</v>
      </c>
      <c r="L263" s="32"/>
      <c r="M263" s="141" t="s">
        <v>1</v>
      </c>
      <c r="N263" s="142" t="s">
        <v>46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229</v>
      </c>
      <c r="AT263" s="145" t="s">
        <v>224</v>
      </c>
      <c r="AU263" s="145" t="s">
        <v>91</v>
      </c>
      <c r="AY263" s="17" t="s">
        <v>221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21</v>
      </c>
      <c r="BK263" s="146">
        <f>ROUND(I263*H263,2)</f>
        <v>0</v>
      </c>
      <c r="BL263" s="17" t="s">
        <v>229</v>
      </c>
      <c r="BM263" s="145" t="s">
        <v>463</v>
      </c>
    </row>
    <row r="264" spans="2:65" s="12" customFormat="1" ht="11.25">
      <c r="B264" s="147"/>
      <c r="D264" s="148" t="s">
        <v>240</v>
      </c>
      <c r="E264" s="149" t="s">
        <v>1</v>
      </c>
      <c r="F264" s="150" t="s">
        <v>464</v>
      </c>
      <c r="H264" s="151">
        <v>106.55800000000001</v>
      </c>
      <c r="I264" s="152"/>
      <c r="L264" s="147"/>
      <c r="M264" s="153"/>
      <c r="T264" s="154"/>
      <c r="AT264" s="149" t="s">
        <v>240</v>
      </c>
      <c r="AU264" s="149" t="s">
        <v>91</v>
      </c>
      <c r="AV264" s="12" t="s">
        <v>91</v>
      </c>
      <c r="AW264" s="12" t="s">
        <v>36</v>
      </c>
      <c r="AX264" s="12" t="s">
        <v>21</v>
      </c>
      <c r="AY264" s="149" t="s">
        <v>221</v>
      </c>
    </row>
    <row r="265" spans="2:65" s="1" customFormat="1" ht="37.9" customHeight="1">
      <c r="B265" s="32"/>
      <c r="C265" s="134" t="s">
        <v>465</v>
      </c>
      <c r="D265" s="134" t="s">
        <v>224</v>
      </c>
      <c r="E265" s="135" t="s">
        <v>451</v>
      </c>
      <c r="F265" s="136" t="s">
        <v>452</v>
      </c>
      <c r="G265" s="137" t="s">
        <v>344</v>
      </c>
      <c r="H265" s="138">
        <v>106.55800000000001</v>
      </c>
      <c r="I265" s="139"/>
      <c r="J265" s="140">
        <f>ROUND(I265*H265,2)</f>
        <v>0</v>
      </c>
      <c r="K265" s="136" t="s">
        <v>233</v>
      </c>
      <c r="L265" s="32"/>
      <c r="M265" s="141" t="s">
        <v>1</v>
      </c>
      <c r="N265" s="142" t="s">
        <v>46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229</v>
      </c>
      <c r="AT265" s="145" t="s">
        <v>224</v>
      </c>
      <c r="AU265" s="145" t="s">
        <v>91</v>
      </c>
      <c r="AY265" s="17" t="s">
        <v>221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21</v>
      </c>
      <c r="BK265" s="146">
        <f>ROUND(I265*H265,2)</f>
        <v>0</v>
      </c>
      <c r="BL265" s="17" t="s">
        <v>229</v>
      </c>
      <c r="BM265" s="145" t="s">
        <v>466</v>
      </c>
    </row>
    <row r="266" spans="2:65" s="11" customFormat="1" ht="22.9" customHeight="1">
      <c r="B266" s="122"/>
      <c r="D266" s="123" t="s">
        <v>80</v>
      </c>
      <c r="E266" s="132" t="s">
        <v>8</v>
      </c>
      <c r="F266" s="132" t="s">
        <v>467</v>
      </c>
      <c r="I266" s="125"/>
      <c r="J266" s="133">
        <f>BK266</f>
        <v>0</v>
      </c>
      <c r="L266" s="122"/>
      <c r="M266" s="127"/>
      <c r="P266" s="128">
        <f>SUM(P267:P369)</f>
        <v>0</v>
      </c>
      <c r="R266" s="128">
        <f>SUM(R267:R369)</f>
        <v>28.148533889999996</v>
      </c>
      <c r="T266" s="129">
        <f>SUM(T267:T369)</f>
        <v>0</v>
      </c>
      <c r="AR266" s="123" t="s">
        <v>21</v>
      </c>
      <c r="AT266" s="130" t="s">
        <v>80</v>
      </c>
      <c r="AU266" s="130" t="s">
        <v>21</v>
      </c>
      <c r="AY266" s="123" t="s">
        <v>221</v>
      </c>
      <c r="BK266" s="131">
        <f>SUM(BK267:BK369)</f>
        <v>0</v>
      </c>
    </row>
    <row r="267" spans="2:65" s="1" customFormat="1" ht="33" customHeight="1">
      <c r="B267" s="32"/>
      <c r="C267" s="134" t="s">
        <v>468</v>
      </c>
      <c r="D267" s="134" t="s">
        <v>224</v>
      </c>
      <c r="E267" s="135" t="s">
        <v>469</v>
      </c>
      <c r="F267" s="136" t="s">
        <v>470</v>
      </c>
      <c r="G267" s="137" t="s">
        <v>344</v>
      </c>
      <c r="H267" s="138">
        <v>8.2200000000000006</v>
      </c>
      <c r="I267" s="139"/>
      <c r="J267" s="140">
        <f>ROUND(I267*H267,2)</f>
        <v>0</v>
      </c>
      <c r="K267" s="136" t="s">
        <v>228</v>
      </c>
      <c r="L267" s="32"/>
      <c r="M267" s="141" t="s">
        <v>1</v>
      </c>
      <c r="N267" s="142" t="s">
        <v>46</v>
      </c>
      <c r="P267" s="143">
        <f>O267*H267</f>
        <v>0</v>
      </c>
      <c r="Q267" s="143">
        <v>1.8790000000000001E-2</v>
      </c>
      <c r="R267" s="143">
        <f>Q267*H267</f>
        <v>0.15445380000000003</v>
      </c>
      <c r="S267" s="143">
        <v>0</v>
      </c>
      <c r="T267" s="144">
        <f>S267*H267</f>
        <v>0</v>
      </c>
      <c r="AR267" s="145" t="s">
        <v>229</v>
      </c>
      <c r="AT267" s="145" t="s">
        <v>224</v>
      </c>
      <c r="AU267" s="145" t="s">
        <v>91</v>
      </c>
      <c r="AY267" s="17" t="s">
        <v>221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21</v>
      </c>
      <c r="BK267" s="146">
        <f>ROUND(I267*H267,2)</f>
        <v>0</v>
      </c>
      <c r="BL267" s="17" t="s">
        <v>229</v>
      </c>
      <c r="BM267" s="145" t="s">
        <v>471</v>
      </c>
    </row>
    <row r="268" spans="2:65" s="14" customFormat="1" ht="11.25">
      <c r="B268" s="162"/>
      <c r="D268" s="148" t="s">
        <v>240</v>
      </c>
      <c r="E268" s="163" t="s">
        <v>1</v>
      </c>
      <c r="F268" s="164" t="s">
        <v>472</v>
      </c>
      <c r="H268" s="163" t="s">
        <v>1</v>
      </c>
      <c r="I268" s="165"/>
      <c r="L268" s="162"/>
      <c r="M268" s="166"/>
      <c r="T268" s="167"/>
      <c r="AT268" s="163" t="s">
        <v>240</v>
      </c>
      <c r="AU268" s="163" t="s">
        <v>91</v>
      </c>
      <c r="AV268" s="14" t="s">
        <v>21</v>
      </c>
      <c r="AW268" s="14" t="s">
        <v>36</v>
      </c>
      <c r="AX268" s="14" t="s">
        <v>81</v>
      </c>
      <c r="AY268" s="163" t="s">
        <v>221</v>
      </c>
    </row>
    <row r="269" spans="2:65" s="14" customFormat="1" ht="11.25">
      <c r="B269" s="162"/>
      <c r="D269" s="148" t="s">
        <v>240</v>
      </c>
      <c r="E269" s="163" t="s">
        <v>1</v>
      </c>
      <c r="F269" s="164" t="s">
        <v>473</v>
      </c>
      <c r="H269" s="163" t="s">
        <v>1</v>
      </c>
      <c r="I269" s="165"/>
      <c r="L269" s="162"/>
      <c r="M269" s="166"/>
      <c r="T269" s="167"/>
      <c r="AT269" s="163" t="s">
        <v>240</v>
      </c>
      <c r="AU269" s="163" t="s">
        <v>91</v>
      </c>
      <c r="AV269" s="14" t="s">
        <v>21</v>
      </c>
      <c r="AW269" s="14" t="s">
        <v>36</v>
      </c>
      <c r="AX269" s="14" t="s">
        <v>81</v>
      </c>
      <c r="AY269" s="163" t="s">
        <v>221</v>
      </c>
    </row>
    <row r="270" spans="2:65" s="12" customFormat="1" ht="11.25">
      <c r="B270" s="147"/>
      <c r="D270" s="148" t="s">
        <v>240</v>
      </c>
      <c r="E270" s="149" t="s">
        <v>1</v>
      </c>
      <c r="F270" s="150" t="s">
        <v>474</v>
      </c>
      <c r="H270" s="151">
        <v>8.2200000000000006</v>
      </c>
      <c r="I270" s="152"/>
      <c r="L270" s="147"/>
      <c r="M270" s="153"/>
      <c r="T270" s="154"/>
      <c r="AT270" s="149" t="s">
        <v>240</v>
      </c>
      <c r="AU270" s="149" t="s">
        <v>91</v>
      </c>
      <c r="AV270" s="12" t="s">
        <v>91</v>
      </c>
      <c r="AW270" s="12" t="s">
        <v>36</v>
      </c>
      <c r="AX270" s="12" t="s">
        <v>81</v>
      </c>
      <c r="AY270" s="149" t="s">
        <v>221</v>
      </c>
    </row>
    <row r="271" spans="2:65" s="13" customFormat="1" ht="11.25">
      <c r="B271" s="155"/>
      <c r="D271" s="148" t="s">
        <v>240</v>
      </c>
      <c r="E271" s="156" t="s">
        <v>110</v>
      </c>
      <c r="F271" s="157" t="s">
        <v>244</v>
      </c>
      <c r="H271" s="158">
        <v>8.2200000000000006</v>
      </c>
      <c r="I271" s="159"/>
      <c r="L271" s="155"/>
      <c r="M271" s="160"/>
      <c r="T271" s="161"/>
      <c r="AT271" s="156" t="s">
        <v>240</v>
      </c>
      <c r="AU271" s="156" t="s">
        <v>91</v>
      </c>
      <c r="AV271" s="13" t="s">
        <v>229</v>
      </c>
      <c r="AW271" s="13" t="s">
        <v>36</v>
      </c>
      <c r="AX271" s="13" t="s">
        <v>21</v>
      </c>
      <c r="AY271" s="156" t="s">
        <v>221</v>
      </c>
    </row>
    <row r="272" spans="2:65" s="1" customFormat="1" ht="16.5" customHeight="1">
      <c r="B272" s="32"/>
      <c r="C272" s="134" t="s">
        <v>475</v>
      </c>
      <c r="D272" s="134" t="s">
        <v>224</v>
      </c>
      <c r="E272" s="135" t="s">
        <v>476</v>
      </c>
      <c r="F272" s="136" t="s">
        <v>477</v>
      </c>
      <c r="G272" s="137" t="s">
        <v>344</v>
      </c>
      <c r="H272" s="138">
        <v>8.2200000000000006</v>
      </c>
      <c r="I272" s="139"/>
      <c r="J272" s="140">
        <f>ROUND(I272*H272,2)</f>
        <v>0</v>
      </c>
      <c r="K272" s="136" t="s">
        <v>228</v>
      </c>
      <c r="L272" s="32"/>
      <c r="M272" s="141" t="s">
        <v>1</v>
      </c>
      <c r="N272" s="142" t="s">
        <v>46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229</v>
      </c>
      <c r="AT272" s="145" t="s">
        <v>224</v>
      </c>
      <c r="AU272" s="145" t="s">
        <v>91</v>
      </c>
      <c r="AY272" s="17" t="s">
        <v>221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21</v>
      </c>
      <c r="BK272" s="146">
        <f>ROUND(I272*H272,2)</f>
        <v>0</v>
      </c>
      <c r="BL272" s="17" t="s">
        <v>229</v>
      </c>
      <c r="BM272" s="145" t="s">
        <v>478</v>
      </c>
    </row>
    <row r="273" spans="2:65" s="12" customFormat="1" ht="11.25">
      <c r="B273" s="147"/>
      <c r="D273" s="148" t="s">
        <v>240</v>
      </c>
      <c r="E273" s="149" t="s">
        <v>1</v>
      </c>
      <c r="F273" s="150" t="s">
        <v>110</v>
      </c>
      <c r="H273" s="151">
        <v>8.2200000000000006</v>
      </c>
      <c r="I273" s="152"/>
      <c r="L273" s="147"/>
      <c r="M273" s="153"/>
      <c r="T273" s="154"/>
      <c r="AT273" s="149" t="s">
        <v>240</v>
      </c>
      <c r="AU273" s="149" t="s">
        <v>91</v>
      </c>
      <c r="AV273" s="12" t="s">
        <v>91</v>
      </c>
      <c r="AW273" s="12" t="s">
        <v>36</v>
      </c>
      <c r="AX273" s="12" t="s">
        <v>21</v>
      </c>
      <c r="AY273" s="149" t="s">
        <v>221</v>
      </c>
    </row>
    <row r="274" spans="2:65" s="1" customFormat="1" ht="21.75" customHeight="1">
      <c r="B274" s="32"/>
      <c r="C274" s="134" t="s">
        <v>479</v>
      </c>
      <c r="D274" s="134" t="s">
        <v>224</v>
      </c>
      <c r="E274" s="135" t="s">
        <v>480</v>
      </c>
      <c r="F274" s="136" t="s">
        <v>481</v>
      </c>
      <c r="G274" s="137" t="s">
        <v>344</v>
      </c>
      <c r="H274" s="138">
        <v>8.2200000000000006</v>
      </c>
      <c r="I274" s="139"/>
      <c r="J274" s="140">
        <f>ROUND(I274*H274,2)</f>
        <v>0</v>
      </c>
      <c r="K274" s="136" t="s">
        <v>233</v>
      </c>
      <c r="L274" s="32"/>
      <c r="M274" s="141" t="s">
        <v>1</v>
      </c>
      <c r="N274" s="142" t="s">
        <v>46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229</v>
      </c>
      <c r="AT274" s="145" t="s">
        <v>224</v>
      </c>
      <c r="AU274" s="145" t="s">
        <v>91</v>
      </c>
      <c r="AY274" s="17" t="s">
        <v>221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21</v>
      </c>
      <c r="BK274" s="146">
        <f>ROUND(I274*H274,2)</f>
        <v>0</v>
      </c>
      <c r="BL274" s="17" t="s">
        <v>229</v>
      </c>
      <c r="BM274" s="145" t="s">
        <v>482</v>
      </c>
    </row>
    <row r="275" spans="2:65" s="12" customFormat="1" ht="11.25">
      <c r="B275" s="147"/>
      <c r="D275" s="148" t="s">
        <v>240</v>
      </c>
      <c r="E275" s="149" t="s">
        <v>1</v>
      </c>
      <c r="F275" s="150" t="s">
        <v>110</v>
      </c>
      <c r="H275" s="151">
        <v>8.2200000000000006</v>
      </c>
      <c r="I275" s="152"/>
      <c r="L275" s="147"/>
      <c r="M275" s="153"/>
      <c r="T275" s="154"/>
      <c r="AT275" s="149" t="s">
        <v>240</v>
      </c>
      <c r="AU275" s="149" t="s">
        <v>91</v>
      </c>
      <c r="AV275" s="12" t="s">
        <v>91</v>
      </c>
      <c r="AW275" s="12" t="s">
        <v>36</v>
      </c>
      <c r="AX275" s="12" t="s">
        <v>21</v>
      </c>
      <c r="AY275" s="149" t="s">
        <v>221</v>
      </c>
    </row>
    <row r="276" spans="2:65" s="1" customFormat="1" ht="24.2" customHeight="1">
      <c r="B276" s="32"/>
      <c r="C276" s="134" t="s">
        <v>483</v>
      </c>
      <c r="D276" s="134" t="s">
        <v>224</v>
      </c>
      <c r="E276" s="135" t="s">
        <v>484</v>
      </c>
      <c r="F276" s="136" t="s">
        <v>485</v>
      </c>
      <c r="G276" s="137" t="s">
        <v>266</v>
      </c>
      <c r="H276" s="138">
        <v>19.728000000000002</v>
      </c>
      <c r="I276" s="139"/>
      <c r="J276" s="140">
        <f>ROUND(I276*H276,2)</f>
        <v>0</v>
      </c>
      <c r="K276" s="136" t="s">
        <v>233</v>
      </c>
      <c r="L276" s="32"/>
      <c r="M276" s="141" t="s">
        <v>1</v>
      </c>
      <c r="N276" s="142" t="s">
        <v>46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229</v>
      </c>
      <c r="AT276" s="145" t="s">
        <v>224</v>
      </c>
      <c r="AU276" s="145" t="s">
        <v>91</v>
      </c>
      <c r="AY276" s="17" t="s">
        <v>221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21</v>
      </c>
      <c r="BK276" s="146">
        <f>ROUND(I276*H276,2)</f>
        <v>0</v>
      </c>
      <c r="BL276" s="17" t="s">
        <v>229</v>
      </c>
      <c r="BM276" s="145" t="s">
        <v>486</v>
      </c>
    </row>
    <row r="277" spans="2:65" s="12" customFormat="1" ht="11.25">
      <c r="B277" s="147"/>
      <c r="D277" s="148" t="s">
        <v>240</v>
      </c>
      <c r="E277" s="149" t="s">
        <v>1</v>
      </c>
      <c r="F277" s="150" t="s">
        <v>487</v>
      </c>
      <c r="H277" s="151">
        <v>19.728000000000002</v>
      </c>
      <c r="I277" s="152"/>
      <c r="L277" s="147"/>
      <c r="M277" s="153"/>
      <c r="T277" s="154"/>
      <c r="AT277" s="149" t="s">
        <v>240</v>
      </c>
      <c r="AU277" s="149" t="s">
        <v>91</v>
      </c>
      <c r="AV277" s="12" t="s">
        <v>91</v>
      </c>
      <c r="AW277" s="12" t="s">
        <v>36</v>
      </c>
      <c r="AX277" s="12" t="s">
        <v>81</v>
      </c>
      <c r="AY277" s="149" t="s">
        <v>221</v>
      </c>
    </row>
    <row r="278" spans="2:65" s="13" customFormat="1" ht="11.25">
      <c r="B278" s="155"/>
      <c r="D278" s="148" t="s">
        <v>240</v>
      </c>
      <c r="E278" s="156" t="s">
        <v>148</v>
      </c>
      <c r="F278" s="157" t="s">
        <v>244</v>
      </c>
      <c r="H278" s="158">
        <v>19.728000000000002</v>
      </c>
      <c r="I278" s="159"/>
      <c r="L278" s="155"/>
      <c r="M278" s="160"/>
      <c r="T278" s="161"/>
      <c r="AT278" s="156" t="s">
        <v>240</v>
      </c>
      <c r="AU278" s="156" t="s">
        <v>91</v>
      </c>
      <c r="AV278" s="13" t="s">
        <v>229</v>
      </c>
      <c r="AW278" s="13" t="s">
        <v>36</v>
      </c>
      <c r="AX278" s="13" t="s">
        <v>21</v>
      </c>
      <c r="AY278" s="156" t="s">
        <v>221</v>
      </c>
    </row>
    <row r="279" spans="2:65" s="1" customFormat="1" ht="24.2" customHeight="1">
      <c r="B279" s="32"/>
      <c r="C279" s="134" t="s">
        <v>488</v>
      </c>
      <c r="D279" s="134" t="s">
        <v>224</v>
      </c>
      <c r="E279" s="135" t="s">
        <v>489</v>
      </c>
      <c r="F279" s="136" t="s">
        <v>490</v>
      </c>
      <c r="G279" s="137" t="s">
        <v>266</v>
      </c>
      <c r="H279" s="138">
        <v>138.096</v>
      </c>
      <c r="I279" s="139"/>
      <c r="J279" s="140">
        <f>ROUND(I279*H279,2)</f>
        <v>0</v>
      </c>
      <c r="K279" s="136" t="s">
        <v>233</v>
      </c>
      <c r="L279" s="32"/>
      <c r="M279" s="141" t="s">
        <v>1</v>
      </c>
      <c r="N279" s="142" t="s">
        <v>46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229</v>
      </c>
      <c r="AT279" s="145" t="s">
        <v>224</v>
      </c>
      <c r="AU279" s="145" t="s">
        <v>91</v>
      </c>
      <c r="AY279" s="17" t="s">
        <v>221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7" t="s">
        <v>21</v>
      </c>
      <c r="BK279" s="146">
        <f>ROUND(I279*H279,2)</f>
        <v>0</v>
      </c>
      <c r="BL279" s="17" t="s">
        <v>229</v>
      </c>
      <c r="BM279" s="145" t="s">
        <v>491</v>
      </c>
    </row>
    <row r="280" spans="2:65" s="12" customFormat="1" ht="11.25">
      <c r="B280" s="147"/>
      <c r="D280" s="148" t="s">
        <v>240</v>
      </c>
      <c r="E280" s="149" t="s">
        <v>1</v>
      </c>
      <c r="F280" s="150" t="s">
        <v>492</v>
      </c>
      <c r="H280" s="151">
        <v>138.096</v>
      </c>
      <c r="I280" s="152"/>
      <c r="L280" s="147"/>
      <c r="M280" s="153"/>
      <c r="T280" s="154"/>
      <c r="AT280" s="149" t="s">
        <v>240</v>
      </c>
      <c r="AU280" s="149" t="s">
        <v>91</v>
      </c>
      <c r="AV280" s="12" t="s">
        <v>91</v>
      </c>
      <c r="AW280" s="12" t="s">
        <v>36</v>
      </c>
      <c r="AX280" s="12" t="s">
        <v>21</v>
      </c>
      <c r="AY280" s="149" t="s">
        <v>221</v>
      </c>
    </row>
    <row r="281" spans="2:65" s="1" customFormat="1" ht="33" customHeight="1">
      <c r="B281" s="32"/>
      <c r="C281" s="134" t="s">
        <v>493</v>
      </c>
      <c r="D281" s="134" t="s">
        <v>224</v>
      </c>
      <c r="E281" s="135" t="s">
        <v>494</v>
      </c>
      <c r="F281" s="136" t="s">
        <v>495</v>
      </c>
      <c r="G281" s="137" t="s">
        <v>266</v>
      </c>
      <c r="H281" s="138">
        <v>19.728000000000002</v>
      </c>
      <c r="I281" s="139"/>
      <c r="J281" s="140">
        <f>ROUND(I281*H281,2)</f>
        <v>0</v>
      </c>
      <c r="K281" s="136" t="s">
        <v>228</v>
      </c>
      <c r="L281" s="32"/>
      <c r="M281" s="141" t="s">
        <v>1</v>
      </c>
      <c r="N281" s="142" t="s">
        <v>46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229</v>
      </c>
      <c r="AT281" s="145" t="s">
        <v>224</v>
      </c>
      <c r="AU281" s="145" t="s">
        <v>91</v>
      </c>
      <c r="AY281" s="17" t="s">
        <v>221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21</v>
      </c>
      <c r="BK281" s="146">
        <f>ROUND(I281*H281,2)</f>
        <v>0</v>
      </c>
      <c r="BL281" s="17" t="s">
        <v>229</v>
      </c>
      <c r="BM281" s="145" t="s">
        <v>496</v>
      </c>
    </row>
    <row r="282" spans="2:65" s="12" customFormat="1" ht="11.25">
      <c r="B282" s="147"/>
      <c r="D282" s="148" t="s">
        <v>240</v>
      </c>
      <c r="E282" s="149" t="s">
        <v>1</v>
      </c>
      <c r="F282" s="150" t="s">
        <v>148</v>
      </c>
      <c r="H282" s="151">
        <v>19.728000000000002</v>
      </c>
      <c r="I282" s="152"/>
      <c r="L282" s="147"/>
      <c r="M282" s="153"/>
      <c r="T282" s="154"/>
      <c r="AT282" s="149" t="s">
        <v>240</v>
      </c>
      <c r="AU282" s="149" t="s">
        <v>91</v>
      </c>
      <c r="AV282" s="12" t="s">
        <v>91</v>
      </c>
      <c r="AW282" s="12" t="s">
        <v>36</v>
      </c>
      <c r="AX282" s="12" t="s">
        <v>21</v>
      </c>
      <c r="AY282" s="149" t="s">
        <v>221</v>
      </c>
    </row>
    <row r="283" spans="2:65" s="1" customFormat="1" ht="24.2" customHeight="1">
      <c r="B283" s="32"/>
      <c r="C283" s="134" t="s">
        <v>497</v>
      </c>
      <c r="D283" s="134" t="s">
        <v>224</v>
      </c>
      <c r="E283" s="135" t="s">
        <v>498</v>
      </c>
      <c r="F283" s="136" t="s">
        <v>499</v>
      </c>
      <c r="G283" s="137" t="s">
        <v>344</v>
      </c>
      <c r="H283" s="138">
        <v>37.393000000000001</v>
      </c>
      <c r="I283" s="139"/>
      <c r="J283" s="140">
        <f>ROUND(I283*H283,2)</f>
        <v>0</v>
      </c>
      <c r="K283" s="136" t="s">
        <v>233</v>
      </c>
      <c r="L283" s="32"/>
      <c r="M283" s="141" t="s">
        <v>1</v>
      </c>
      <c r="N283" s="142" t="s">
        <v>46</v>
      </c>
      <c r="P283" s="143">
        <f>O283*H283</f>
        <v>0</v>
      </c>
      <c r="Q283" s="143">
        <v>1.8790000000000001E-2</v>
      </c>
      <c r="R283" s="143">
        <f>Q283*H283</f>
        <v>0.7026144700000001</v>
      </c>
      <c r="S283" s="143">
        <v>0</v>
      </c>
      <c r="T283" s="144">
        <f>S283*H283</f>
        <v>0</v>
      </c>
      <c r="AR283" s="145" t="s">
        <v>229</v>
      </c>
      <c r="AT283" s="145" t="s">
        <v>224</v>
      </c>
      <c r="AU283" s="145" t="s">
        <v>91</v>
      </c>
      <c r="AY283" s="17" t="s">
        <v>221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21</v>
      </c>
      <c r="BK283" s="146">
        <f>ROUND(I283*H283,2)</f>
        <v>0</v>
      </c>
      <c r="BL283" s="17" t="s">
        <v>229</v>
      </c>
      <c r="BM283" s="145" t="s">
        <v>500</v>
      </c>
    </row>
    <row r="284" spans="2:65" s="14" customFormat="1" ht="11.25">
      <c r="B284" s="162"/>
      <c r="D284" s="148" t="s">
        <v>240</v>
      </c>
      <c r="E284" s="163" t="s">
        <v>1</v>
      </c>
      <c r="F284" s="164" t="s">
        <v>501</v>
      </c>
      <c r="H284" s="163" t="s">
        <v>1</v>
      </c>
      <c r="I284" s="165"/>
      <c r="L284" s="162"/>
      <c r="M284" s="166"/>
      <c r="T284" s="167"/>
      <c r="AT284" s="163" t="s">
        <v>240</v>
      </c>
      <c r="AU284" s="163" t="s">
        <v>91</v>
      </c>
      <c r="AV284" s="14" t="s">
        <v>21</v>
      </c>
      <c r="AW284" s="14" t="s">
        <v>36</v>
      </c>
      <c r="AX284" s="14" t="s">
        <v>81</v>
      </c>
      <c r="AY284" s="163" t="s">
        <v>221</v>
      </c>
    </row>
    <row r="285" spans="2:65" s="12" customFormat="1" ht="11.25">
      <c r="B285" s="147"/>
      <c r="D285" s="148" t="s">
        <v>240</v>
      </c>
      <c r="E285" s="149" t="s">
        <v>152</v>
      </c>
      <c r="F285" s="150" t="s">
        <v>119</v>
      </c>
      <c r="H285" s="151">
        <v>21.35</v>
      </c>
      <c r="I285" s="152"/>
      <c r="L285" s="147"/>
      <c r="M285" s="153"/>
      <c r="T285" s="154"/>
      <c r="AT285" s="149" t="s">
        <v>240</v>
      </c>
      <c r="AU285" s="149" t="s">
        <v>91</v>
      </c>
      <c r="AV285" s="12" t="s">
        <v>91</v>
      </c>
      <c r="AW285" s="12" t="s">
        <v>36</v>
      </c>
      <c r="AX285" s="12" t="s">
        <v>81</v>
      </c>
      <c r="AY285" s="149" t="s">
        <v>221</v>
      </c>
    </row>
    <row r="286" spans="2:65" s="13" customFormat="1" ht="11.25">
      <c r="B286" s="155"/>
      <c r="D286" s="148" t="s">
        <v>240</v>
      </c>
      <c r="E286" s="156" t="s">
        <v>1</v>
      </c>
      <c r="F286" s="157" t="s">
        <v>244</v>
      </c>
      <c r="H286" s="158">
        <v>21.35</v>
      </c>
      <c r="I286" s="159"/>
      <c r="L286" s="155"/>
      <c r="M286" s="160"/>
      <c r="T286" s="161"/>
      <c r="AT286" s="156" t="s">
        <v>240</v>
      </c>
      <c r="AU286" s="156" t="s">
        <v>91</v>
      </c>
      <c r="AV286" s="13" t="s">
        <v>229</v>
      </c>
      <c r="AW286" s="13" t="s">
        <v>36</v>
      </c>
      <c r="AX286" s="13" t="s">
        <v>81</v>
      </c>
      <c r="AY286" s="156" t="s">
        <v>221</v>
      </c>
    </row>
    <row r="287" spans="2:65" s="12" customFormat="1" ht="11.25">
      <c r="B287" s="147"/>
      <c r="D287" s="148" t="s">
        <v>240</v>
      </c>
      <c r="E287" s="149" t="s">
        <v>1</v>
      </c>
      <c r="F287" s="150" t="s">
        <v>502</v>
      </c>
      <c r="H287" s="151">
        <v>70.454999999999998</v>
      </c>
      <c r="I287" s="152"/>
      <c r="L287" s="147"/>
      <c r="M287" s="153"/>
      <c r="T287" s="154"/>
      <c r="AT287" s="149" t="s">
        <v>240</v>
      </c>
      <c r="AU287" s="149" t="s">
        <v>91</v>
      </c>
      <c r="AV287" s="12" t="s">
        <v>91</v>
      </c>
      <c r="AW287" s="12" t="s">
        <v>36</v>
      </c>
      <c r="AX287" s="12" t="s">
        <v>81</v>
      </c>
      <c r="AY287" s="149" t="s">
        <v>221</v>
      </c>
    </row>
    <row r="288" spans="2:65" s="15" customFormat="1" ht="11.25">
      <c r="B288" s="168"/>
      <c r="D288" s="148" t="s">
        <v>240</v>
      </c>
      <c r="E288" s="169" t="s">
        <v>503</v>
      </c>
      <c r="F288" s="170" t="s">
        <v>374</v>
      </c>
      <c r="H288" s="171">
        <v>70.454999999999998</v>
      </c>
      <c r="I288" s="172"/>
      <c r="L288" s="168"/>
      <c r="M288" s="173"/>
      <c r="T288" s="174"/>
      <c r="AT288" s="169" t="s">
        <v>240</v>
      </c>
      <c r="AU288" s="169" t="s">
        <v>91</v>
      </c>
      <c r="AV288" s="15" t="s">
        <v>235</v>
      </c>
      <c r="AW288" s="15" t="s">
        <v>36</v>
      </c>
      <c r="AX288" s="15" t="s">
        <v>81</v>
      </c>
      <c r="AY288" s="169" t="s">
        <v>221</v>
      </c>
    </row>
    <row r="289" spans="2:65" s="14" customFormat="1" ht="11.25">
      <c r="B289" s="162"/>
      <c r="D289" s="148" t="s">
        <v>240</v>
      </c>
      <c r="E289" s="163" t="s">
        <v>1</v>
      </c>
      <c r="F289" s="164" t="s">
        <v>375</v>
      </c>
      <c r="H289" s="163" t="s">
        <v>1</v>
      </c>
      <c r="I289" s="165"/>
      <c r="L289" s="162"/>
      <c r="M289" s="166"/>
      <c r="T289" s="167"/>
      <c r="AT289" s="163" t="s">
        <v>240</v>
      </c>
      <c r="AU289" s="163" t="s">
        <v>91</v>
      </c>
      <c r="AV289" s="14" t="s">
        <v>21</v>
      </c>
      <c r="AW289" s="14" t="s">
        <v>36</v>
      </c>
      <c r="AX289" s="14" t="s">
        <v>81</v>
      </c>
      <c r="AY289" s="163" t="s">
        <v>221</v>
      </c>
    </row>
    <row r="290" spans="2:65" s="14" customFormat="1" ht="11.25">
      <c r="B290" s="162"/>
      <c r="D290" s="148" t="s">
        <v>240</v>
      </c>
      <c r="E290" s="163" t="s">
        <v>1</v>
      </c>
      <c r="F290" s="164" t="s">
        <v>472</v>
      </c>
      <c r="H290" s="163" t="s">
        <v>1</v>
      </c>
      <c r="I290" s="165"/>
      <c r="L290" s="162"/>
      <c r="M290" s="166"/>
      <c r="T290" s="167"/>
      <c r="AT290" s="163" t="s">
        <v>240</v>
      </c>
      <c r="AU290" s="163" t="s">
        <v>91</v>
      </c>
      <c r="AV290" s="14" t="s">
        <v>21</v>
      </c>
      <c r="AW290" s="14" t="s">
        <v>36</v>
      </c>
      <c r="AX290" s="14" t="s">
        <v>81</v>
      </c>
      <c r="AY290" s="163" t="s">
        <v>221</v>
      </c>
    </row>
    <row r="291" spans="2:65" s="12" customFormat="1" ht="11.25">
      <c r="B291" s="147"/>
      <c r="D291" s="148" t="s">
        <v>240</v>
      </c>
      <c r="E291" s="149" t="s">
        <v>1</v>
      </c>
      <c r="F291" s="150" t="s">
        <v>504</v>
      </c>
      <c r="H291" s="151">
        <v>-17.036999999999999</v>
      </c>
      <c r="I291" s="152"/>
      <c r="L291" s="147"/>
      <c r="M291" s="153"/>
      <c r="T291" s="154"/>
      <c r="AT291" s="149" t="s">
        <v>240</v>
      </c>
      <c r="AU291" s="149" t="s">
        <v>91</v>
      </c>
      <c r="AV291" s="12" t="s">
        <v>91</v>
      </c>
      <c r="AW291" s="12" t="s">
        <v>36</v>
      </c>
      <c r="AX291" s="12" t="s">
        <v>81</v>
      </c>
      <c r="AY291" s="149" t="s">
        <v>221</v>
      </c>
    </row>
    <row r="292" spans="2:65" s="13" customFormat="1" ht="11.25">
      <c r="B292" s="155"/>
      <c r="D292" s="148" t="s">
        <v>240</v>
      </c>
      <c r="E292" s="156" t="s">
        <v>161</v>
      </c>
      <c r="F292" s="157" t="s">
        <v>244</v>
      </c>
      <c r="H292" s="158">
        <v>53.417999999999999</v>
      </c>
      <c r="I292" s="159"/>
      <c r="L292" s="155"/>
      <c r="M292" s="160"/>
      <c r="T292" s="161"/>
      <c r="AT292" s="156" t="s">
        <v>240</v>
      </c>
      <c r="AU292" s="156" t="s">
        <v>91</v>
      </c>
      <c r="AV292" s="13" t="s">
        <v>229</v>
      </c>
      <c r="AW292" s="13" t="s">
        <v>36</v>
      </c>
      <c r="AX292" s="13" t="s">
        <v>81</v>
      </c>
      <c r="AY292" s="156" t="s">
        <v>221</v>
      </c>
    </row>
    <row r="293" spans="2:65" s="12" customFormat="1" ht="11.25">
      <c r="B293" s="147"/>
      <c r="D293" s="148" t="s">
        <v>240</v>
      </c>
      <c r="E293" s="149" t="s">
        <v>1</v>
      </c>
      <c r="F293" s="150" t="s">
        <v>505</v>
      </c>
      <c r="H293" s="151">
        <v>37.393000000000001</v>
      </c>
      <c r="I293" s="152"/>
      <c r="L293" s="147"/>
      <c r="M293" s="153"/>
      <c r="T293" s="154"/>
      <c r="AT293" s="149" t="s">
        <v>240</v>
      </c>
      <c r="AU293" s="149" t="s">
        <v>91</v>
      </c>
      <c r="AV293" s="12" t="s">
        <v>91</v>
      </c>
      <c r="AW293" s="12" t="s">
        <v>36</v>
      </c>
      <c r="AX293" s="12" t="s">
        <v>81</v>
      </c>
      <c r="AY293" s="149" t="s">
        <v>221</v>
      </c>
    </row>
    <row r="294" spans="2:65" s="13" customFormat="1" ht="11.25">
      <c r="B294" s="155"/>
      <c r="D294" s="148" t="s">
        <v>240</v>
      </c>
      <c r="E294" s="156" t="s">
        <v>1</v>
      </c>
      <c r="F294" s="157" t="s">
        <v>244</v>
      </c>
      <c r="H294" s="158">
        <v>37.393000000000001</v>
      </c>
      <c r="I294" s="159"/>
      <c r="L294" s="155"/>
      <c r="M294" s="160"/>
      <c r="T294" s="161"/>
      <c r="AT294" s="156" t="s">
        <v>240</v>
      </c>
      <c r="AU294" s="156" t="s">
        <v>91</v>
      </c>
      <c r="AV294" s="13" t="s">
        <v>229</v>
      </c>
      <c r="AW294" s="13" t="s">
        <v>36</v>
      </c>
      <c r="AX294" s="13" t="s">
        <v>21</v>
      </c>
      <c r="AY294" s="156" t="s">
        <v>221</v>
      </c>
    </row>
    <row r="295" spans="2:65" s="1" customFormat="1" ht="24.2" customHeight="1">
      <c r="B295" s="32"/>
      <c r="C295" s="134" t="s">
        <v>506</v>
      </c>
      <c r="D295" s="134" t="s">
        <v>224</v>
      </c>
      <c r="E295" s="135" t="s">
        <v>507</v>
      </c>
      <c r="F295" s="136" t="s">
        <v>508</v>
      </c>
      <c r="G295" s="137" t="s">
        <v>344</v>
      </c>
      <c r="H295" s="138">
        <v>16.024999999999999</v>
      </c>
      <c r="I295" s="139"/>
      <c r="J295" s="140">
        <f>ROUND(I295*H295,2)</f>
        <v>0</v>
      </c>
      <c r="K295" s="136" t="s">
        <v>233</v>
      </c>
      <c r="L295" s="32"/>
      <c r="M295" s="141" t="s">
        <v>1</v>
      </c>
      <c r="N295" s="142" t="s">
        <v>46</v>
      </c>
      <c r="P295" s="143">
        <f>O295*H295</f>
        <v>0</v>
      </c>
      <c r="Q295" s="143">
        <v>4.147E-2</v>
      </c>
      <c r="R295" s="143">
        <f>Q295*H295</f>
        <v>0.66455674999999992</v>
      </c>
      <c r="S295" s="143">
        <v>0</v>
      </c>
      <c r="T295" s="144">
        <f>S295*H295</f>
        <v>0</v>
      </c>
      <c r="AR295" s="145" t="s">
        <v>229</v>
      </c>
      <c r="AT295" s="145" t="s">
        <v>224</v>
      </c>
      <c r="AU295" s="145" t="s">
        <v>91</v>
      </c>
      <c r="AY295" s="17" t="s">
        <v>221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21</v>
      </c>
      <c r="BK295" s="146">
        <f>ROUND(I295*H295,2)</f>
        <v>0</v>
      </c>
      <c r="BL295" s="17" t="s">
        <v>229</v>
      </c>
      <c r="BM295" s="145" t="s">
        <v>509</v>
      </c>
    </row>
    <row r="296" spans="2:65" s="12" customFormat="1" ht="11.25">
      <c r="B296" s="147"/>
      <c r="D296" s="148" t="s">
        <v>240</v>
      </c>
      <c r="E296" s="149" t="s">
        <v>1</v>
      </c>
      <c r="F296" s="150" t="s">
        <v>510</v>
      </c>
      <c r="H296" s="151">
        <v>16.024999999999999</v>
      </c>
      <c r="I296" s="152"/>
      <c r="L296" s="147"/>
      <c r="M296" s="153"/>
      <c r="T296" s="154"/>
      <c r="AT296" s="149" t="s">
        <v>240</v>
      </c>
      <c r="AU296" s="149" t="s">
        <v>91</v>
      </c>
      <c r="AV296" s="12" t="s">
        <v>91</v>
      </c>
      <c r="AW296" s="12" t="s">
        <v>36</v>
      </c>
      <c r="AX296" s="12" t="s">
        <v>21</v>
      </c>
      <c r="AY296" s="149" t="s">
        <v>221</v>
      </c>
    </row>
    <row r="297" spans="2:65" s="1" customFormat="1" ht="24.2" customHeight="1">
      <c r="B297" s="32"/>
      <c r="C297" s="134" t="s">
        <v>511</v>
      </c>
      <c r="D297" s="134" t="s">
        <v>224</v>
      </c>
      <c r="E297" s="135" t="s">
        <v>512</v>
      </c>
      <c r="F297" s="136" t="s">
        <v>513</v>
      </c>
      <c r="G297" s="137" t="s">
        <v>247</v>
      </c>
      <c r="H297" s="138">
        <v>114.45699999999999</v>
      </c>
      <c r="I297" s="139"/>
      <c r="J297" s="140">
        <f>ROUND(I297*H297,2)</f>
        <v>0</v>
      </c>
      <c r="K297" s="136" t="s">
        <v>228</v>
      </c>
      <c r="L297" s="32"/>
      <c r="M297" s="141" t="s">
        <v>1</v>
      </c>
      <c r="N297" s="142" t="s">
        <v>46</v>
      </c>
      <c r="P297" s="143">
        <f>O297*H297</f>
        <v>0</v>
      </c>
      <c r="Q297" s="143">
        <v>6.6000000000000003E-2</v>
      </c>
      <c r="R297" s="143">
        <f>Q297*H297</f>
        <v>7.5541619999999998</v>
      </c>
      <c r="S297" s="143">
        <v>0</v>
      </c>
      <c r="T297" s="144">
        <f>S297*H297</f>
        <v>0</v>
      </c>
      <c r="AR297" s="145" t="s">
        <v>229</v>
      </c>
      <c r="AT297" s="145" t="s">
        <v>224</v>
      </c>
      <c r="AU297" s="145" t="s">
        <v>91</v>
      </c>
      <c r="AY297" s="17" t="s">
        <v>221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21</v>
      </c>
      <c r="BK297" s="146">
        <f>ROUND(I297*H297,2)</f>
        <v>0</v>
      </c>
      <c r="BL297" s="17" t="s">
        <v>229</v>
      </c>
      <c r="BM297" s="145" t="s">
        <v>514</v>
      </c>
    </row>
    <row r="298" spans="2:65" s="14" customFormat="1" ht="11.25">
      <c r="B298" s="162"/>
      <c r="D298" s="148" t="s">
        <v>240</v>
      </c>
      <c r="E298" s="163" t="s">
        <v>1</v>
      </c>
      <c r="F298" s="164" t="s">
        <v>515</v>
      </c>
      <c r="H298" s="163" t="s">
        <v>1</v>
      </c>
      <c r="I298" s="165"/>
      <c r="L298" s="162"/>
      <c r="M298" s="166"/>
      <c r="T298" s="167"/>
      <c r="AT298" s="163" t="s">
        <v>240</v>
      </c>
      <c r="AU298" s="163" t="s">
        <v>91</v>
      </c>
      <c r="AV298" s="14" t="s">
        <v>21</v>
      </c>
      <c r="AW298" s="14" t="s">
        <v>36</v>
      </c>
      <c r="AX298" s="14" t="s">
        <v>81</v>
      </c>
      <c r="AY298" s="163" t="s">
        <v>221</v>
      </c>
    </row>
    <row r="299" spans="2:65" s="12" customFormat="1" ht="11.25">
      <c r="B299" s="147"/>
      <c r="D299" s="148" t="s">
        <v>240</v>
      </c>
      <c r="E299" s="149" t="s">
        <v>1</v>
      </c>
      <c r="F299" s="150" t="s">
        <v>516</v>
      </c>
      <c r="H299" s="151">
        <v>215.72800000000001</v>
      </c>
      <c r="I299" s="152"/>
      <c r="L299" s="147"/>
      <c r="M299" s="153"/>
      <c r="T299" s="154"/>
      <c r="AT299" s="149" t="s">
        <v>240</v>
      </c>
      <c r="AU299" s="149" t="s">
        <v>91</v>
      </c>
      <c r="AV299" s="12" t="s">
        <v>91</v>
      </c>
      <c r="AW299" s="12" t="s">
        <v>36</v>
      </c>
      <c r="AX299" s="12" t="s">
        <v>81</v>
      </c>
      <c r="AY299" s="149" t="s">
        <v>221</v>
      </c>
    </row>
    <row r="300" spans="2:65" s="13" customFormat="1" ht="11.25">
      <c r="B300" s="155"/>
      <c r="D300" s="148" t="s">
        <v>240</v>
      </c>
      <c r="E300" s="156" t="s">
        <v>1</v>
      </c>
      <c r="F300" s="157" t="s">
        <v>244</v>
      </c>
      <c r="H300" s="158">
        <v>215.72800000000001</v>
      </c>
      <c r="I300" s="159"/>
      <c r="L300" s="155"/>
      <c r="M300" s="160"/>
      <c r="T300" s="161"/>
      <c r="AT300" s="156" t="s">
        <v>240</v>
      </c>
      <c r="AU300" s="156" t="s">
        <v>91</v>
      </c>
      <c r="AV300" s="13" t="s">
        <v>229</v>
      </c>
      <c r="AW300" s="13" t="s">
        <v>36</v>
      </c>
      <c r="AX300" s="13" t="s">
        <v>81</v>
      </c>
      <c r="AY300" s="156" t="s">
        <v>221</v>
      </c>
    </row>
    <row r="301" spans="2:65" s="14" customFormat="1" ht="11.25">
      <c r="B301" s="162"/>
      <c r="D301" s="148" t="s">
        <v>240</v>
      </c>
      <c r="E301" s="163" t="s">
        <v>1</v>
      </c>
      <c r="F301" s="164" t="s">
        <v>517</v>
      </c>
      <c r="H301" s="163" t="s">
        <v>1</v>
      </c>
      <c r="I301" s="165"/>
      <c r="L301" s="162"/>
      <c r="M301" s="166"/>
      <c r="T301" s="167"/>
      <c r="AT301" s="163" t="s">
        <v>240</v>
      </c>
      <c r="AU301" s="163" t="s">
        <v>91</v>
      </c>
      <c r="AV301" s="14" t="s">
        <v>21</v>
      </c>
      <c r="AW301" s="14" t="s">
        <v>36</v>
      </c>
      <c r="AX301" s="14" t="s">
        <v>81</v>
      </c>
      <c r="AY301" s="163" t="s">
        <v>221</v>
      </c>
    </row>
    <row r="302" spans="2:65" s="14" customFormat="1" ht="11.25">
      <c r="B302" s="162"/>
      <c r="D302" s="148" t="s">
        <v>240</v>
      </c>
      <c r="E302" s="163" t="s">
        <v>1</v>
      </c>
      <c r="F302" s="164" t="s">
        <v>518</v>
      </c>
      <c r="H302" s="163" t="s">
        <v>1</v>
      </c>
      <c r="I302" s="165"/>
      <c r="L302" s="162"/>
      <c r="M302" s="166"/>
      <c r="T302" s="167"/>
      <c r="AT302" s="163" t="s">
        <v>240</v>
      </c>
      <c r="AU302" s="163" t="s">
        <v>91</v>
      </c>
      <c r="AV302" s="14" t="s">
        <v>21</v>
      </c>
      <c r="AW302" s="14" t="s">
        <v>36</v>
      </c>
      <c r="AX302" s="14" t="s">
        <v>81</v>
      </c>
      <c r="AY302" s="163" t="s">
        <v>221</v>
      </c>
    </row>
    <row r="303" spans="2:65" s="14" customFormat="1" ht="11.25">
      <c r="B303" s="162"/>
      <c r="D303" s="148" t="s">
        <v>240</v>
      </c>
      <c r="E303" s="163" t="s">
        <v>1</v>
      </c>
      <c r="F303" s="164" t="s">
        <v>519</v>
      </c>
      <c r="H303" s="163" t="s">
        <v>1</v>
      </c>
      <c r="I303" s="165"/>
      <c r="L303" s="162"/>
      <c r="M303" s="166"/>
      <c r="T303" s="167"/>
      <c r="AT303" s="163" t="s">
        <v>240</v>
      </c>
      <c r="AU303" s="163" t="s">
        <v>91</v>
      </c>
      <c r="AV303" s="14" t="s">
        <v>21</v>
      </c>
      <c r="AW303" s="14" t="s">
        <v>36</v>
      </c>
      <c r="AX303" s="14" t="s">
        <v>81</v>
      </c>
      <c r="AY303" s="163" t="s">
        <v>221</v>
      </c>
    </row>
    <row r="304" spans="2:65" s="14" customFormat="1" ht="11.25">
      <c r="B304" s="162"/>
      <c r="D304" s="148" t="s">
        <v>240</v>
      </c>
      <c r="E304" s="163" t="s">
        <v>1</v>
      </c>
      <c r="F304" s="164" t="s">
        <v>520</v>
      </c>
      <c r="H304" s="163" t="s">
        <v>1</v>
      </c>
      <c r="I304" s="165"/>
      <c r="L304" s="162"/>
      <c r="M304" s="166"/>
      <c r="T304" s="167"/>
      <c r="AT304" s="163" t="s">
        <v>240</v>
      </c>
      <c r="AU304" s="163" t="s">
        <v>91</v>
      </c>
      <c r="AV304" s="14" t="s">
        <v>21</v>
      </c>
      <c r="AW304" s="14" t="s">
        <v>36</v>
      </c>
      <c r="AX304" s="14" t="s">
        <v>81</v>
      </c>
      <c r="AY304" s="163" t="s">
        <v>221</v>
      </c>
    </row>
    <row r="305" spans="2:65" s="12" customFormat="1" ht="11.25">
      <c r="B305" s="147"/>
      <c r="D305" s="148" t="s">
        <v>240</v>
      </c>
      <c r="E305" s="149" t="s">
        <v>1</v>
      </c>
      <c r="F305" s="150" t="s">
        <v>521</v>
      </c>
      <c r="H305" s="151">
        <v>114.45699999999999</v>
      </c>
      <c r="I305" s="152"/>
      <c r="L305" s="147"/>
      <c r="M305" s="153"/>
      <c r="T305" s="154"/>
      <c r="AT305" s="149" t="s">
        <v>240</v>
      </c>
      <c r="AU305" s="149" t="s">
        <v>91</v>
      </c>
      <c r="AV305" s="12" t="s">
        <v>91</v>
      </c>
      <c r="AW305" s="12" t="s">
        <v>36</v>
      </c>
      <c r="AX305" s="12" t="s">
        <v>81</v>
      </c>
      <c r="AY305" s="149" t="s">
        <v>221</v>
      </c>
    </row>
    <row r="306" spans="2:65" s="13" customFormat="1" ht="11.25">
      <c r="B306" s="155"/>
      <c r="D306" s="148" t="s">
        <v>240</v>
      </c>
      <c r="E306" s="156" t="s">
        <v>136</v>
      </c>
      <c r="F306" s="157" t="s">
        <v>244</v>
      </c>
      <c r="H306" s="158">
        <v>114.45699999999999</v>
      </c>
      <c r="I306" s="159"/>
      <c r="L306" s="155"/>
      <c r="M306" s="160"/>
      <c r="T306" s="161"/>
      <c r="AT306" s="156" t="s">
        <v>240</v>
      </c>
      <c r="AU306" s="156" t="s">
        <v>91</v>
      </c>
      <c r="AV306" s="13" t="s">
        <v>229</v>
      </c>
      <c r="AW306" s="13" t="s">
        <v>36</v>
      </c>
      <c r="AX306" s="13" t="s">
        <v>21</v>
      </c>
      <c r="AY306" s="156" t="s">
        <v>221</v>
      </c>
    </row>
    <row r="307" spans="2:65" s="1" customFormat="1" ht="21.75" customHeight="1">
      <c r="B307" s="32"/>
      <c r="C307" s="134" t="s">
        <v>522</v>
      </c>
      <c r="D307" s="134" t="s">
        <v>224</v>
      </c>
      <c r="E307" s="135" t="s">
        <v>523</v>
      </c>
      <c r="F307" s="136" t="s">
        <v>524</v>
      </c>
      <c r="G307" s="137" t="s">
        <v>247</v>
      </c>
      <c r="H307" s="138">
        <v>13.2</v>
      </c>
      <c r="I307" s="139"/>
      <c r="J307" s="140">
        <f>ROUND(I307*H307,2)</f>
        <v>0</v>
      </c>
      <c r="K307" s="136" t="s">
        <v>233</v>
      </c>
      <c r="L307" s="32"/>
      <c r="M307" s="141" t="s">
        <v>1</v>
      </c>
      <c r="N307" s="142" t="s">
        <v>46</v>
      </c>
      <c r="P307" s="143">
        <f>O307*H307</f>
        <v>0</v>
      </c>
      <c r="Q307" s="143">
        <v>6.5100000000000002E-3</v>
      </c>
      <c r="R307" s="143">
        <f>Q307*H307</f>
        <v>8.5931999999999994E-2</v>
      </c>
      <c r="S307" s="143">
        <v>0</v>
      </c>
      <c r="T307" s="144">
        <f>S307*H307</f>
        <v>0</v>
      </c>
      <c r="AR307" s="145" t="s">
        <v>229</v>
      </c>
      <c r="AT307" s="145" t="s">
        <v>224</v>
      </c>
      <c r="AU307" s="145" t="s">
        <v>91</v>
      </c>
      <c r="AY307" s="17" t="s">
        <v>221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21</v>
      </c>
      <c r="BK307" s="146">
        <f>ROUND(I307*H307,2)</f>
        <v>0</v>
      </c>
      <c r="BL307" s="17" t="s">
        <v>229</v>
      </c>
      <c r="BM307" s="145" t="s">
        <v>525</v>
      </c>
    </row>
    <row r="308" spans="2:65" s="14" customFormat="1" ht="11.25">
      <c r="B308" s="162"/>
      <c r="D308" s="148" t="s">
        <v>240</v>
      </c>
      <c r="E308" s="163" t="s">
        <v>1</v>
      </c>
      <c r="F308" s="164" t="s">
        <v>526</v>
      </c>
      <c r="H308" s="163" t="s">
        <v>1</v>
      </c>
      <c r="I308" s="165"/>
      <c r="L308" s="162"/>
      <c r="M308" s="166"/>
      <c r="T308" s="167"/>
      <c r="AT308" s="163" t="s">
        <v>240</v>
      </c>
      <c r="AU308" s="163" t="s">
        <v>91</v>
      </c>
      <c r="AV308" s="14" t="s">
        <v>21</v>
      </c>
      <c r="AW308" s="14" t="s">
        <v>36</v>
      </c>
      <c r="AX308" s="14" t="s">
        <v>81</v>
      </c>
      <c r="AY308" s="163" t="s">
        <v>221</v>
      </c>
    </row>
    <row r="309" spans="2:65" s="12" customFormat="1" ht="11.25">
      <c r="B309" s="147"/>
      <c r="D309" s="148" t="s">
        <v>240</v>
      </c>
      <c r="E309" s="149" t="s">
        <v>1</v>
      </c>
      <c r="F309" s="150" t="s">
        <v>527</v>
      </c>
      <c r="H309" s="151">
        <v>13.2</v>
      </c>
      <c r="I309" s="152"/>
      <c r="L309" s="147"/>
      <c r="M309" s="153"/>
      <c r="T309" s="154"/>
      <c r="AT309" s="149" t="s">
        <v>240</v>
      </c>
      <c r="AU309" s="149" t="s">
        <v>91</v>
      </c>
      <c r="AV309" s="12" t="s">
        <v>91</v>
      </c>
      <c r="AW309" s="12" t="s">
        <v>36</v>
      </c>
      <c r="AX309" s="12" t="s">
        <v>21</v>
      </c>
      <c r="AY309" s="149" t="s">
        <v>221</v>
      </c>
    </row>
    <row r="310" spans="2:65" s="1" customFormat="1" ht="21.75" customHeight="1">
      <c r="B310" s="32"/>
      <c r="C310" s="134" t="s">
        <v>528</v>
      </c>
      <c r="D310" s="134" t="s">
        <v>224</v>
      </c>
      <c r="E310" s="135" t="s">
        <v>529</v>
      </c>
      <c r="F310" s="136" t="s">
        <v>530</v>
      </c>
      <c r="G310" s="137" t="s">
        <v>247</v>
      </c>
      <c r="H310" s="138">
        <v>13.2</v>
      </c>
      <c r="I310" s="139"/>
      <c r="J310" s="140">
        <f>ROUND(I310*H310,2)</f>
        <v>0</v>
      </c>
      <c r="K310" s="136" t="s">
        <v>233</v>
      </c>
      <c r="L310" s="32"/>
      <c r="M310" s="141" t="s">
        <v>1</v>
      </c>
      <c r="N310" s="142" t="s">
        <v>46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229</v>
      </c>
      <c r="AT310" s="145" t="s">
        <v>224</v>
      </c>
      <c r="AU310" s="145" t="s">
        <v>91</v>
      </c>
      <c r="AY310" s="17" t="s">
        <v>221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21</v>
      </c>
      <c r="BK310" s="146">
        <f>ROUND(I310*H310,2)</f>
        <v>0</v>
      </c>
      <c r="BL310" s="17" t="s">
        <v>229</v>
      </c>
      <c r="BM310" s="145" t="s">
        <v>531</v>
      </c>
    </row>
    <row r="311" spans="2:65" s="1" customFormat="1" ht="16.5" customHeight="1">
      <c r="B311" s="32"/>
      <c r="C311" s="134" t="s">
        <v>532</v>
      </c>
      <c r="D311" s="134" t="s">
        <v>224</v>
      </c>
      <c r="E311" s="135" t="s">
        <v>533</v>
      </c>
      <c r="F311" s="136" t="s">
        <v>534</v>
      </c>
      <c r="G311" s="137" t="s">
        <v>247</v>
      </c>
      <c r="H311" s="138">
        <v>40.628999999999998</v>
      </c>
      <c r="I311" s="139"/>
      <c r="J311" s="140">
        <f>ROUND(I311*H311,2)</f>
        <v>0</v>
      </c>
      <c r="K311" s="136" t="s">
        <v>233</v>
      </c>
      <c r="L311" s="32"/>
      <c r="M311" s="141" t="s">
        <v>1</v>
      </c>
      <c r="N311" s="142" t="s">
        <v>46</v>
      </c>
      <c r="P311" s="143">
        <f>O311*H311</f>
        <v>0</v>
      </c>
      <c r="Q311" s="143">
        <v>2.0000000000000002E-5</v>
      </c>
      <c r="R311" s="143">
        <f>Q311*H311</f>
        <v>8.1258000000000003E-4</v>
      </c>
      <c r="S311" s="143">
        <v>0</v>
      </c>
      <c r="T311" s="144">
        <f>S311*H311</f>
        <v>0</v>
      </c>
      <c r="AR311" s="145" t="s">
        <v>229</v>
      </c>
      <c r="AT311" s="145" t="s">
        <v>224</v>
      </c>
      <c r="AU311" s="145" t="s">
        <v>91</v>
      </c>
      <c r="AY311" s="17" t="s">
        <v>221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7" t="s">
        <v>21</v>
      </c>
      <c r="BK311" s="146">
        <f>ROUND(I311*H311,2)</f>
        <v>0</v>
      </c>
      <c r="BL311" s="17" t="s">
        <v>229</v>
      </c>
      <c r="BM311" s="145" t="s">
        <v>535</v>
      </c>
    </row>
    <row r="312" spans="2:65" s="12" customFormat="1" ht="11.25">
      <c r="B312" s="147"/>
      <c r="D312" s="148" t="s">
        <v>240</v>
      </c>
      <c r="E312" s="149" t="s">
        <v>1</v>
      </c>
      <c r="F312" s="150" t="s">
        <v>536</v>
      </c>
      <c r="H312" s="151">
        <v>40.628999999999998</v>
      </c>
      <c r="I312" s="152"/>
      <c r="L312" s="147"/>
      <c r="M312" s="153"/>
      <c r="T312" s="154"/>
      <c r="AT312" s="149" t="s">
        <v>240</v>
      </c>
      <c r="AU312" s="149" t="s">
        <v>91</v>
      </c>
      <c r="AV312" s="12" t="s">
        <v>91</v>
      </c>
      <c r="AW312" s="12" t="s">
        <v>36</v>
      </c>
      <c r="AX312" s="12" t="s">
        <v>21</v>
      </c>
      <c r="AY312" s="149" t="s">
        <v>221</v>
      </c>
    </row>
    <row r="313" spans="2:65" s="1" customFormat="1" ht="24.2" customHeight="1">
      <c r="B313" s="32"/>
      <c r="C313" s="134" t="s">
        <v>537</v>
      </c>
      <c r="D313" s="134" t="s">
        <v>224</v>
      </c>
      <c r="E313" s="135" t="s">
        <v>538</v>
      </c>
      <c r="F313" s="136" t="s">
        <v>539</v>
      </c>
      <c r="G313" s="137" t="s">
        <v>540</v>
      </c>
      <c r="H313" s="138">
        <v>3165.9380000000001</v>
      </c>
      <c r="I313" s="139"/>
      <c r="J313" s="140">
        <f>ROUND(I313*H313,2)</f>
        <v>0</v>
      </c>
      <c r="K313" s="136" t="s">
        <v>233</v>
      </c>
      <c r="L313" s="32"/>
      <c r="M313" s="141" t="s">
        <v>1</v>
      </c>
      <c r="N313" s="142" t="s">
        <v>46</v>
      </c>
      <c r="P313" s="143">
        <f>O313*H313</f>
        <v>0</v>
      </c>
      <c r="Q313" s="143">
        <v>1.1000000000000001E-3</v>
      </c>
      <c r="R313" s="143">
        <f>Q313*H313</f>
        <v>3.4825318000000003</v>
      </c>
      <c r="S313" s="143">
        <v>0</v>
      </c>
      <c r="T313" s="144">
        <f>S313*H313</f>
        <v>0</v>
      </c>
      <c r="AR313" s="145" t="s">
        <v>229</v>
      </c>
      <c r="AT313" s="145" t="s">
        <v>224</v>
      </c>
      <c r="AU313" s="145" t="s">
        <v>91</v>
      </c>
      <c r="AY313" s="17" t="s">
        <v>221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7" t="s">
        <v>21</v>
      </c>
      <c r="BK313" s="146">
        <f>ROUND(I313*H313,2)</f>
        <v>0</v>
      </c>
      <c r="BL313" s="17" t="s">
        <v>229</v>
      </c>
      <c r="BM313" s="145" t="s">
        <v>541</v>
      </c>
    </row>
    <row r="314" spans="2:65" s="12" customFormat="1" ht="11.25">
      <c r="B314" s="147"/>
      <c r="D314" s="148" t="s">
        <v>240</v>
      </c>
      <c r="E314" s="149" t="s">
        <v>1</v>
      </c>
      <c r="F314" s="150" t="s">
        <v>542</v>
      </c>
      <c r="H314" s="151">
        <v>97.89</v>
      </c>
      <c r="I314" s="152"/>
      <c r="L314" s="147"/>
      <c r="M314" s="153"/>
      <c r="T314" s="154"/>
      <c r="AT314" s="149" t="s">
        <v>240</v>
      </c>
      <c r="AU314" s="149" t="s">
        <v>91</v>
      </c>
      <c r="AV314" s="12" t="s">
        <v>91</v>
      </c>
      <c r="AW314" s="12" t="s">
        <v>36</v>
      </c>
      <c r="AX314" s="12" t="s">
        <v>81</v>
      </c>
      <c r="AY314" s="149" t="s">
        <v>221</v>
      </c>
    </row>
    <row r="315" spans="2:65" s="12" customFormat="1" ht="11.25">
      <c r="B315" s="147"/>
      <c r="D315" s="148" t="s">
        <v>240</v>
      </c>
      <c r="E315" s="149" t="s">
        <v>1</v>
      </c>
      <c r="F315" s="150" t="s">
        <v>543</v>
      </c>
      <c r="H315" s="151">
        <v>20.74</v>
      </c>
      <c r="I315" s="152"/>
      <c r="L315" s="147"/>
      <c r="M315" s="153"/>
      <c r="T315" s="154"/>
      <c r="AT315" s="149" t="s">
        <v>240</v>
      </c>
      <c r="AU315" s="149" t="s">
        <v>91</v>
      </c>
      <c r="AV315" s="12" t="s">
        <v>91</v>
      </c>
      <c r="AW315" s="12" t="s">
        <v>36</v>
      </c>
      <c r="AX315" s="12" t="s">
        <v>81</v>
      </c>
      <c r="AY315" s="149" t="s">
        <v>221</v>
      </c>
    </row>
    <row r="316" spans="2:65" s="13" customFormat="1" ht="11.25">
      <c r="B316" s="155"/>
      <c r="D316" s="148" t="s">
        <v>240</v>
      </c>
      <c r="E316" s="156" t="s">
        <v>142</v>
      </c>
      <c r="F316" s="157" t="s">
        <v>544</v>
      </c>
      <c r="H316" s="158">
        <v>118.63</v>
      </c>
      <c r="I316" s="159"/>
      <c r="L316" s="155"/>
      <c r="M316" s="160"/>
      <c r="T316" s="161"/>
      <c r="AT316" s="156" t="s">
        <v>240</v>
      </c>
      <c r="AU316" s="156" t="s">
        <v>91</v>
      </c>
      <c r="AV316" s="13" t="s">
        <v>229</v>
      </c>
      <c r="AW316" s="13" t="s">
        <v>36</v>
      </c>
      <c r="AX316" s="13" t="s">
        <v>81</v>
      </c>
      <c r="AY316" s="156" t="s">
        <v>221</v>
      </c>
    </row>
    <row r="317" spans="2:65" s="12" customFormat="1" ht="11.25">
      <c r="B317" s="147"/>
      <c r="D317" s="148" t="s">
        <v>240</v>
      </c>
      <c r="E317" s="149" t="s">
        <v>1</v>
      </c>
      <c r="F317" s="150" t="s">
        <v>545</v>
      </c>
      <c r="H317" s="151">
        <v>3165.9380000000001</v>
      </c>
      <c r="I317" s="152"/>
      <c r="L317" s="147"/>
      <c r="M317" s="153"/>
      <c r="T317" s="154"/>
      <c r="AT317" s="149" t="s">
        <v>240</v>
      </c>
      <c r="AU317" s="149" t="s">
        <v>91</v>
      </c>
      <c r="AV317" s="12" t="s">
        <v>91</v>
      </c>
      <c r="AW317" s="12" t="s">
        <v>36</v>
      </c>
      <c r="AX317" s="12" t="s">
        <v>81</v>
      </c>
      <c r="AY317" s="149" t="s">
        <v>221</v>
      </c>
    </row>
    <row r="318" spans="2:65" s="13" customFormat="1" ht="11.25">
      <c r="B318" s="155"/>
      <c r="D318" s="148" t="s">
        <v>240</v>
      </c>
      <c r="E318" s="156" t="s">
        <v>546</v>
      </c>
      <c r="F318" s="157" t="s">
        <v>244</v>
      </c>
      <c r="H318" s="158">
        <v>3165.9380000000001</v>
      </c>
      <c r="I318" s="159"/>
      <c r="L318" s="155"/>
      <c r="M318" s="160"/>
      <c r="T318" s="161"/>
      <c r="AT318" s="156" t="s">
        <v>240</v>
      </c>
      <c r="AU318" s="156" t="s">
        <v>91</v>
      </c>
      <c r="AV318" s="13" t="s">
        <v>229</v>
      </c>
      <c r="AW318" s="13" t="s">
        <v>36</v>
      </c>
      <c r="AX318" s="13" t="s">
        <v>21</v>
      </c>
      <c r="AY318" s="156" t="s">
        <v>221</v>
      </c>
    </row>
    <row r="319" spans="2:65" s="1" customFormat="1" ht="24.2" customHeight="1">
      <c r="B319" s="32"/>
      <c r="C319" s="134" t="s">
        <v>547</v>
      </c>
      <c r="D319" s="134" t="s">
        <v>224</v>
      </c>
      <c r="E319" s="135" t="s">
        <v>548</v>
      </c>
      <c r="F319" s="136" t="s">
        <v>549</v>
      </c>
      <c r="G319" s="137" t="s">
        <v>540</v>
      </c>
      <c r="H319" s="138">
        <v>1155.0350000000001</v>
      </c>
      <c r="I319" s="139"/>
      <c r="J319" s="140">
        <f>ROUND(I319*H319,2)</f>
        <v>0</v>
      </c>
      <c r="K319" s="136" t="s">
        <v>233</v>
      </c>
      <c r="L319" s="32"/>
      <c r="M319" s="141" t="s">
        <v>1</v>
      </c>
      <c r="N319" s="142" t="s">
        <v>46</v>
      </c>
      <c r="P319" s="143">
        <f>O319*H319</f>
        <v>0</v>
      </c>
      <c r="Q319" s="143">
        <v>2.0000000000000002E-5</v>
      </c>
      <c r="R319" s="143">
        <f>Q319*H319</f>
        <v>2.3100700000000005E-2</v>
      </c>
      <c r="S319" s="143">
        <v>0</v>
      </c>
      <c r="T319" s="144">
        <f>S319*H319</f>
        <v>0</v>
      </c>
      <c r="AR319" s="145" t="s">
        <v>229</v>
      </c>
      <c r="AT319" s="145" t="s">
        <v>224</v>
      </c>
      <c r="AU319" s="145" t="s">
        <v>91</v>
      </c>
      <c r="AY319" s="17" t="s">
        <v>221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21</v>
      </c>
      <c r="BK319" s="146">
        <f>ROUND(I319*H319,2)</f>
        <v>0</v>
      </c>
      <c r="BL319" s="17" t="s">
        <v>229</v>
      </c>
      <c r="BM319" s="145" t="s">
        <v>550</v>
      </c>
    </row>
    <row r="320" spans="2:65" s="12" customFormat="1" ht="11.25">
      <c r="B320" s="147"/>
      <c r="D320" s="148" t="s">
        <v>240</v>
      </c>
      <c r="E320" s="149" t="s">
        <v>153</v>
      </c>
      <c r="F320" s="150" t="s">
        <v>551</v>
      </c>
      <c r="H320" s="151">
        <v>33.840000000000003</v>
      </c>
      <c r="I320" s="152"/>
      <c r="L320" s="147"/>
      <c r="M320" s="153"/>
      <c r="T320" s="154"/>
      <c r="AT320" s="149" t="s">
        <v>240</v>
      </c>
      <c r="AU320" s="149" t="s">
        <v>91</v>
      </c>
      <c r="AV320" s="12" t="s">
        <v>91</v>
      </c>
      <c r="AW320" s="12" t="s">
        <v>36</v>
      </c>
      <c r="AX320" s="12" t="s">
        <v>81</v>
      </c>
      <c r="AY320" s="149" t="s">
        <v>221</v>
      </c>
    </row>
    <row r="321" spans="2:65" s="12" customFormat="1" ht="11.25">
      <c r="B321" s="147"/>
      <c r="D321" s="148" t="s">
        <v>240</v>
      </c>
      <c r="E321" s="149" t="s">
        <v>138</v>
      </c>
      <c r="F321" s="150" t="s">
        <v>552</v>
      </c>
      <c r="H321" s="151">
        <v>9.44</v>
      </c>
      <c r="I321" s="152"/>
      <c r="L321" s="147"/>
      <c r="M321" s="153"/>
      <c r="T321" s="154"/>
      <c r="AT321" s="149" t="s">
        <v>240</v>
      </c>
      <c r="AU321" s="149" t="s">
        <v>91</v>
      </c>
      <c r="AV321" s="12" t="s">
        <v>91</v>
      </c>
      <c r="AW321" s="12" t="s">
        <v>36</v>
      </c>
      <c r="AX321" s="12" t="s">
        <v>81</v>
      </c>
      <c r="AY321" s="149" t="s">
        <v>221</v>
      </c>
    </row>
    <row r="322" spans="2:65" s="13" customFormat="1" ht="11.25">
      <c r="B322" s="155"/>
      <c r="D322" s="148" t="s">
        <v>240</v>
      </c>
      <c r="E322" s="156" t="s">
        <v>144</v>
      </c>
      <c r="F322" s="157" t="s">
        <v>553</v>
      </c>
      <c r="H322" s="158">
        <v>43.28</v>
      </c>
      <c r="I322" s="159"/>
      <c r="L322" s="155"/>
      <c r="M322" s="160"/>
      <c r="T322" s="161"/>
      <c r="AT322" s="156" t="s">
        <v>240</v>
      </c>
      <c r="AU322" s="156" t="s">
        <v>91</v>
      </c>
      <c r="AV322" s="13" t="s">
        <v>229</v>
      </c>
      <c r="AW322" s="13" t="s">
        <v>36</v>
      </c>
      <c r="AX322" s="13" t="s">
        <v>81</v>
      </c>
      <c r="AY322" s="156" t="s">
        <v>221</v>
      </c>
    </row>
    <row r="323" spans="2:65" s="12" customFormat="1" ht="11.25">
      <c r="B323" s="147"/>
      <c r="D323" s="148" t="s">
        <v>240</v>
      </c>
      <c r="E323" s="149" t="s">
        <v>1</v>
      </c>
      <c r="F323" s="150" t="s">
        <v>554</v>
      </c>
      <c r="H323" s="151">
        <v>1155.0350000000001</v>
      </c>
      <c r="I323" s="152"/>
      <c r="L323" s="147"/>
      <c r="M323" s="153"/>
      <c r="T323" s="154"/>
      <c r="AT323" s="149" t="s">
        <v>240</v>
      </c>
      <c r="AU323" s="149" t="s">
        <v>91</v>
      </c>
      <c r="AV323" s="12" t="s">
        <v>91</v>
      </c>
      <c r="AW323" s="12" t="s">
        <v>36</v>
      </c>
      <c r="AX323" s="12" t="s">
        <v>81</v>
      </c>
      <c r="AY323" s="149" t="s">
        <v>221</v>
      </c>
    </row>
    <row r="324" spans="2:65" s="13" customFormat="1" ht="11.25">
      <c r="B324" s="155"/>
      <c r="D324" s="148" t="s">
        <v>240</v>
      </c>
      <c r="E324" s="156" t="s">
        <v>555</v>
      </c>
      <c r="F324" s="157" t="s">
        <v>244</v>
      </c>
      <c r="H324" s="158">
        <v>1155.0350000000001</v>
      </c>
      <c r="I324" s="159"/>
      <c r="L324" s="155"/>
      <c r="M324" s="160"/>
      <c r="T324" s="161"/>
      <c r="AT324" s="156" t="s">
        <v>240</v>
      </c>
      <c r="AU324" s="156" t="s">
        <v>91</v>
      </c>
      <c r="AV324" s="13" t="s">
        <v>229</v>
      </c>
      <c r="AW324" s="13" t="s">
        <v>36</v>
      </c>
      <c r="AX324" s="13" t="s">
        <v>21</v>
      </c>
      <c r="AY324" s="156" t="s">
        <v>221</v>
      </c>
    </row>
    <row r="325" spans="2:65" s="1" customFormat="1" ht="24.2" customHeight="1">
      <c r="B325" s="32"/>
      <c r="C325" s="175" t="s">
        <v>556</v>
      </c>
      <c r="D325" s="175" t="s">
        <v>441</v>
      </c>
      <c r="E325" s="176" t="s">
        <v>557</v>
      </c>
      <c r="F325" s="177" t="s">
        <v>558</v>
      </c>
      <c r="G325" s="178" t="s">
        <v>266</v>
      </c>
      <c r="H325" s="179">
        <v>0.91200000000000003</v>
      </c>
      <c r="I325" s="180"/>
      <c r="J325" s="181">
        <f>ROUND(I325*H325,2)</f>
        <v>0</v>
      </c>
      <c r="K325" s="177" t="s">
        <v>233</v>
      </c>
      <c r="L325" s="182"/>
      <c r="M325" s="183" t="s">
        <v>1</v>
      </c>
      <c r="N325" s="184" t="s">
        <v>46</v>
      </c>
      <c r="P325" s="143">
        <f>O325*H325</f>
        <v>0</v>
      </c>
      <c r="Q325" s="143">
        <v>1</v>
      </c>
      <c r="R325" s="143">
        <f>Q325*H325</f>
        <v>0.91200000000000003</v>
      </c>
      <c r="S325" s="143">
        <v>0</v>
      </c>
      <c r="T325" s="144">
        <f>S325*H325</f>
        <v>0</v>
      </c>
      <c r="AR325" s="145" t="s">
        <v>123</v>
      </c>
      <c r="AT325" s="145" t="s">
        <v>441</v>
      </c>
      <c r="AU325" s="145" t="s">
        <v>91</v>
      </c>
      <c r="AY325" s="17" t="s">
        <v>221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21</v>
      </c>
      <c r="BK325" s="146">
        <f>ROUND(I325*H325,2)</f>
        <v>0</v>
      </c>
      <c r="BL325" s="17" t="s">
        <v>229</v>
      </c>
      <c r="BM325" s="145" t="s">
        <v>559</v>
      </c>
    </row>
    <row r="326" spans="2:65" s="14" customFormat="1" ht="11.25">
      <c r="B326" s="162"/>
      <c r="D326" s="148" t="s">
        <v>240</v>
      </c>
      <c r="E326" s="163" t="s">
        <v>1</v>
      </c>
      <c r="F326" s="164" t="s">
        <v>560</v>
      </c>
      <c r="H326" s="163" t="s">
        <v>1</v>
      </c>
      <c r="I326" s="165"/>
      <c r="L326" s="162"/>
      <c r="M326" s="166"/>
      <c r="T326" s="167"/>
      <c r="AT326" s="163" t="s">
        <v>240</v>
      </c>
      <c r="AU326" s="163" t="s">
        <v>91</v>
      </c>
      <c r="AV326" s="14" t="s">
        <v>21</v>
      </c>
      <c r="AW326" s="14" t="s">
        <v>36</v>
      </c>
      <c r="AX326" s="14" t="s">
        <v>81</v>
      </c>
      <c r="AY326" s="163" t="s">
        <v>221</v>
      </c>
    </row>
    <row r="327" spans="2:65" s="12" customFormat="1" ht="11.25">
      <c r="B327" s="147"/>
      <c r="D327" s="148" t="s">
        <v>240</v>
      </c>
      <c r="E327" s="149" t="s">
        <v>1</v>
      </c>
      <c r="F327" s="150" t="s">
        <v>561</v>
      </c>
      <c r="H327" s="151">
        <v>0.91200000000000003</v>
      </c>
      <c r="I327" s="152"/>
      <c r="L327" s="147"/>
      <c r="M327" s="153"/>
      <c r="T327" s="154"/>
      <c r="AT327" s="149" t="s">
        <v>240</v>
      </c>
      <c r="AU327" s="149" t="s">
        <v>91</v>
      </c>
      <c r="AV327" s="12" t="s">
        <v>91</v>
      </c>
      <c r="AW327" s="12" t="s">
        <v>36</v>
      </c>
      <c r="AX327" s="12" t="s">
        <v>21</v>
      </c>
      <c r="AY327" s="149" t="s">
        <v>221</v>
      </c>
    </row>
    <row r="328" spans="2:65" s="1" customFormat="1" ht="21.75" customHeight="1">
      <c r="B328" s="32"/>
      <c r="C328" s="175" t="s">
        <v>562</v>
      </c>
      <c r="D328" s="175" t="s">
        <v>441</v>
      </c>
      <c r="E328" s="176" t="s">
        <v>563</v>
      </c>
      <c r="F328" s="177" t="s">
        <v>564</v>
      </c>
      <c r="G328" s="178" t="s">
        <v>266</v>
      </c>
      <c r="H328" s="179">
        <v>0.254</v>
      </c>
      <c r="I328" s="180"/>
      <c r="J328" s="181">
        <f>ROUND(I328*H328,2)</f>
        <v>0</v>
      </c>
      <c r="K328" s="177" t="s">
        <v>228</v>
      </c>
      <c r="L328" s="182"/>
      <c r="M328" s="183" t="s">
        <v>1</v>
      </c>
      <c r="N328" s="184" t="s">
        <v>46</v>
      </c>
      <c r="P328" s="143">
        <f>O328*H328</f>
        <v>0</v>
      </c>
      <c r="Q328" s="143">
        <v>1</v>
      </c>
      <c r="R328" s="143">
        <f>Q328*H328</f>
        <v>0.254</v>
      </c>
      <c r="S328" s="143">
        <v>0</v>
      </c>
      <c r="T328" s="144">
        <f>S328*H328</f>
        <v>0</v>
      </c>
      <c r="AR328" s="145" t="s">
        <v>123</v>
      </c>
      <c r="AT328" s="145" t="s">
        <v>441</v>
      </c>
      <c r="AU328" s="145" t="s">
        <v>91</v>
      </c>
      <c r="AY328" s="17" t="s">
        <v>221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21</v>
      </c>
      <c r="BK328" s="146">
        <f>ROUND(I328*H328,2)</f>
        <v>0</v>
      </c>
      <c r="BL328" s="17" t="s">
        <v>229</v>
      </c>
      <c r="BM328" s="145" t="s">
        <v>565</v>
      </c>
    </row>
    <row r="329" spans="2:65" s="14" customFormat="1" ht="11.25">
      <c r="B329" s="162"/>
      <c r="D329" s="148" t="s">
        <v>240</v>
      </c>
      <c r="E329" s="163" t="s">
        <v>1</v>
      </c>
      <c r="F329" s="164" t="s">
        <v>560</v>
      </c>
      <c r="H329" s="163" t="s">
        <v>1</v>
      </c>
      <c r="I329" s="165"/>
      <c r="L329" s="162"/>
      <c r="M329" s="166"/>
      <c r="T329" s="167"/>
      <c r="AT329" s="163" t="s">
        <v>240</v>
      </c>
      <c r="AU329" s="163" t="s">
        <v>91</v>
      </c>
      <c r="AV329" s="14" t="s">
        <v>21</v>
      </c>
      <c r="AW329" s="14" t="s">
        <v>36</v>
      </c>
      <c r="AX329" s="14" t="s">
        <v>81</v>
      </c>
      <c r="AY329" s="163" t="s">
        <v>221</v>
      </c>
    </row>
    <row r="330" spans="2:65" s="12" customFormat="1" ht="11.25">
      <c r="B330" s="147"/>
      <c r="D330" s="148" t="s">
        <v>240</v>
      </c>
      <c r="E330" s="149" t="s">
        <v>1</v>
      </c>
      <c r="F330" s="150" t="s">
        <v>566</v>
      </c>
      <c r="H330" s="151">
        <v>0.254</v>
      </c>
      <c r="I330" s="152"/>
      <c r="L330" s="147"/>
      <c r="M330" s="153"/>
      <c r="T330" s="154"/>
      <c r="AT330" s="149" t="s">
        <v>240</v>
      </c>
      <c r="AU330" s="149" t="s">
        <v>91</v>
      </c>
      <c r="AV330" s="12" t="s">
        <v>91</v>
      </c>
      <c r="AW330" s="12" t="s">
        <v>36</v>
      </c>
      <c r="AX330" s="12" t="s">
        <v>21</v>
      </c>
      <c r="AY330" s="149" t="s">
        <v>221</v>
      </c>
    </row>
    <row r="331" spans="2:65" s="1" customFormat="1" ht="24.2" customHeight="1">
      <c r="B331" s="32"/>
      <c r="C331" s="134" t="s">
        <v>567</v>
      </c>
      <c r="D331" s="134" t="s">
        <v>224</v>
      </c>
      <c r="E331" s="135" t="s">
        <v>568</v>
      </c>
      <c r="F331" s="136" t="s">
        <v>569</v>
      </c>
      <c r="G331" s="137" t="s">
        <v>540</v>
      </c>
      <c r="H331" s="138">
        <v>109.872</v>
      </c>
      <c r="I331" s="139"/>
      <c r="J331" s="140">
        <f>ROUND(I331*H331,2)</f>
        <v>0</v>
      </c>
      <c r="K331" s="136" t="s">
        <v>228</v>
      </c>
      <c r="L331" s="32"/>
      <c r="M331" s="141" t="s">
        <v>1</v>
      </c>
      <c r="N331" s="142" t="s">
        <v>46</v>
      </c>
      <c r="P331" s="143">
        <f>O331*H331</f>
        <v>0</v>
      </c>
      <c r="Q331" s="143">
        <v>2.0000000000000002E-5</v>
      </c>
      <c r="R331" s="143">
        <f>Q331*H331</f>
        <v>2.1974400000000002E-3</v>
      </c>
      <c r="S331" s="143">
        <v>0</v>
      </c>
      <c r="T331" s="144">
        <f>S331*H331</f>
        <v>0</v>
      </c>
      <c r="AR331" s="145" t="s">
        <v>229</v>
      </c>
      <c r="AT331" s="145" t="s">
        <v>224</v>
      </c>
      <c r="AU331" s="145" t="s">
        <v>91</v>
      </c>
      <c r="AY331" s="17" t="s">
        <v>221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7" t="s">
        <v>21</v>
      </c>
      <c r="BK331" s="146">
        <f>ROUND(I331*H331,2)</f>
        <v>0</v>
      </c>
      <c r="BL331" s="17" t="s">
        <v>229</v>
      </c>
      <c r="BM331" s="145" t="s">
        <v>570</v>
      </c>
    </row>
    <row r="332" spans="2:65" s="14" customFormat="1" ht="11.25">
      <c r="B332" s="162"/>
      <c r="D332" s="148" t="s">
        <v>240</v>
      </c>
      <c r="E332" s="163" t="s">
        <v>1</v>
      </c>
      <c r="F332" s="164" t="s">
        <v>571</v>
      </c>
      <c r="H332" s="163" t="s">
        <v>1</v>
      </c>
      <c r="I332" s="165"/>
      <c r="L332" s="162"/>
      <c r="M332" s="166"/>
      <c r="T332" s="167"/>
      <c r="AT332" s="163" t="s">
        <v>240</v>
      </c>
      <c r="AU332" s="163" t="s">
        <v>91</v>
      </c>
      <c r="AV332" s="14" t="s">
        <v>21</v>
      </c>
      <c r="AW332" s="14" t="s">
        <v>36</v>
      </c>
      <c r="AX332" s="14" t="s">
        <v>81</v>
      </c>
      <c r="AY332" s="163" t="s">
        <v>221</v>
      </c>
    </row>
    <row r="333" spans="2:65" s="14" customFormat="1" ht="11.25">
      <c r="B333" s="162"/>
      <c r="D333" s="148" t="s">
        <v>240</v>
      </c>
      <c r="E333" s="163" t="s">
        <v>1</v>
      </c>
      <c r="F333" s="164" t="s">
        <v>572</v>
      </c>
      <c r="H333" s="163" t="s">
        <v>1</v>
      </c>
      <c r="I333" s="165"/>
      <c r="L333" s="162"/>
      <c r="M333" s="166"/>
      <c r="T333" s="167"/>
      <c r="AT333" s="163" t="s">
        <v>240</v>
      </c>
      <c r="AU333" s="163" t="s">
        <v>91</v>
      </c>
      <c r="AV333" s="14" t="s">
        <v>21</v>
      </c>
      <c r="AW333" s="14" t="s">
        <v>36</v>
      </c>
      <c r="AX333" s="14" t="s">
        <v>81</v>
      </c>
      <c r="AY333" s="163" t="s">
        <v>221</v>
      </c>
    </row>
    <row r="334" spans="2:65" s="12" customFormat="1" ht="22.5">
      <c r="B334" s="147"/>
      <c r="D334" s="148" t="s">
        <v>240</v>
      </c>
      <c r="E334" s="149" t="s">
        <v>1</v>
      </c>
      <c r="F334" s="150" t="s">
        <v>573</v>
      </c>
      <c r="H334" s="151">
        <v>109.872</v>
      </c>
      <c r="I334" s="152"/>
      <c r="L334" s="147"/>
      <c r="M334" s="153"/>
      <c r="T334" s="154"/>
      <c r="AT334" s="149" t="s">
        <v>240</v>
      </c>
      <c r="AU334" s="149" t="s">
        <v>91</v>
      </c>
      <c r="AV334" s="12" t="s">
        <v>91</v>
      </c>
      <c r="AW334" s="12" t="s">
        <v>36</v>
      </c>
      <c r="AX334" s="12" t="s">
        <v>21</v>
      </c>
      <c r="AY334" s="149" t="s">
        <v>221</v>
      </c>
    </row>
    <row r="335" spans="2:65" s="1" customFormat="1" ht="24.2" customHeight="1">
      <c r="B335" s="32"/>
      <c r="C335" s="134" t="s">
        <v>574</v>
      </c>
      <c r="D335" s="134" t="s">
        <v>224</v>
      </c>
      <c r="E335" s="135" t="s">
        <v>575</v>
      </c>
      <c r="F335" s="136" t="s">
        <v>576</v>
      </c>
      <c r="G335" s="137" t="s">
        <v>344</v>
      </c>
      <c r="H335" s="138">
        <v>5.7649999999999997</v>
      </c>
      <c r="I335" s="139"/>
      <c r="J335" s="140">
        <f>ROUND(I335*H335,2)</f>
        <v>0</v>
      </c>
      <c r="K335" s="136" t="s">
        <v>228</v>
      </c>
      <c r="L335" s="32"/>
      <c r="M335" s="141" t="s">
        <v>1</v>
      </c>
      <c r="N335" s="142" t="s">
        <v>46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229</v>
      </c>
      <c r="AT335" s="145" t="s">
        <v>224</v>
      </c>
      <c r="AU335" s="145" t="s">
        <v>91</v>
      </c>
      <c r="AY335" s="17" t="s">
        <v>221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21</v>
      </c>
      <c r="BK335" s="146">
        <f>ROUND(I335*H335,2)</f>
        <v>0</v>
      </c>
      <c r="BL335" s="17" t="s">
        <v>229</v>
      </c>
      <c r="BM335" s="145" t="s">
        <v>577</v>
      </c>
    </row>
    <row r="336" spans="2:65" s="12" customFormat="1" ht="11.25">
      <c r="B336" s="147"/>
      <c r="D336" s="148" t="s">
        <v>240</v>
      </c>
      <c r="E336" s="149" t="s">
        <v>1</v>
      </c>
      <c r="F336" s="150" t="s">
        <v>578</v>
      </c>
      <c r="H336" s="151">
        <v>5.7649999999999997</v>
      </c>
      <c r="I336" s="152"/>
      <c r="L336" s="147"/>
      <c r="M336" s="153"/>
      <c r="T336" s="154"/>
      <c r="AT336" s="149" t="s">
        <v>240</v>
      </c>
      <c r="AU336" s="149" t="s">
        <v>91</v>
      </c>
      <c r="AV336" s="12" t="s">
        <v>91</v>
      </c>
      <c r="AW336" s="12" t="s">
        <v>36</v>
      </c>
      <c r="AX336" s="12" t="s">
        <v>81</v>
      </c>
      <c r="AY336" s="149" t="s">
        <v>221</v>
      </c>
    </row>
    <row r="337" spans="2:65" s="13" customFormat="1" ht="11.25">
      <c r="B337" s="155"/>
      <c r="D337" s="148" t="s">
        <v>240</v>
      </c>
      <c r="E337" s="156" t="s">
        <v>146</v>
      </c>
      <c r="F337" s="157" t="s">
        <v>244</v>
      </c>
      <c r="H337" s="158">
        <v>5.7649999999999997</v>
      </c>
      <c r="I337" s="159"/>
      <c r="L337" s="155"/>
      <c r="M337" s="160"/>
      <c r="T337" s="161"/>
      <c r="AT337" s="156" t="s">
        <v>240</v>
      </c>
      <c r="AU337" s="156" t="s">
        <v>91</v>
      </c>
      <c r="AV337" s="13" t="s">
        <v>229</v>
      </c>
      <c r="AW337" s="13" t="s">
        <v>36</v>
      </c>
      <c r="AX337" s="13" t="s">
        <v>21</v>
      </c>
      <c r="AY337" s="156" t="s">
        <v>221</v>
      </c>
    </row>
    <row r="338" spans="2:65" s="1" customFormat="1" ht="24.2" customHeight="1">
      <c r="B338" s="32"/>
      <c r="C338" s="175" t="s">
        <v>579</v>
      </c>
      <c r="D338" s="175" t="s">
        <v>441</v>
      </c>
      <c r="E338" s="176" t="s">
        <v>580</v>
      </c>
      <c r="F338" s="177" t="s">
        <v>581</v>
      </c>
      <c r="G338" s="178" t="s">
        <v>344</v>
      </c>
      <c r="H338" s="179">
        <v>6.0529999999999999</v>
      </c>
      <c r="I338" s="180"/>
      <c r="J338" s="181">
        <f>ROUND(I338*H338,2)</f>
        <v>0</v>
      </c>
      <c r="K338" s="177" t="s">
        <v>228</v>
      </c>
      <c r="L338" s="182"/>
      <c r="M338" s="183" t="s">
        <v>1</v>
      </c>
      <c r="N338" s="184" t="s">
        <v>46</v>
      </c>
      <c r="P338" s="143">
        <f>O338*H338</f>
        <v>0</v>
      </c>
      <c r="Q338" s="143">
        <v>2.234</v>
      </c>
      <c r="R338" s="143">
        <f>Q338*H338</f>
        <v>13.522402</v>
      </c>
      <c r="S338" s="143">
        <v>0</v>
      </c>
      <c r="T338" s="144">
        <f>S338*H338</f>
        <v>0</v>
      </c>
      <c r="AR338" s="145" t="s">
        <v>123</v>
      </c>
      <c r="AT338" s="145" t="s">
        <v>441</v>
      </c>
      <c r="AU338" s="145" t="s">
        <v>91</v>
      </c>
      <c r="AY338" s="17" t="s">
        <v>221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21</v>
      </c>
      <c r="BK338" s="146">
        <f>ROUND(I338*H338,2)</f>
        <v>0</v>
      </c>
      <c r="BL338" s="17" t="s">
        <v>229</v>
      </c>
      <c r="BM338" s="145" t="s">
        <v>582</v>
      </c>
    </row>
    <row r="339" spans="2:65" s="12" customFormat="1" ht="11.25">
      <c r="B339" s="147"/>
      <c r="D339" s="148" t="s">
        <v>240</v>
      </c>
      <c r="E339" s="149" t="s">
        <v>1</v>
      </c>
      <c r="F339" s="150" t="s">
        <v>583</v>
      </c>
      <c r="H339" s="151">
        <v>6.0529999999999999</v>
      </c>
      <c r="I339" s="152"/>
      <c r="L339" s="147"/>
      <c r="M339" s="153"/>
      <c r="T339" s="154"/>
      <c r="AT339" s="149" t="s">
        <v>240</v>
      </c>
      <c r="AU339" s="149" t="s">
        <v>91</v>
      </c>
      <c r="AV339" s="12" t="s">
        <v>91</v>
      </c>
      <c r="AW339" s="12" t="s">
        <v>36</v>
      </c>
      <c r="AX339" s="12" t="s">
        <v>21</v>
      </c>
      <c r="AY339" s="149" t="s">
        <v>221</v>
      </c>
    </row>
    <row r="340" spans="2:65" s="1" customFormat="1" ht="16.5" customHeight="1">
      <c r="B340" s="32"/>
      <c r="C340" s="134" t="s">
        <v>584</v>
      </c>
      <c r="D340" s="134" t="s">
        <v>224</v>
      </c>
      <c r="E340" s="135" t="s">
        <v>585</v>
      </c>
      <c r="F340" s="136" t="s">
        <v>586</v>
      </c>
      <c r="G340" s="137" t="s">
        <v>227</v>
      </c>
      <c r="H340" s="138">
        <v>45</v>
      </c>
      <c r="I340" s="139"/>
      <c r="J340" s="140">
        <f>ROUND(I340*H340,2)</f>
        <v>0</v>
      </c>
      <c r="K340" s="136" t="s">
        <v>233</v>
      </c>
      <c r="L340" s="32"/>
      <c r="M340" s="141" t="s">
        <v>1</v>
      </c>
      <c r="N340" s="142" t="s">
        <v>46</v>
      </c>
      <c r="P340" s="143">
        <f>O340*H340</f>
        <v>0</v>
      </c>
      <c r="Q340" s="143">
        <v>5.0000000000000002E-5</v>
      </c>
      <c r="R340" s="143">
        <f>Q340*H340</f>
        <v>2.2500000000000003E-3</v>
      </c>
      <c r="S340" s="143">
        <v>0</v>
      </c>
      <c r="T340" s="144">
        <f>S340*H340</f>
        <v>0</v>
      </c>
      <c r="AR340" s="145" t="s">
        <v>229</v>
      </c>
      <c r="AT340" s="145" t="s">
        <v>224</v>
      </c>
      <c r="AU340" s="145" t="s">
        <v>91</v>
      </c>
      <c r="AY340" s="17" t="s">
        <v>221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7" t="s">
        <v>21</v>
      </c>
      <c r="BK340" s="146">
        <f>ROUND(I340*H340,2)</f>
        <v>0</v>
      </c>
      <c r="BL340" s="17" t="s">
        <v>229</v>
      </c>
      <c r="BM340" s="145" t="s">
        <v>587</v>
      </c>
    </row>
    <row r="341" spans="2:65" s="14" customFormat="1" ht="11.25">
      <c r="B341" s="162"/>
      <c r="D341" s="148" t="s">
        <v>240</v>
      </c>
      <c r="E341" s="163" t="s">
        <v>1</v>
      </c>
      <c r="F341" s="164" t="s">
        <v>588</v>
      </c>
      <c r="H341" s="163" t="s">
        <v>1</v>
      </c>
      <c r="I341" s="165"/>
      <c r="L341" s="162"/>
      <c r="M341" s="166"/>
      <c r="T341" s="167"/>
      <c r="AT341" s="163" t="s">
        <v>240</v>
      </c>
      <c r="AU341" s="163" t="s">
        <v>91</v>
      </c>
      <c r="AV341" s="14" t="s">
        <v>21</v>
      </c>
      <c r="AW341" s="14" t="s">
        <v>36</v>
      </c>
      <c r="AX341" s="14" t="s">
        <v>81</v>
      </c>
      <c r="AY341" s="163" t="s">
        <v>221</v>
      </c>
    </row>
    <row r="342" spans="2:65" s="12" customFormat="1" ht="11.25">
      <c r="B342" s="147"/>
      <c r="D342" s="148" t="s">
        <v>240</v>
      </c>
      <c r="E342" s="149" t="s">
        <v>1</v>
      </c>
      <c r="F342" s="150" t="s">
        <v>589</v>
      </c>
      <c r="H342" s="151">
        <v>45</v>
      </c>
      <c r="I342" s="152"/>
      <c r="L342" s="147"/>
      <c r="M342" s="153"/>
      <c r="T342" s="154"/>
      <c r="AT342" s="149" t="s">
        <v>240</v>
      </c>
      <c r="AU342" s="149" t="s">
        <v>91</v>
      </c>
      <c r="AV342" s="12" t="s">
        <v>91</v>
      </c>
      <c r="AW342" s="12" t="s">
        <v>36</v>
      </c>
      <c r="AX342" s="12" t="s">
        <v>21</v>
      </c>
      <c r="AY342" s="149" t="s">
        <v>221</v>
      </c>
    </row>
    <row r="343" spans="2:65" s="1" customFormat="1" ht="55.5" customHeight="1">
      <c r="B343" s="32"/>
      <c r="C343" s="134" t="s">
        <v>590</v>
      </c>
      <c r="D343" s="134" t="s">
        <v>224</v>
      </c>
      <c r="E343" s="135" t="s">
        <v>591</v>
      </c>
      <c r="F343" s="136" t="s">
        <v>592</v>
      </c>
      <c r="G343" s="137" t="s">
        <v>238</v>
      </c>
      <c r="H343" s="138">
        <v>107.998</v>
      </c>
      <c r="I343" s="139"/>
      <c r="J343" s="140">
        <f>ROUND(I343*H343,2)</f>
        <v>0</v>
      </c>
      <c r="K343" s="136" t="s">
        <v>228</v>
      </c>
      <c r="L343" s="32"/>
      <c r="M343" s="141" t="s">
        <v>1</v>
      </c>
      <c r="N343" s="142" t="s">
        <v>46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229</v>
      </c>
      <c r="AT343" s="145" t="s">
        <v>224</v>
      </c>
      <c r="AU343" s="145" t="s">
        <v>91</v>
      </c>
      <c r="AY343" s="17" t="s">
        <v>221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21</v>
      </c>
      <c r="BK343" s="146">
        <f>ROUND(I343*H343,2)</f>
        <v>0</v>
      </c>
      <c r="BL343" s="17" t="s">
        <v>229</v>
      </c>
      <c r="BM343" s="145" t="s">
        <v>593</v>
      </c>
    </row>
    <row r="344" spans="2:65" s="14" customFormat="1" ht="22.5">
      <c r="B344" s="162"/>
      <c r="D344" s="148" t="s">
        <v>240</v>
      </c>
      <c r="E344" s="163" t="s">
        <v>1</v>
      </c>
      <c r="F344" s="164" t="s">
        <v>594</v>
      </c>
      <c r="H344" s="163" t="s">
        <v>1</v>
      </c>
      <c r="I344" s="165"/>
      <c r="L344" s="162"/>
      <c r="M344" s="166"/>
      <c r="T344" s="167"/>
      <c r="AT344" s="163" t="s">
        <v>240</v>
      </c>
      <c r="AU344" s="163" t="s">
        <v>91</v>
      </c>
      <c r="AV344" s="14" t="s">
        <v>21</v>
      </c>
      <c r="AW344" s="14" t="s">
        <v>36</v>
      </c>
      <c r="AX344" s="14" t="s">
        <v>81</v>
      </c>
      <c r="AY344" s="163" t="s">
        <v>221</v>
      </c>
    </row>
    <row r="345" spans="2:65" s="12" customFormat="1" ht="11.25">
      <c r="B345" s="147"/>
      <c r="D345" s="148" t="s">
        <v>240</v>
      </c>
      <c r="E345" s="149" t="s">
        <v>1</v>
      </c>
      <c r="F345" s="150" t="s">
        <v>595</v>
      </c>
      <c r="H345" s="151">
        <v>107.998</v>
      </c>
      <c r="I345" s="152"/>
      <c r="L345" s="147"/>
      <c r="M345" s="153"/>
      <c r="T345" s="154"/>
      <c r="AT345" s="149" t="s">
        <v>240</v>
      </c>
      <c r="AU345" s="149" t="s">
        <v>91</v>
      </c>
      <c r="AV345" s="12" t="s">
        <v>91</v>
      </c>
      <c r="AW345" s="12" t="s">
        <v>36</v>
      </c>
      <c r="AX345" s="12" t="s">
        <v>21</v>
      </c>
      <c r="AY345" s="149" t="s">
        <v>221</v>
      </c>
    </row>
    <row r="346" spans="2:65" s="1" customFormat="1" ht="24.2" customHeight="1">
      <c r="B346" s="32"/>
      <c r="C346" s="134" t="s">
        <v>596</v>
      </c>
      <c r="D346" s="134" t="s">
        <v>224</v>
      </c>
      <c r="E346" s="135" t="s">
        <v>597</v>
      </c>
      <c r="F346" s="136" t="s">
        <v>598</v>
      </c>
      <c r="G346" s="137" t="s">
        <v>247</v>
      </c>
      <c r="H346" s="138">
        <v>87.748999999999995</v>
      </c>
      <c r="I346" s="139"/>
      <c r="J346" s="140">
        <f>ROUND(I346*H346,2)</f>
        <v>0</v>
      </c>
      <c r="K346" s="136" t="s">
        <v>233</v>
      </c>
      <c r="L346" s="32"/>
      <c r="M346" s="141" t="s">
        <v>1</v>
      </c>
      <c r="N346" s="142" t="s">
        <v>46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229</v>
      </c>
      <c r="AT346" s="145" t="s">
        <v>224</v>
      </c>
      <c r="AU346" s="145" t="s">
        <v>91</v>
      </c>
      <c r="AY346" s="17" t="s">
        <v>221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21</v>
      </c>
      <c r="BK346" s="146">
        <f>ROUND(I346*H346,2)</f>
        <v>0</v>
      </c>
      <c r="BL346" s="17" t="s">
        <v>229</v>
      </c>
      <c r="BM346" s="145" t="s">
        <v>599</v>
      </c>
    </row>
    <row r="347" spans="2:65" s="14" customFormat="1" ht="22.5">
      <c r="B347" s="162"/>
      <c r="D347" s="148" t="s">
        <v>240</v>
      </c>
      <c r="E347" s="163" t="s">
        <v>1</v>
      </c>
      <c r="F347" s="164" t="s">
        <v>600</v>
      </c>
      <c r="H347" s="163" t="s">
        <v>1</v>
      </c>
      <c r="I347" s="165"/>
      <c r="L347" s="162"/>
      <c r="M347" s="166"/>
      <c r="T347" s="167"/>
      <c r="AT347" s="163" t="s">
        <v>240</v>
      </c>
      <c r="AU347" s="163" t="s">
        <v>91</v>
      </c>
      <c r="AV347" s="14" t="s">
        <v>21</v>
      </c>
      <c r="AW347" s="14" t="s">
        <v>36</v>
      </c>
      <c r="AX347" s="14" t="s">
        <v>81</v>
      </c>
      <c r="AY347" s="163" t="s">
        <v>221</v>
      </c>
    </row>
    <row r="348" spans="2:65" s="14" customFormat="1" ht="11.25">
      <c r="B348" s="162"/>
      <c r="D348" s="148" t="s">
        <v>240</v>
      </c>
      <c r="E348" s="163" t="s">
        <v>1</v>
      </c>
      <c r="F348" s="164" t="s">
        <v>601</v>
      </c>
      <c r="H348" s="163" t="s">
        <v>1</v>
      </c>
      <c r="I348" s="165"/>
      <c r="L348" s="162"/>
      <c r="M348" s="166"/>
      <c r="T348" s="167"/>
      <c r="AT348" s="163" t="s">
        <v>240</v>
      </c>
      <c r="AU348" s="163" t="s">
        <v>91</v>
      </c>
      <c r="AV348" s="14" t="s">
        <v>21</v>
      </c>
      <c r="AW348" s="14" t="s">
        <v>36</v>
      </c>
      <c r="AX348" s="14" t="s">
        <v>81</v>
      </c>
      <c r="AY348" s="163" t="s">
        <v>221</v>
      </c>
    </row>
    <row r="349" spans="2:65" s="12" customFormat="1" ht="11.25">
      <c r="B349" s="147"/>
      <c r="D349" s="148" t="s">
        <v>240</v>
      </c>
      <c r="E349" s="149" t="s">
        <v>1</v>
      </c>
      <c r="F349" s="150" t="s">
        <v>602</v>
      </c>
      <c r="H349" s="151">
        <v>87.748999999999995</v>
      </c>
      <c r="I349" s="152"/>
      <c r="L349" s="147"/>
      <c r="M349" s="153"/>
      <c r="T349" s="154"/>
      <c r="AT349" s="149" t="s">
        <v>240</v>
      </c>
      <c r="AU349" s="149" t="s">
        <v>91</v>
      </c>
      <c r="AV349" s="12" t="s">
        <v>91</v>
      </c>
      <c r="AW349" s="12" t="s">
        <v>36</v>
      </c>
      <c r="AX349" s="12" t="s">
        <v>21</v>
      </c>
      <c r="AY349" s="149" t="s">
        <v>221</v>
      </c>
    </row>
    <row r="350" spans="2:65" s="1" customFormat="1" ht="24.2" customHeight="1">
      <c r="B350" s="32"/>
      <c r="C350" s="134" t="s">
        <v>603</v>
      </c>
      <c r="D350" s="134" t="s">
        <v>224</v>
      </c>
      <c r="E350" s="135" t="s">
        <v>604</v>
      </c>
      <c r="F350" s="136" t="s">
        <v>605</v>
      </c>
      <c r="G350" s="137" t="s">
        <v>247</v>
      </c>
      <c r="H350" s="138">
        <v>87.748999999999995</v>
      </c>
      <c r="I350" s="139"/>
      <c r="J350" s="140">
        <f>ROUND(I350*H350,2)</f>
        <v>0</v>
      </c>
      <c r="K350" s="136" t="s">
        <v>233</v>
      </c>
      <c r="L350" s="32"/>
      <c r="M350" s="141" t="s">
        <v>1</v>
      </c>
      <c r="N350" s="142" t="s">
        <v>46</v>
      </c>
      <c r="P350" s="143">
        <f>O350*H350</f>
        <v>0</v>
      </c>
      <c r="Q350" s="143">
        <v>8.6499999999999997E-3</v>
      </c>
      <c r="R350" s="143">
        <f>Q350*H350</f>
        <v>0.75902884999999998</v>
      </c>
      <c r="S350" s="143">
        <v>0</v>
      </c>
      <c r="T350" s="144">
        <f>S350*H350</f>
        <v>0</v>
      </c>
      <c r="AR350" s="145" t="s">
        <v>229</v>
      </c>
      <c r="AT350" s="145" t="s">
        <v>224</v>
      </c>
      <c r="AU350" s="145" t="s">
        <v>91</v>
      </c>
      <c r="AY350" s="17" t="s">
        <v>221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21</v>
      </c>
      <c r="BK350" s="146">
        <f>ROUND(I350*H350,2)</f>
        <v>0</v>
      </c>
      <c r="BL350" s="17" t="s">
        <v>229</v>
      </c>
      <c r="BM350" s="145" t="s">
        <v>606</v>
      </c>
    </row>
    <row r="351" spans="2:65" s="1" customFormat="1" ht="24.2" customHeight="1">
      <c r="B351" s="32"/>
      <c r="C351" s="134" t="s">
        <v>607</v>
      </c>
      <c r="D351" s="134" t="s">
        <v>224</v>
      </c>
      <c r="E351" s="135" t="s">
        <v>325</v>
      </c>
      <c r="F351" s="136" t="s">
        <v>326</v>
      </c>
      <c r="G351" s="137" t="s">
        <v>327</v>
      </c>
      <c r="H351" s="138">
        <v>552</v>
      </c>
      <c r="I351" s="139"/>
      <c r="J351" s="140">
        <f>ROUND(I351*H351,2)</f>
        <v>0</v>
      </c>
      <c r="K351" s="136" t="s">
        <v>233</v>
      </c>
      <c r="L351" s="32"/>
      <c r="M351" s="141" t="s">
        <v>1</v>
      </c>
      <c r="N351" s="142" t="s">
        <v>46</v>
      </c>
      <c r="P351" s="143">
        <f>O351*H351</f>
        <v>0</v>
      </c>
      <c r="Q351" s="143">
        <v>3.0000000000000001E-5</v>
      </c>
      <c r="R351" s="143">
        <f>Q351*H351</f>
        <v>1.6560000000000002E-2</v>
      </c>
      <c r="S351" s="143">
        <v>0</v>
      </c>
      <c r="T351" s="144">
        <f>S351*H351</f>
        <v>0</v>
      </c>
      <c r="AR351" s="145" t="s">
        <v>229</v>
      </c>
      <c r="AT351" s="145" t="s">
        <v>224</v>
      </c>
      <c r="AU351" s="145" t="s">
        <v>91</v>
      </c>
      <c r="AY351" s="17" t="s">
        <v>221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21</v>
      </c>
      <c r="BK351" s="146">
        <f>ROUND(I351*H351,2)</f>
        <v>0</v>
      </c>
      <c r="BL351" s="17" t="s">
        <v>229</v>
      </c>
      <c r="BM351" s="145" t="s">
        <v>608</v>
      </c>
    </row>
    <row r="352" spans="2:65" s="12" customFormat="1" ht="22.5">
      <c r="B352" s="147"/>
      <c r="D352" s="148" t="s">
        <v>240</v>
      </c>
      <c r="E352" s="149" t="s">
        <v>1</v>
      </c>
      <c r="F352" s="150" t="s">
        <v>609</v>
      </c>
      <c r="H352" s="151">
        <v>552</v>
      </c>
      <c r="I352" s="152"/>
      <c r="L352" s="147"/>
      <c r="M352" s="153"/>
      <c r="T352" s="154"/>
      <c r="AT352" s="149" t="s">
        <v>240</v>
      </c>
      <c r="AU352" s="149" t="s">
        <v>91</v>
      </c>
      <c r="AV352" s="12" t="s">
        <v>91</v>
      </c>
      <c r="AW352" s="12" t="s">
        <v>36</v>
      </c>
      <c r="AX352" s="12" t="s">
        <v>21</v>
      </c>
      <c r="AY352" s="149" t="s">
        <v>221</v>
      </c>
    </row>
    <row r="353" spans="2:65" s="1" customFormat="1" ht="24.2" customHeight="1">
      <c r="B353" s="32"/>
      <c r="C353" s="134" t="s">
        <v>610</v>
      </c>
      <c r="D353" s="134" t="s">
        <v>224</v>
      </c>
      <c r="E353" s="135" t="s">
        <v>331</v>
      </c>
      <c r="F353" s="136" t="s">
        <v>332</v>
      </c>
      <c r="G353" s="137" t="s">
        <v>333</v>
      </c>
      <c r="H353" s="138">
        <v>23</v>
      </c>
      <c r="I353" s="139"/>
      <c r="J353" s="140">
        <f>ROUND(I353*H353,2)</f>
        <v>0</v>
      </c>
      <c r="K353" s="136" t="s">
        <v>233</v>
      </c>
      <c r="L353" s="32"/>
      <c r="M353" s="141" t="s">
        <v>1</v>
      </c>
      <c r="N353" s="142" t="s">
        <v>46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229</v>
      </c>
      <c r="AT353" s="145" t="s">
        <v>224</v>
      </c>
      <c r="AU353" s="145" t="s">
        <v>91</v>
      </c>
      <c r="AY353" s="17" t="s">
        <v>221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7" t="s">
        <v>21</v>
      </c>
      <c r="BK353" s="146">
        <f>ROUND(I353*H353,2)</f>
        <v>0</v>
      </c>
      <c r="BL353" s="17" t="s">
        <v>229</v>
      </c>
      <c r="BM353" s="145" t="s">
        <v>611</v>
      </c>
    </row>
    <row r="354" spans="2:65" s="1" customFormat="1" ht="21.75" customHeight="1">
      <c r="B354" s="32"/>
      <c r="C354" s="134" t="s">
        <v>612</v>
      </c>
      <c r="D354" s="134" t="s">
        <v>224</v>
      </c>
      <c r="E354" s="135" t="s">
        <v>613</v>
      </c>
      <c r="F354" s="136" t="s">
        <v>614</v>
      </c>
      <c r="G354" s="137" t="s">
        <v>344</v>
      </c>
      <c r="H354" s="138">
        <v>76.388000000000005</v>
      </c>
      <c r="I354" s="139"/>
      <c r="J354" s="140">
        <f>ROUND(I354*H354,2)</f>
        <v>0</v>
      </c>
      <c r="K354" s="136" t="s">
        <v>233</v>
      </c>
      <c r="L354" s="32"/>
      <c r="M354" s="141" t="s">
        <v>1</v>
      </c>
      <c r="N354" s="142" t="s">
        <v>46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229</v>
      </c>
      <c r="AT354" s="145" t="s">
        <v>224</v>
      </c>
      <c r="AU354" s="145" t="s">
        <v>91</v>
      </c>
      <c r="AY354" s="17" t="s">
        <v>221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21</v>
      </c>
      <c r="BK354" s="146">
        <f>ROUND(I354*H354,2)</f>
        <v>0</v>
      </c>
      <c r="BL354" s="17" t="s">
        <v>229</v>
      </c>
      <c r="BM354" s="145" t="s">
        <v>615</v>
      </c>
    </row>
    <row r="355" spans="2:65" s="14" customFormat="1" ht="11.25">
      <c r="B355" s="162"/>
      <c r="D355" s="148" t="s">
        <v>240</v>
      </c>
      <c r="E355" s="163" t="s">
        <v>1</v>
      </c>
      <c r="F355" s="164" t="s">
        <v>616</v>
      </c>
      <c r="H355" s="163" t="s">
        <v>1</v>
      </c>
      <c r="I355" s="165"/>
      <c r="L355" s="162"/>
      <c r="M355" s="166"/>
      <c r="T355" s="167"/>
      <c r="AT355" s="163" t="s">
        <v>240</v>
      </c>
      <c r="AU355" s="163" t="s">
        <v>91</v>
      </c>
      <c r="AV355" s="14" t="s">
        <v>21</v>
      </c>
      <c r="AW355" s="14" t="s">
        <v>36</v>
      </c>
      <c r="AX355" s="14" t="s">
        <v>81</v>
      </c>
      <c r="AY355" s="163" t="s">
        <v>221</v>
      </c>
    </row>
    <row r="356" spans="2:65" s="12" customFormat="1" ht="22.5">
      <c r="B356" s="147"/>
      <c r="D356" s="148" t="s">
        <v>240</v>
      </c>
      <c r="E356" s="149" t="s">
        <v>1</v>
      </c>
      <c r="F356" s="150" t="s">
        <v>617</v>
      </c>
      <c r="H356" s="151">
        <v>52.35</v>
      </c>
      <c r="I356" s="152"/>
      <c r="L356" s="147"/>
      <c r="M356" s="153"/>
      <c r="T356" s="154"/>
      <c r="AT356" s="149" t="s">
        <v>240</v>
      </c>
      <c r="AU356" s="149" t="s">
        <v>91</v>
      </c>
      <c r="AV356" s="12" t="s">
        <v>91</v>
      </c>
      <c r="AW356" s="12" t="s">
        <v>36</v>
      </c>
      <c r="AX356" s="12" t="s">
        <v>81</v>
      </c>
      <c r="AY356" s="149" t="s">
        <v>221</v>
      </c>
    </row>
    <row r="357" spans="2:65" s="12" customFormat="1" ht="22.5">
      <c r="B357" s="147"/>
      <c r="D357" s="148" t="s">
        <v>240</v>
      </c>
      <c r="E357" s="149" t="s">
        <v>1</v>
      </c>
      <c r="F357" s="150" t="s">
        <v>618</v>
      </c>
      <c r="H357" s="151">
        <v>24.038</v>
      </c>
      <c r="I357" s="152"/>
      <c r="L357" s="147"/>
      <c r="M357" s="153"/>
      <c r="T357" s="154"/>
      <c r="AT357" s="149" t="s">
        <v>240</v>
      </c>
      <c r="AU357" s="149" t="s">
        <v>91</v>
      </c>
      <c r="AV357" s="12" t="s">
        <v>91</v>
      </c>
      <c r="AW357" s="12" t="s">
        <v>36</v>
      </c>
      <c r="AX357" s="12" t="s">
        <v>81</v>
      </c>
      <c r="AY357" s="149" t="s">
        <v>221</v>
      </c>
    </row>
    <row r="358" spans="2:65" s="13" customFormat="1" ht="11.25">
      <c r="B358" s="155"/>
      <c r="D358" s="148" t="s">
        <v>240</v>
      </c>
      <c r="E358" s="156" t="s">
        <v>167</v>
      </c>
      <c r="F358" s="157" t="s">
        <v>244</v>
      </c>
      <c r="H358" s="158">
        <v>76.388000000000005</v>
      </c>
      <c r="I358" s="159"/>
      <c r="L358" s="155"/>
      <c r="M358" s="160"/>
      <c r="T358" s="161"/>
      <c r="AT358" s="156" t="s">
        <v>240</v>
      </c>
      <c r="AU358" s="156" t="s">
        <v>91</v>
      </c>
      <c r="AV358" s="13" t="s">
        <v>229</v>
      </c>
      <c r="AW358" s="13" t="s">
        <v>36</v>
      </c>
      <c r="AX358" s="13" t="s">
        <v>21</v>
      </c>
      <c r="AY358" s="156" t="s">
        <v>221</v>
      </c>
    </row>
    <row r="359" spans="2:65" s="1" customFormat="1" ht="21.75" customHeight="1">
      <c r="B359" s="32"/>
      <c r="C359" s="134" t="s">
        <v>619</v>
      </c>
      <c r="D359" s="134" t="s">
        <v>224</v>
      </c>
      <c r="E359" s="135" t="s">
        <v>480</v>
      </c>
      <c r="F359" s="136" t="s">
        <v>481</v>
      </c>
      <c r="G359" s="137" t="s">
        <v>344</v>
      </c>
      <c r="H359" s="138">
        <v>76.388000000000005</v>
      </c>
      <c r="I359" s="139"/>
      <c r="J359" s="140">
        <f>ROUND(I359*H359,2)</f>
        <v>0</v>
      </c>
      <c r="K359" s="136" t="s">
        <v>233</v>
      </c>
      <c r="L359" s="32"/>
      <c r="M359" s="141" t="s">
        <v>1</v>
      </c>
      <c r="N359" s="142" t="s">
        <v>46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229</v>
      </c>
      <c r="AT359" s="145" t="s">
        <v>224</v>
      </c>
      <c r="AU359" s="145" t="s">
        <v>91</v>
      </c>
      <c r="AY359" s="17" t="s">
        <v>221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21</v>
      </c>
      <c r="BK359" s="146">
        <f>ROUND(I359*H359,2)</f>
        <v>0</v>
      </c>
      <c r="BL359" s="17" t="s">
        <v>229</v>
      </c>
      <c r="BM359" s="145" t="s">
        <v>620</v>
      </c>
    </row>
    <row r="360" spans="2:65" s="12" customFormat="1" ht="11.25">
      <c r="B360" s="147"/>
      <c r="D360" s="148" t="s">
        <v>240</v>
      </c>
      <c r="E360" s="149" t="s">
        <v>1</v>
      </c>
      <c r="F360" s="150" t="s">
        <v>167</v>
      </c>
      <c r="H360" s="151">
        <v>76.388000000000005</v>
      </c>
      <c r="I360" s="152"/>
      <c r="L360" s="147"/>
      <c r="M360" s="153"/>
      <c r="T360" s="154"/>
      <c r="AT360" s="149" t="s">
        <v>240</v>
      </c>
      <c r="AU360" s="149" t="s">
        <v>91</v>
      </c>
      <c r="AV360" s="12" t="s">
        <v>91</v>
      </c>
      <c r="AW360" s="12" t="s">
        <v>36</v>
      </c>
      <c r="AX360" s="12" t="s">
        <v>21</v>
      </c>
      <c r="AY360" s="149" t="s">
        <v>221</v>
      </c>
    </row>
    <row r="361" spans="2:65" s="1" customFormat="1" ht="37.9" customHeight="1">
      <c r="B361" s="32"/>
      <c r="C361" s="134" t="s">
        <v>621</v>
      </c>
      <c r="D361" s="134" t="s">
        <v>224</v>
      </c>
      <c r="E361" s="135" t="s">
        <v>408</v>
      </c>
      <c r="F361" s="136" t="s">
        <v>409</v>
      </c>
      <c r="G361" s="137" t="s">
        <v>344</v>
      </c>
      <c r="H361" s="138">
        <v>70.277000000000001</v>
      </c>
      <c r="I361" s="139"/>
      <c r="J361" s="140">
        <f>ROUND(I361*H361,2)</f>
        <v>0</v>
      </c>
      <c r="K361" s="136" t="s">
        <v>233</v>
      </c>
      <c r="L361" s="32"/>
      <c r="M361" s="141" t="s">
        <v>1</v>
      </c>
      <c r="N361" s="142" t="s">
        <v>46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229</v>
      </c>
      <c r="AT361" s="145" t="s">
        <v>224</v>
      </c>
      <c r="AU361" s="145" t="s">
        <v>91</v>
      </c>
      <c r="AY361" s="17" t="s">
        <v>221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21</v>
      </c>
      <c r="BK361" s="146">
        <f>ROUND(I361*H361,2)</f>
        <v>0</v>
      </c>
      <c r="BL361" s="17" t="s">
        <v>229</v>
      </c>
      <c r="BM361" s="145" t="s">
        <v>622</v>
      </c>
    </row>
    <row r="362" spans="2:65" s="12" customFormat="1" ht="11.25">
      <c r="B362" s="147"/>
      <c r="D362" s="148" t="s">
        <v>240</v>
      </c>
      <c r="E362" s="149" t="s">
        <v>1</v>
      </c>
      <c r="F362" s="150" t="s">
        <v>623</v>
      </c>
      <c r="H362" s="151">
        <v>70.277000000000001</v>
      </c>
      <c r="I362" s="152"/>
      <c r="L362" s="147"/>
      <c r="M362" s="153"/>
      <c r="T362" s="154"/>
      <c r="AT362" s="149" t="s">
        <v>240</v>
      </c>
      <c r="AU362" s="149" t="s">
        <v>91</v>
      </c>
      <c r="AV362" s="12" t="s">
        <v>91</v>
      </c>
      <c r="AW362" s="12" t="s">
        <v>36</v>
      </c>
      <c r="AX362" s="12" t="s">
        <v>21</v>
      </c>
      <c r="AY362" s="149" t="s">
        <v>221</v>
      </c>
    </row>
    <row r="363" spans="2:65" s="1" customFormat="1" ht="37.9" customHeight="1">
      <c r="B363" s="32"/>
      <c r="C363" s="134" t="s">
        <v>624</v>
      </c>
      <c r="D363" s="134" t="s">
        <v>224</v>
      </c>
      <c r="E363" s="135" t="s">
        <v>414</v>
      </c>
      <c r="F363" s="136" t="s">
        <v>415</v>
      </c>
      <c r="G363" s="137" t="s">
        <v>344</v>
      </c>
      <c r="H363" s="138">
        <v>6.1109999999999998</v>
      </c>
      <c r="I363" s="139"/>
      <c r="J363" s="140">
        <f>ROUND(I363*H363,2)</f>
        <v>0</v>
      </c>
      <c r="K363" s="136" t="s">
        <v>233</v>
      </c>
      <c r="L363" s="32"/>
      <c r="M363" s="141" t="s">
        <v>1</v>
      </c>
      <c r="N363" s="142" t="s">
        <v>46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229</v>
      </c>
      <c r="AT363" s="145" t="s">
        <v>224</v>
      </c>
      <c r="AU363" s="145" t="s">
        <v>91</v>
      </c>
      <c r="AY363" s="17" t="s">
        <v>221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21</v>
      </c>
      <c r="BK363" s="146">
        <f>ROUND(I363*H363,2)</f>
        <v>0</v>
      </c>
      <c r="BL363" s="17" t="s">
        <v>229</v>
      </c>
      <c r="BM363" s="145" t="s">
        <v>625</v>
      </c>
    </row>
    <row r="364" spans="2:65" s="12" customFormat="1" ht="11.25">
      <c r="B364" s="147"/>
      <c r="D364" s="148" t="s">
        <v>240</v>
      </c>
      <c r="E364" s="149" t="s">
        <v>1</v>
      </c>
      <c r="F364" s="150" t="s">
        <v>626</v>
      </c>
      <c r="H364" s="151">
        <v>6.1109999999999998</v>
      </c>
      <c r="I364" s="152"/>
      <c r="L364" s="147"/>
      <c r="M364" s="153"/>
      <c r="T364" s="154"/>
      <c r="AT364" s="149" t="s">
        <v>240</v>
      </c>
      <c r="AU364" s="149" t="s">
        <v>91</v>
      </c>
      <c r="AV364" s="12" t="s">
        <v>91</v>
      </c>
      <c r="AW364" s="12" t="s">
        <v>36</v>
      </c>
      <c r="AX364" s="12" t="s">
        <v>21</v>
      </c>
      <c r="AY364" s="149" t="s">
        <v>221</v>
      </c>
    </row>
    <row r="365" spans="2:65" s="1" customFormat="1" ht="16.5" customHeight="1">
      <c r="B365" s="32"/>
      <c r="C365" s="134" t="s">
        <v>627</v>
      </c>
      <c r="D365" s="134" t="s">
        <v>224</v>
      </c>
      <c r="E365" s="135" t="s">
        <v>419</v>
      </c>
      <c r="F365" s="136" t="s">
        <v>420</v>
      </c>
      <c r="G365" s="137" t="s">
        <v>344</v>
      </c>
      <c r="H365" s="138">
        <v>76.388000000000005</v>
      </c>
      <c r="I365" s="139"/>
      <c r="J365" s="140">
        <f>ROUND(I365*H365,2)</f>
        <v>0</v>
      </c>
      <c r="K365" s="136" t="s">
        <v>228</v>
      </c>
      <c r="L365" s="32"/>
      <c r="M365" s="141" t="s">
        <v>1</v>
      </c>
      <c r="N365" s="142" t="s">
        <v>46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229</v>
      </c>
      <c r="AT365" s="145" t="s">
        <v>224</v>
      </c>
      <c r="AU365" s="145" t="s">
        <v>91</v>
      </c>
      <c r="AY365" s="17" t="s">
        <v>221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21</v>
      </c>
      <c r="BK365" s="146">
        <f>ROUND(I365*H365,2)</f>
        <v>0</v>
      </c>
      <c r="BL365" s="17" t="s">
        <v>229</v>
      </c>
      <c r="BM365" s="145" t="s">
        <v>628</v>
      </c>
    </row>
    <row r="366" spans="2:65" s="12" customFormat="1" ht="11.25">
      <c r="B366" s="147"/>
      <c r="D366" s="148" t="s">
        <v>240</v>
      </c>
      <c r="E366" s="149" t="s">
        <v>1</v>
      </c>
      <c r="F366" s="150" t="s">
        <v>167</v>
      </c>
      <c r="H366" s="151">
        <v>76.388000000000005</v>
      </c>
      <c r="I366" s="152"/>
      <c r="L366" s="147"/>
      <c r="M366" s="153"/>
      <c r="T366" s="154"/>
      <c r="AT366" s="149" t="s">
        <v>240</v>
      </c>
      <c r="AU366" s="149" t="s">
        <v>91</v>
      </c>
      <c r="AV366" s="12" t="s">
        <v>91</v>
      </c>
      <c r="AW366" s="12" t="s">
        <v>36</v>
      </c>
      <c r="AX366" s="12" t="s">
        <v>21</v>
      </c>
      <c r="AY366" s="149" t="s">
        <v>221</v>
      </c>
    </row>
    <row r="367" spans="2:65" s="1" customFormat="1" ht="37.9" customHeight="1">
      <c r="B367" s="32"/>
      <c r="C367" s="134" t="s">
        <v>629</v>
      </c>
      <c r="D367" s="134" t="s">
        <v>224</v>
      </c>
      <c r="E367" s="135" t="s">
        <v>630</v>
      </c>
      <c r="F367" s="136" t="s">
        <v>631</v>
      </c>
      <c r="G367" s="137" t="s">
        <v>238</v>
      </c>
      <c r="H367" s="138">
        <v>24.35</v>
      </c>
      <c r="I367" s="139"/>
      <c r="J367" s="140">
        <f>ROUND(I367*H367,2)</f>
        <v>0</v>
      </c>
      <c r="K367" s="136" t="s">
        <v>228</v>
      </c>
      <c r="L367" s="32"/>
      <c r="M367" s="141" t="s">
        <v>1</v>
      </c>
      <c r="N367" s="142" t="s">
        <v>46</v>
      </c>
      <c r="P367" s="143">
        <f>O367*H367</f>
        <v>0</v>
      </c>
      <c r="Q367" s="143">
        <v>4.8999999999999998E-4</v>
      </c>
      <c r="R367" s="143">
        <f>Q367*H367</f>
        <v>1.1931500000000001E-2</v>
      </c>
      <c r="S367" s="143">
        <v>0</v>
      </c>
      <c r="T367" s="144">
        <f>S367*H367</f>
        <v>0</v>
      </c>
      <c r="AR367" s="145" t="s">
        <v>229</v>
      </c>
      <c r="AT367" s="145" t="s">
        <v>224</v>
      </c>
      <c r="AU367" s="145" t="s">
        <v>91</v>
      </c>
      <c r="AY367" s="17" t="s">
        <v>221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21</v>
      </c>
      <c r="BK367" s="146">
        <f>ROUND(I367*H367,2)</f>
        <v>0</v>
      </c>
      <c r="BL367" s="17" t="s">
        <v>229</v>
      </c>
      <c r="BM367" s="145" t="s">
        <v>632</v>
      </c>
    </row>
    <row r="368" spans="2:65" s="12" customFormat="1" ht="11.25">
      <c r="B368" s="147"/>
      <c r="D368" s="148" t="s">
        <v>240</v>
      </c>
      <c r="E368" s="149" t="s">
        <v>1</v>
      </c>
      <c r="F368" s="150" t="s">
        <v>633</v>
      </c>
      <c r="H368" s="151">
        <v>24.35</v>
      </c>
      <c r="I368" s="152"/>
      <c r="L368" s="147"/>
      <c r="M368" s="153"/>
      <c r="T368" s="154"/>
      <c r="AT368" s="149" t="s">
        <v>240</v>
      </c>
      <c r="AU368" s="149" t="s">
        <v>91</v>
      </c>
      <c r="AV368" s="12" t="s">
        <v>91</v>
      </c>
      <c r="AW368" s="12" t="s">
        <v>36</v>
      </c>
      <c r="AX368" s="12" t="s">
        <v>81</v>
      </c>
      <c r="AY368" s="149" t="s">
        <v>221</v>
      </c>
    </row>
    <row r="369" spans="2:65" s="13" customFormat="1" ht="11.25">
      <c r="B369" s="155"/>
      <c r="D369" s="148" t="s">
        <v>240</v>
      </c>
      <c r="E369" s="156" t="s">
        <v>634</v>
      </c>
      <c r="F369" s="157" t="s">
        <v>244</v>
      </c>
      <c r="H369" s="158">
        <v>24.35</v>
      </c>
      <c r="I369" s="159"/>
      <c r="L369" s="155"/>
      <c r="M369" s="160"/>
      <c r="T369" s="161"/>
      <c r="AT369" s="156" t="s">
        <v>240</v>
      </c>
      <c r="AU369" s="156" t="s">
        <v>91</v>
      </c>
      <c r="AV369" s="13" t="s">
        <v>229</v>
      </c>
      <c r="AW369" s="13" t="s">
        <v>36</v>
      </c>
      <c r="AX369" s="13" t="s">
        <v>21</v>
      </c>
      <c r="AY369" s="156" t="s">
        <v>221</v>
      </c>
    </row>
    <row r="370" spans="2:65" s="11" customFormat="1" ht="22.9" customHeight="1">
      <c r="B370" s="122"/>
      <c r="D370" s="123" t="s">
        <v>80</v>
      </c>
      <c r="E370" s="132" t="s">
        <v>284</v>
      </c>
      <c r="F370" s="132" t="s">
        <v>635</v>
      </c>
      <c r="I370" s="125"/>
      <c r="J370" s="133">
        <f>BK370</f>
        <v>0</v>
      </c>
      <c r="L370" s="122"/>
      <c r="M370" s="127"/>
      <c r="P370" s="128">
        <f>SUM(P371:P453)</f>
        <v>0</v>
      </c>
      <c r="R370" s="128">
        <f>SUM(R371:R453)</f>
        <v>6.7152592899999997</v>
      </c>
      <c r="T370" s="129">
        <f>SUM(T371:T453)</f>
        <v>3.1320000000000001</v>
      </c>
      <c r="AR370" s="123" t="s">
        <v>21</v>
      </c>
      <c r="AT370" s="130" t="s">
        <v>80</v>
      </c>
      <c r="AU370" s="130" t="s">
        <v>21</v>
      </c>
      <c r="AY370" s="123" t="s">
        <v>221</v>
      </c>
      <c r="BK370" s="131">
        <f>SUM(BK371:BK453)</f>
        <v>0</v>
      </c>
    </row>
    <row r="371" spans="2:65" s="1" customFormat="1" ht="24.2" customHeight="1">
      <c r="B371" s="32"/>
      <c r="C371" s="134" t="s">
        <v>636</v>
      </c>
      <c r="D371" s="134" t="s">
        <v>224</v>
      </c>
      <c r="E371" s="135" t="s">
        <v>637</v>
      </c>
      <c r="F371" s="136" t="s">
        <v>638</v>
      </c>
      <c r="G371" s="137" t="s">
        <v>344</v>
      </c>
      <c r="H371" s="138">
        <v>37.555999999999997</v>
      </c>
      <c r="I371" s="139"/>
      <c r="J371" s="140">
        <f>ROUND(I371*H371,2)</f>
        <v>0</v>
      </c>
      <c r="K371" s="136" t="s">
        <v>233</v>
      </c>
      <c r="L371" s="32"/>
      <c r="M371" s="141" t="s">
        <v>1</v>
      </c>
      <c r="N371" s="142" t="s">
        <v>46</v>
      </c>
      <c r="P371" s="143">
        <f>O371*H371</f>
        <v>0</v>
      </c>
      <c r="Q371" s="143">
        <v>4.1399999999999996E-3</v>
      </c>
      <c r="R371" s="143">
        <f>Q371*H371</f>
        <v>0.15548183999999998</v>
      </c>
      <c r="S371" s="143">
        <v>0</v>
      </c>
      <c r="T371" s="144">
        <f>S371*H371</f>
        <v>0</v>
      </c>
      <c r="AR371" s="145" t="s">
        <v>229</v>
      </c>
      <c r="AT371" s="145" t="s">
        <v>224</v>
      </c>
      <c r="AU371" s="145" t="s">
        <v>91</v>
      </c>
      <c r="AY371" s="17" t="s">
        <v>221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7" t="s">
        <v>21</v>
      </c>
      <c r="BK371" s="146">
        <f>ROUND(I371*H371,2)</f>
        <v>0</v>
      </c>
      <c r="BL371" s="17" t="s">
        <v>229</v>
      </c>
      <c r="BM371" s="145" t="s">
        <v>639</v>
      </c>
    </row>
    <row r="372" spans="2:65" s="12" customFormat="1" ht="11.25">
      <c r="B372" s="147"/>
      <c r="D372" s="148" t="s">
        <v>240</v>
      </c>
      <c r="E372" s="149" t="s">
        <v>1</v>
      </c>
      <c r="F372" s="150" t="s">
        <v>640</v>
      </c>
      <c r="H372" s="151">
        <v>51.491999999999997</v>
      </c>
      <c r="I372" s="152"/>
      <c r="L372" s="147"/>
      <c r="M372" s="153"/>
      <c r="T372" s="154"/>
      <c r="AT372" s="149" t="s">
        <v>240</v>
      </c>
      <c r="AU372" s="149" t="s">
        <v>91</v>
      </c>
      <c r="AV372" s="12" t="s">
        <v>91</v>
      </c>
      <c r="AW372" s="12" t="s">
        <v>36</v>
      </c>
      <c r="AX372" s="12" t="s">
        <v>81</v>
      </c>
      <c r="AY372" s="149" t="s">
        <v>221</v>
      </c>
    </row>
    <row r="373" spans="2:65" s="12" customFormat="1" ht="11.25">
      <c r="B373" s="147"/>
      <c r="D373" s="148" t="s">
        <v>240</v>
      </c>
      <c r="E373" s="149" t="s">
        <v>1</v>
      </c>
      <c r="F373" s="150" t="s">
        <v>641</v>
      </c>
      <c r="H373" s="151">
        <v>0.18</v>
      </c>
      <c r="I373" s="152"/>
      <c r="L373" s="147"/>
      <c r="M373" s="153"/>
      <c r="T373" s="154"/>
      <c r="AT373" s="149" t="s">
        <v>240</v>
      </c>
      <c r="AU373" s="149" t="s">
        <v>91</v>
      </c>
      <c r="AV373" s="12" t="s">
        <v>91</v>
      </c>
      <c r="AW373" s="12" t="s">
        <v>36</v>
      </c>
      <c r="AX373" s="12" t="s">
        <v>81</v>
      </c>
      <c r="AY373" s="149" t="s">
        <v>221</v>
      </c>
    </row>
    <row r="374" spans="2:65" s="15" customFormat="1" ht="11.25">
      <c r="B374" s="168"/>
      <c r="D374" s="148" t="s">
        <v>240</v>
      </c>
      <c r="E374" s="169" t="s">
        <v>165</v>
      </c>
      <c r="F374" s="170" t="s">
        <v>374</v>
      </c>
      <c r="H374" s="171">
        <v>51.671999999999997</v>
      </c>
      <c r="I374" s="172"/>
      <c r="L374" s="168"/>
      <c r="M374" s="173"/>
      <c r="T374" s="174"/>
      <c r="AT374" s="169" t="s">
        <v>240</v>
      </c>
      <c r="AU374" s="169" t="s">
        <v>91</v>
      </c>
      <c r="AV374" s="15" t="s">
        <v>235</v>
      </c>
      <c r="AW374" s="15" t="s">
        <v>36</v>
      </c>
      <c r="AX374" s="15" t="s">
        <v>81</v>
      </c>
      <c r="AY374" s="169" t="s">
        <v>221</v>
      </c>
    </row>
    <row r="375" spans="2:65" s="14" customFormat="1" ht="11.25">
      <c r="B375" s="162"/>
      <c r="D375" s="148" t="s">
        <v>240</v>
      </c>
      <c r="E375" s="163" t="s">
        <v>1</v>
      </c>
      <c r="F375" s="164" t="s">
        <v>375</v>
      </c>
      <c r="H375" s="163" t="s">
        <v>1</v>
      </c>
      <c r="I375" s="165"/>
      <c r="L375" s="162"/>
      <c r="M375" s="166"/>
      <c r="T375" s="167"/>
      <c r="AT375" s="163" t="s">
        <v>240</v>
      </c>
      <c r="AU375" s="163" t="s">
        <v>91</v>
      </c>
      <c r="AV375" s="14" t="s">
        <v>21</v>
      </c>
      <c r="AW375" s="14" t="s">
        <v>36</v>
      </c>
      <c r="AX375" s="14" t="s">
        <v>81</v>
      </c>
      <c r="AY375" s="163" t="s">
        <v>221</v>
      </c>
    </row>
    <row r="376" spans="2:65" s="12" customFormat="1" ht="11.25">
      <c r="B376" s="147"/>
      <c r="D376" s="148" t="s">
        <v>240</v>
      </c>
      <c r="E376" s="149" t="s">
        <v>1</v>
      </c>
      <c r="F376" s="150" t="s">
        <v>642</v>
      </c>
      <c r="H376" s="151">
        <v>1.9790000000000001</v>
      </c>
      <c r="I376" s="152"/>
      <c r="L376" s="147"/>
      <c r="M376" s="153"/>
      <c r="T376" s="154"/>
      <c r="AT376" s="149" t="s">
        <v>240</v>
      </c>
      <c r="AU376" s="149" t="s">
        <v>91</v>
      </c>
      <c r="AV376" s="12" t="s">
        <v>91</v>
      </c>
      <c r="AW376" s="12" t="s">
        <v>36</v>
      </c>
      <c r="AX376" s="12" t="s">
        <v>81</v>
      </c>
      <c r="AY376" s="149" t="s">
        <v>221</v>
      </c>
    </row>
    <row r="377" spans="2:65" s="13" customFormat="1" ht="11.25">
      <c r="B377" s="155"/>
      <c r="D377" s="148" t="s">
        <v>240</v>
      </c>
      <c r="E377" s="156" t="s">
        <v>163</v>
      </c>
      <c r="F377" s="157" t="s">
        <v>244</v>
      </c>
      <c r="H377" s="158">
        <v>53.651000000000003</v>
      </c>
      <c r="I377" s="159"/>
      <c r="L377" s="155"/>
      <c r="M377" s="160"/>
      <c r="T377" s="161"/>
      <c r="AT377" s="156" t="s">
        <v>240</v>
      </c>
      <c r="AU377" s="156" t="s">
        <v>91</v>
      </c>
      <c r="AV377" s="13" t="s">
        <v>229</v>
      </c>
      <c r="AW377" s="13" t="s">
        <v>36</v>
      </c>
      <c r="AX377" s="13" t="s">
        <v>81</v>
      </c>
      <c r="AY377" s="156" t="s">
        <v>221</v>
      </c>
    </row>
    <row r="378" spans="2:65" s="12" customFormat="1" ht="11.25">
      <c r="B378" s="147"/>
      <c r="D378" s="148" t="s">
        <v>240</v>
      </c>
      <c r="E378" s="149" t="s">
        <v>1</v>
      </c>
      <c r="F378" s="150" t="s">
        <v>643</v>
      </c>
      <c r="H378" s="151">
        <v>37.555999999999997</v>
      </c>
      <c r="I378" s="152"/>
      <c r="L378" s="147"/>
      <c r="M378" s="153"/>
      <c r="T378" s="154"/>
      <c r="AT378" s="149" t="s">
        <v>240</v>
      </c>
      <c r="AU378" s="149" t="s">
        <v>91</v>
      </c>
      <c r="AV378" s="12" t="s">
        <v>91</v>
      </c>
      <c r="AW378" s="12" t="s">
        <v>36</v>
      </c>
      <c r="AX378" s="12" t="s">
        <v>81</v>
      </c>
      <c r="AY378" s="149" t="s">
        <v>221</v>
      </c>
    </row>
    <row r="379" spans="2:65" s="13" customFormat="1" ht="11.25">
      <c r="B379" s="155"/>
      <c r="D379" s="148" t="s">
        <v>240</v>
      </c>
      <c r="E379" s="156" t="s">
        <v>1</v>
      </c>
      <c r="F379" s="157" t="s">
        <v>244</v>
      </c>
      <c r="H379" s="158">
        <v>37.555999999999997</v>
      </c>
      <c r="I379" s="159"/>
      <c r="L379" s="155"/>
      <c r="M379" s="160"/>
      <c r="T379" s="161"/>
      <c r="AT379" s="156" t="s">
        <v>240</v>
      </c>
      <c r="AU379" s="156" t="s">
        <v>91</v>
      </c>
      <c r="AV379" s="13" t="s">
        <v>229</v>
      </c>
      <c r="AW379" s="13" t="s">
        <v>36</v>
      </c>
      <c r="AX379" s="13" t="s">
        <v>21</v>
      </c>
      <c r="AY379" s="156" t="s">
        <v>221</v>
      </c>
    </row>
    <row r="380" spans="2:65" s="1" customFormat="1" ht="24.2" customHeight="1">
      <c r="B380" s="32"/>
      <c r="C380" s="134" t="s">
        <v>644</v>
      </c>
      <c r="D380" s="134" t="s">
        <v>224</v>
      </c>
      <c r="E380" s="135" t="s">
        <v>645</v>
      </c>
      <c r="F380" s="136" t="s">
        <v>646</v>
      </c>
      <c r="G380" s="137" t="s">
        <v>344</v>
      </c>
      <c r="H380" s="138">
        <v>16.094999999999999</v>
      </c>
      <c r="I380" s="139"/>
      <c r="J380" s="140">
        <f>ROUND(I380*H380,2)</f>
        <v>0</v>
      </c>
      <c r="K380" s="136" t="s">
        <v>233</v>
      </c>
      <c r="L380" s="32"/>
      <c r="M380" s="141" t="s">
        <v>1</v>
      </c>
      <c r="N380" s="142" t="s">
        <v>46</v>
      </c>
      <c r="P380" s="143">
        <f>O380*H380</f>
        <v>0</v>
      </c>
      <c r="Q380" s="143">
        <v>4.0000000000000003E-5</v>
      </c>
      <c r="R380" s="143">
        <f>Q380*H380</f>
        <v>6.4380000000000004E-4</v>
      </c>
      <c r="S380" s="143">
        <v>0</v>
      </c>
      <c r="T380" s="144">
        <f>S380*H380</f>
        <v>0</v>
      </c>
      <c r="AR380" s="145" t="s">
        <v>229</v>
      </c>
      <c r="AT380" s="145" t="s">
        <v>224</v>
      </c>
      <c r="AU380" s="145" t="s">
        <v>91</v>
      </c>
      <c r="AY380" s="17" t="s">
        <v>221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21</v>
      </c>
      <c r="BK380" s="146">
        <f>ROUND(I380*H380,2)</f>
        <v>0</v>
      </c>
      <c r="BL380" s="17" t="s">
        <v>229</v>
      </c>
      <c r="BM380" s="145" t="s">
        <v>647</v>
      </c>
    </row>
    <row r="381" spans="2:65" s="12" customFormat="1" ht="11.25">
      <c r="B381" s="147"/>
      <c r="D381" s="148" t="s">
        <v>240</v>
      </c>
      <c r="E381" s="149" t="s">
        <v>1</v>
      </c>
      <c r="F381" s="150" t="s">
        <v>648</v>
      </c>
      <c r="H381" s="151">
        <v>16.094999999999999</v>
      </c>
      <c r="I381" s="152"/>
      <c r="L381" s="147"/>
      <c r="M381" s="153"/>
      <c r="T381" s="154"/>
      <c r="AT381" s="149" t="s">
        <v>240</v>
      </c>
      <c r="AU381" s="149" t="s">
        <v>91</v>
      </c>
      <c r="AV381" s="12" t="s">
        <v>91</v>
      </c>
      <c r="AW381" s="12" t="s">
        <v>36</v>
      </c>
      <c r="AX381" s="12" t="s">
        <v>21</v>
      </c>
      <c r="AY381" s="149" t="s">
        <v>221</v>
      </c>
    </row>
    <row r="382" spans="2:65" s="1" customFormat="1" ht="24.2" customHeight="1">
      <c r="B382" s="32"/>
      <c r="C382" s="134" t="s">
        <v>649</v>
      </c>
      <c r="D382" s="134" t="s">
        <v>224</v>
      </c>
      <c r="E382" s="135" t="s">
        <v>650</v>
      </c>
      <c r="F382" s="136" t="s">
        <v>651</v>
      </c>
      <c r="G382" s="137" t="s">
        <v>344</v>
      </c>
      <c r="H382" s="138">
        <v>0.95499999999999996</v>
      </c>
      <c r="I382" s="139"/>
      <c r="J382" s="140">
        <f>ROUND(I382*H382,2)</f>
        <v>0</v>
      </c>
      <c r="K382" s="136" t="s">
        <v>228</v>
      </c>
      <c r="L382" s="32"/>
      <c r="M382" s="141" t="s">
        <v>1</v>
      </c>
      <c r="N382" s="142" t="s">
        <v>46</v>
      </c>
      <c r="P382" s="143">
        <f>O382*H382</f>
        <v>0</v>
      </c>
      <c r="Q382" s="143">
        <v>4.1399999999999996E-3</v>
      </c>
      <c r="R382" s="143">
        <f>Q382*H382</f>
        <v>3.9536999999999992E-3</v>
      </c>
      <c r="S382" s="143">
        <v>0</v>
      </c>
      <c r="T382" s="144">
        <f>S382*H382</f>
        <v>0</v>
      </c>
      <c r="AR382" s="145" t="s">
        <v>229</v>
      </c>
      <c r="AT382" s="145" t="s">
        <v>224</v>
      </c>
      <c r="AU382" s="145" t="s">
        <v>91</v>
      </c>
      <c r="AY382" s="17" t="s">
        <v>221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21</v>
      </c>
      <c r="BK382" s="146">
        <f>ROUND(I382*H382,2)</f>
        <v>0</v>
      </c>
      <c r="BL382" s="17" t="s">
        <v>229</v>
      </c>
      <c r="BM382" s="145" t="s">
        <v>652</v>
      </c>
    </row>
    <row r="383" spans="2:65" s="14" customFormat="1" ht="11.25">
      <c r="B383" s="162"/>
      <c r="D383" s="148" t="s">
        <v>240</v>
      </c>
      <c r="E383" s="163" t="s">
        <v>1</v>
      </c>
      <c r="F383" s="164" t="s">
        <v>653</v>
      </c>
      <c r="H383" s="163" t="s">
        <v>1</v>
      </c>
      <c r="I383" s="165"/>
      <c r="L383" s="162"/>
      <c r="M383" s="166"/>
      <c r="T383" s="167"/>
      <c r="AT383" s="163" t="s">
        <v>240</v>
      </c>
      <c r="AU383" s="163" t="s">
        <v>91</v>
      </c>
      <c r="AV383" s="14" t="s">
        <v>21</v>
      </c>
      <c r="AW383" s="14" t="s">
        <v>36</v>
      </c>
      <c r="AX383" s="14" t="s">
        <v>81</v>
      </c>
      <c r="AY383" s="163" t="s">
        <v>221</v>
      </c>
    </row>
    <row r="384" spans="2:65" s="14" customFormat="1" ht="11.25">
      <c r="B384" s="162"/>
      <c r="D384" s="148" t="s">
        <v>240</v>
      </c>
      <c r="E384" s="163" t="s">
        <v>1</v>
      </c>
      <c r="F384" s="164" t="s">
        <v>654</v>
      </c>
      <c r="H384" s="163" t="s">
        <v>1</v>
      </c>
      <c r="I384" s="165"/>
      <c r="L384" s="162"/>
      <c r="M384" s="166"/>
      <c r="T384" s="167"/>
      <c r="AT384" s="163" t="s">
        <v>240</v>
      </c>
      <c r="AU384" s="163" t="s">
        <v>91</v>
      </c>
      <c r="AV384" s="14" t="s">
        <v>21</v>
      </c>
      <c r="AW384" s="14" t="s">
        <v>36</v>
      </c>
      <c r="AX384" s="14" t="s">
        <v>81</v>
      </c>
      <c r="AY384" s="163" t="s">
        <v>221</v>
      </c>
    </row>
    <row r="385" spans="2:65" s="12" customFormat="1" ht="11.25">
      <c r="B385" s="147"/>
      <c r="D385" s="148" t="s">
        <v>240</v>
      </c>
      <c r="E385" s="149" t="s">
        <v>1</v>
      </c>
      <c r="F385" s="150" t="s">
        <v>655</v>
      </c>
      <c r="H385" s="151">
        <v>0.95499999999999996</v>
      </c>
      <c r="I385" s="152"/>
      <c r="L385" s="147"/>
      <c r="M385" s="153"/>
      <c r="T385" s="154"/>
      <c r="AT385" s="149" t="s">
        <v>240</v>
      </c>
      <c r="AU385" s="149" t="s">
        <v>91</v>
      </c>
      <c r="AV385" s="12" t="s">
        <v>91</v>
      </c>
      <c r="AW385" s="12" t="s">
        <v>36</v>
      </c>
      <c r="AX385" s="12" t="s">
        <v>81</v>
      </c>
      <c r="AY385" s="149" t="s">
        <v>221</v>
      </c>
    </row>
    <row r="386" spans="2:65" s="13" customFormat="1" ht="11.25">
      <c r="B386" s="155"/>
      <c r="D386" s="148" t="s">
        <v>240</v>
      </c>
      <c r="E386" s="156" t="s">
        <v>107</v>
      </c>
      <c r="F386" s="157" t="s">
        <v>244</v>
      </c>
      <c r="H386" s="158">
        <v>0.95499999999999996</v>
      </c>
      <c r="I386" s="159"/>
      <c r="L386" s="155"/>
      <c r="M386" s="160"/>
      <c r="T386" s="161"/>
      <c r="AT386" s="156" t="s">
        <v>240</v>
      </c>
      <c r="AU386" s="156" t="s">
        <v>91</v>
      </c>
      <c r="AV386" s="13" t="s">
        <v>229</v>
      </c>
      <c r="AW386" s="13" t="s">
        <v>36</v>
      </c>
      <c r="AX386" s="13" t="s">
        <v>21</v>
      </c>
      <c r="AY386" s="156" t="s">
        <v>221</v>
      </c>
    </row>
    <row r="387" spans="2:65" s="1" customFormat="1" ht="24.2" customHeight="1">
      <c r="B387" s="32"/>
      <c r="C387" s="134" t="s">
        <v>656</v>
      </c>
      <c r="D387" s="134" t="s">
        <v>224</v>
      </c>
      <c r="E387" s="135" t="s">
        <v>484</v>
      </c>
      <c r="F387" s="136" t="s">
        <v>485</v>
      </c>
      <c r="G387" s="137" t="s">
        <v>266</v>
      </c>
      <c r="H387" s="138">
        <v>2.2919999999999998</v>
      </c>
      <c r="I387" s="139"/>
      <c r="J387" s="140">
        <f>ROUND(I387*H387,2)</f>
        <v>0</v>
      </c>
      <c r="K387" s="136" t="s">
        <v>233</v>
      </c>
      <c r="L387" s="32"/>
      <c r="M387" s="141" t="s">
        <v>1</v>
      </c>
      <c r="N387" s="142" t="s">
        <v>46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229</v>
      </c>
      <c r="AT387" s="145" t="s">
        <v>224</v>
      </c>
      <c r="AU387" s="145" t="s">
        <v>91</v>
      </c>
      <c r="AY387" s="17" t="s">
        <v>221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21</v>
      </c>
      <c r="BK387" s="146">
        <f>ROUND(I387*H387,2)</f>
        <v>0</v>
      </c>
      <c r="BL387" s="17" t="s">
        <v>229</v>
      </c>
      <c r="BM387" s="145" t="s">
        <v>657</v>
      </c>
    </row>
    <row r="388" spans="2:65" s="14" customFormat="1" ht="11.25">
      <c r="B388" s="162"/>
      <c r="D388" s="148" t="s">
        <v>240</v>
      </c>
      <c r="E388" s="163" t="s">
        <v>1</v>
      </c>
      <c r="F388" s="164" t="s">
        <v>653</v>
      </c>
      <c r="H388" s="163" t="s">
        <v>1</v>
      </c>
      <c r="I388" s="165"/>
      <c r="L388" s="162"/>
      <c r="M388" s="166"/>
      <c r="T388" s="167"/>
      <c r="AT388" s="163" t="s">
        <v>240</v>
      </c>
      <c r="AU388" s="163" t="s">
        <v>91</v>
      </c>
      <c r="AV388" s="14" t="s">
        <v>21</v>
      </c>
      <c r="AW388" s="14" t="s">
        <v>36</v>
      </c>
      <c r="AX388" s="14" t="s">
        <v>81</v>
      </c>
      <c r="AY388" s="163" t="s">
        <v>221</v>
      </c>
    </row>
    <row r="389" spans="2:65" s="14" customFormat="1" ht="11.25">
      <c r="B389" s="162"/>
      <c r="D389" s="148" t="s">
        <v>240</v>
      </c>
      <c r="E389" s="163" t="s">
        <v>1</v>
      </c>
      <c r="F389" s="164" t="s">
        <v>654</v>
      </c>
      <c r="H389" s="163" t="s">
        <v>1</v>
      </c>
      <c r="I389" s="165"/>
      <c r="L389" s="162"/>
      <c r="M389" s="166"/>
      <c r="T389" s="167"/>
      <c r="AT389" s="163" t="s">
        <v>240</v>
      </c>
      <c r="AU389" s="163" t="s">
        <v>91</v>
      </c>
      <c r="AV389" s="14" t="s">
        <v>21</v>
      </c>
      <c r="AW389" s="14" t="s">
        <v>36</v>
      </c>
      <c r="AX389" s="14" t="s">
        <v>81</v>
      </c>
      <c r="AY389" s="163" t="s">
        <v>221</v>
      </c>
    </row>
    <row r="390" spans="2:65" s="12" customFormat="1" ht="11.25">
      <c r="B390" s="147"/>
      <c r="D390" s="148" t="s">
        <v>240</v>
      </c>
      <c r="E390" s="149" t="s">
        <v>1</v>
      </c>
      <c r="F390" s="150" t="s">
        <v>658</v>
      </c>
      <c r="H390" s="151">
        <v>2.2919999999999998</v>
      </c>
      <c r="I390" s="152"/>
      <c r="L390" s="147"/>
      <c r="M390" s="153"/>
      <c r="T390" s="154"/>
      <c r="AT390" s="149" t="s">
        <v>240</v>
      </c>
      <c r="AU390" s="149" t="s">
        <v>91</v>
      </c>
      <c r="AV390" s="12" t="s">
        <v>91</v>
      </c>
      <c r="AW390" s="12" t="s">
        <v>36</v>
      </c>
      <c r="AX390" s="12" t="s">
        <v>81</v>
      </c>
      <c r="AY390" s="149" t="s">
        <v>221</v>
      </c>
    </row>
    <row r="391" spans="2:65" s="13" customFormat="1" ht="11.25">
      <c r="B391" s="155"/>
      <c r="D391" s="148" t="s">
        <v>240</v>
      </c>
      <c r="E391" s="156" t="s">
        <v>150</v>
      </c>
      <c r="F391" s="157" t="s">
        <v>244</v>
      </c>
      <c r="H391" s="158">
        <v>2.2919999999999998</v>
      </c>
      <c r="I391" s="159"/>
      <c r="L391" s="155"/>
      <c r="M391" s="160"/>
      <c r="T391" s="161"/>
      <c r="AT391" s="156" t="s">
        <v>240</v>
      </c>
      <c r="AU391" s="156" t="s">
        <v>91</v>
      </c>
      <c r="AV391" s="13" t="s">
        <v>229</v>
      </c>
      <c r="AW391" s="13" t="s">
        <v>36</v>
      </c>
      <c r="AX391" s="13" t="s">
        <v>21</v>
      </c>
      <c r="AY391" s="156" t="s">
        <v>221</v>
      </c>
    </row>
    <row r="392" spans="2:65" s="1" customFormat="1" ht="24.2" customHeight="1">
      <c r="B392" s="32"/>
      <c r="C392" s="134" t="s">
        <v>659</v>
      </c>
      <c r="D392" s="134" t="s">
        <v>224</v>
      </c>
      <c r="E392" s="135" t="s">
        <v>489</v>
      </c>
      <c r="F392" s="136" t="s">
        <v>490</v>
      </c>
      <c r="G392" s="137" t="s">
        <v>266</v>
      </c>
      <c r="H392" s="138">
        <v>16.044</v>
      </c>
      <c r="I392" s="139"/>
      <c r="J392" s="140">
        <f>ROUND(I392*H392,2)</f>
        <v>0</v>
      </c>
      <c r="K392" s="136" t="s">
        <v>233</v>
      </c>
      <c r="L392" s="32"/>
      <c r="M392" s="141" t="s">
        <v>1</v>
      </c>
      <c r="N392" s="142" t="s">
        <v>46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229</v>
      </c>
      <c r="AT392" s="145" t="s">
        <v>224</v>
      </c>
      <c r="AU392" s="145" t="s">
        <v>91</v>
      </c>
      <c r="AY392" s="17" t="s">
        <v>221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7" t="s">
        <v>21</v>
      </c>
      <c r="BK392" s="146">
        <f>ROUND(I392*H392,2)</f>
        <v>0</v>
      </c>
      <c r="BL392" s="17" t="s">
        <v>229</v>
      </c>
      <c r="BM392" s="145" t="s">
        <v>660</v>
      </c>
    </row>
    <row r="393" spans="2:65" s="12" customFormat="1" ht="11.25">
      <c r="B393" s="147"/>
      <c r="D393" s="148" t="s">
        <v>240</v>
      </c>
      <c r="E393" s="149" t="s">
        <v>1</v>
      </c>
      <c r="F393" s="150" t="s">
        <v>661</v>
      </c>
      <c r="H393" s="151">
        <v>16.044</v>
      </c>
      <c r="I393" s="152"/>
      <c r="L393" s="147"/>
      <c r="M393" s="153"/>
      <c r="T393" s="154"/>
      <c r="AT393" s="149" t="s">
        <v>240</v>
      </c>
      <c r="AU393" s="149" t="s">
        <v>91</v>
      </c>
      <c r="AV393" s="12" t="s">
        <v>91</v>
      </c>
      <c r="AW393" s="12" t="s">
        <v>36</v>
      </c>
      <c r="AX393" s="12" t="s">
        <v>21</v>
      </c>
      <c r="AY393" s="149" t="s">
        <v>221</v>
      </c>
    </row>
    <row r="394" spans="2:65" s="1" customFormat="1" ht="33" customHeight="1">
      <c r="B394" s="32"/>
      <c r="C394" s="134" t="s">
        <v>662</v>
      </c>
      <c r="D394" s="134" t="s">
        <v>224</v>
      </c>
      <c r="E394" s="135" t="s">
        <v>494</v>
      </c>
      <c r="F394" s="136" t="s">
        <v>495</v>
      </c>
      <c r="G394" s="137" t="s">
        <v>266</v>
      </c>
      <c r="H394" s="138">
        <v>2.2919999999999998</v>
      </c>
      <c r="I394" s="139"/>
      <c r="J394" s="140">
        <f>ROUND(I394*H394,2)</f>
        <v>0</v>
      </c>
      <c r="K394" s="136" t="s">
        <v>228</v>
      </c>
      <c r="L394" s="32"/>
      <c r="M394" s="141" t="s">
        <v>1</v>
      </c>
      <c r="N394" s="142" t="s">
        <v>46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229</v>
      </c>
      <c r="AT394" s="145" t="s">
        <v>224</v>
      </c>
      <c r="AU394" s="145" t="s">
        <v>91</v>
      </c>
      <c r="AY394" s="17" t="s">
        <v>221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21</v>
      </c>
      <c r="BK394" s="146">
        <f>ROUND(I394*H394,2)</f>
        <v>0</v>
      </c>
      <c r="BL394" s="17" t="s">
        <v>229</v>
      </c>
      <c r="BM394" s="145" t="s">
        <v>663</v>
      </c>
    </row>
    <row r="395" spans="2:65" s="12" customFormat="1" ht="11.25">
      <c r="B395" s="147"/>
      <c r="D395" s="148" t="s">
        <v>240</v>
      </c>
      <c r="E395" s="149" t="s">
        <v>1</v>
      </c>
      <c r="F395" s="150" t="s">
        <v>150</v>
      </c>
      <c r="H395" s="151">
        <v>2.2919999999999998</v>
      </c>
      <c r="I395" s="152"/>
      <c r="L395" s="147"/>
      <c r="M395" s="153"/>
      <c r="T395" s="154"/>
      <c r="AT395" s="149" t="s">
        <v>240</v>
      </c>
      <c r="AU395" s="149" t="s">
        <v>91</v>
      </c>
      <c r="AV395" s="12" t="s">
        <v>91</v>
      </c>
      <c r="AW395" s="12" t="s">
        <v>36</v>
      </c>
      <c r="AX395" s="12" t="s">
        <v>21</v>
      </c>
      <c r="AY395" s="149" t="s">
        <v>221</v>
      </c>
    </row>
    <row r="396" spans="2:65" s="1" customFormat="1" ht="33" customHeight="1">
      <c r="B396" s="32"/>
      <c r="C396" s="134" t="s">
        <v>664</v>
      </c>
      <c r="D396" s="134" t="s">
        <v>224</v>
      </c>
      <c r="E396" s="135" t="s">
        <v>665</v>
      </c>
      <c r="F396" s="136" t="s">
        <v>666</v>
      </c>
      <c r="G396" s="137" t="s">
        <v>227</v>
      </c>
      <c r="H396" s="138">
        <v>1</v>
      </c>
      <c r="I396" s="139"/>
      <c r="J396" s="140">
        <f>ROUND(I396*H396,2)</f>
        <v>0</v>
      </c>
      <c r="K396" s="136" t="s">
        <v>228</v>
      </c>
      <c r="L396" s="32"/>
      <c r="M396" s="141" t="s">
        <v>1</v>
      </c>
      <c r="N396" s="142" t="s">
        <v>46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229</v>
      </c>
      <c r="AT396" s="145" t="s">
        <v>224</v>
      </c>
      <c r="AU396" s="145" t="s">
        <v>91</v>
      </c>
      <c r="AY396" s="17" t="s">
        <v>221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7" t="s">
        <v>21</v>
      </c>
      <c r="BK396" s="146">
        <f>ROUND(I396*H396,2)</f>
        <v>0</v>
      </c>
      <c r="BL396" s="17" t="s">
        <v>229</v>
      </c>
      <c r="BM396" s="145" t="s">
        <v>667</v>
      </c>
    </row>
    <row r="397" spans="2:65" s="12" customFormat="1" ht="11.25">
      <c r="B397" s="147"/>
      <c r="D397" s="148" t="s">
        <v>240</v>
      </c>
      <c r="E397" s="149" t="s">
        <v>1</v>
      </c>
      <c r="F397" s="150" t="s">
        <v>668</v>
      </c>
      <c r="H397" s="151">
        <v>1</v>
      </c>
      <c r="I397" s="152"/>
      <c r="L397" s="147"/>
      <c r="M397" s="153"/>
      <c r="T397" s="154"/>
      <c r="AT397" s="149" t="s">
        <v>240</v>
      </c>
      <c r="AU397" s="149" t="s">
        <v>91</v>
      </c>
      <c r="AV397" s="12" t="s">
        <v>91</v>
      </c>
      <c r="AW397" s="12" t="s">
        <v>36</v>
      </c>
      <c r="AX397" s="12" t="s">
        <v>21</v>
      </c>
      <c r="AY397" s="149" t="s">
        <v>221</v>
      </c>
    </row>
    <row r="398" spans="2:65" s="1" customFormat="1" ht="21.75" customHeight="1">
      <c r="B398" s="32"/>
      <c r="C398" s="134" t="s">
        <v>669</v>
      </c>
      <c r="D398" s="134" t="s">
        <v>224</v>
      </c>
      <c r="E398" s="135" t="s">
        <v>670</v>
      </c>
      <c r="F398" s="136" t="s">
        <v>671</v>
      </c>
      <c r="G398" s="137" t="s">
        <v>247</v>
      </c>
      <c r="H398" s="138">
        <v>67.555000000000007</v>
      </c>
      <c r="I398" s="139"/>
      <c r="J398" s="140">
        <f>ROUND(I398*H398,2)</f>
        <v>0</v>
      </c>
      <c r="K398" s="136" t="s">
        <v>233</v>
      </c>
      <c r="L398" s="32"/>
      <c r="M398" s="141" t="s">
        <v>1</v>
      </c>
      <c r="N398" s="142" t="s">
        <v>46</v>
      </c>
      <c r="P398" s="143">
        <f>O398*H398</f>
        <v>0</v>
      </c>
      <c r="Q398" s="143">
        <v>1.1690000000000001E-2</v>
      </c>
      <c r="R398" s="143">
        <f>Q398*H398</f>
        <v>0.78971795000000011</v>
      </c>
      <c r="S398" s="143">
        <v>0</v>
      </c>
      <c r="T398" s="144">
        <f>S398*H398</f>
        <v>0</v>
      </c>
      <c r="AR398" s="145" t="s">
        <v>229</v>
      </c>
      <c r="AT398" s="145" t="s">
        <v>224</v>
      </c>
      <c r="AU398" s="145" t="s">
        <v>91</v>
      </c>
      <c r="AY398" s="17" t="s">
        <v>221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21</v>
      </c>
      <c r="BK398" s="146">
        <f>ROUND(I398*H398,2)</f>
        <v>0</v>
      </c>
      <c r="BL398" s="17" t="s">
        <v>229</v>
      </c>
      <c r="BM398" s="145" t="s">
        <v>672</v>
      </c>
    </row>
    <row r="399" spans="2:65" s="14" customFormat="1" ht="11.25">
      <c r="B399" s="162"/>
      <c r="D399" s="148" t="s">
        <v>240</v>
      </c>
      <c r="E399" s="163" t="s">
        <v>1</v>
      </c>
      <c r="F399" s="164" t="s">
        <v>673</v>
      </c>
      <c r="H399" s="163" t="s">
        <v>1</v>
      </c>
      <c r="I399" s="165"/>
      <c r="L399" s="162"/>
      <c r="M399" s="166"/>
      <c r="T399" s="167"/>
      <c r="AT399" s="163" t="s">
        <v>240</v>
      </c>
      <c r="AU399" s="163" t="s">
        <v>91</v>
      </c>
      <c r="AV399" s="14" t="s">
        <v>21</v>
      </c>
      <c r="AW399" s="14" t="s">
        <v>36</v>
      </c>
      <c r="AX399" s="14" t="s">
        <v>81</v>
      </c>
      <c r="AY399" s="163" t="s">
        <v>221</v>
      </c>
    </row>
    <row r="400" spans="2:65" s="14" customFormat="1" ht="22.5">
      <c r="B400" s="162"/>
      <c r="D400" s="148" t="s">
        <v>240</v>
      </c>
      <c r="E400" s="163" t="s">
        <v>1</v>
      </c>
      <c r="F400" s="164" t="s">
        <v>674</v>
      </c>
      <c r="H400" s="163" t="s">
        <v>1</v>
      </c>
      <c r="I400" s="165"/>
      <c r="L400" s="162"/>
      <c r="M400" s="166"/>
      <c r="T400" s="167"/>
      <c r="AT400" s="163" t="s">
        <v>240</v>
      </c>
      <c r="AU400" s="163" t="s">
        <v>91</v>
      </c>
      <c r="AV400" s="14" t="s">
        <v>21</v>
      </c>
      <c r="AW400" s="14" t="s">
        <v>36</v>
      </c>
      <c r="AX400" s="14" t="s">
        <v>81</v>
      </c>
      <c r="AY400" s="163" t="s">
        <v>221</v>
      </c>
    </row>
    <row r="401" spans="2:65" s="12" customFormat="1" ht="11.25">
      <c r="B401" s="147"/>
      <c r="D401" s="148" t="s">
        <v>240</v>
      </c>
      <c r="E401" s="149" t="s">
        <v>1</v>
      </c>
      <c r="F401" s="150" t="s">
        <v>675</v>
      </c>
      <c r="H401" s="151">
        <v>67.555000000000007</v>
      </c>
      <c r="I401" s="152"/>
      <c r="L401" s="147"/>
      <c r="M401" s="153"/>
      <c r="T401" s="154"/>
      <c r="AT401" s="149" t="s">
        <v>240</v>
      </c>
      <c r="AU401" s="149" t="s">
        <v>91</v>
      </c>
      <c r="AV401" s="12" t="s">
        <v>91</v>
      </c>
      <c r="AW401" s="12" t="s">
        <v>36</v>
      </c>
      <c r="AX401" s="12" t="s">
        <v>81</v>
      </c>
      <c r="AY401" s="149" t="s">
        <v>221</v>
      </c>
    </row>
    <row r="402" spans="2:65" s="13" customFormat="1" ht="11.25">
      <c r="B402" s="155"/>
      <c r="D402" s="148" t="s">
        <v>240</v>
      </c>
      <c r="E402" s="156" t="s">
        <v>676</v>
      </c>
      <c r="F402" s="157" t="s">
        <v>244</v>
      </c>
      <c r="H402" s="158">
        <v>67.555000000000007</v>
      </c>
      <c r="I402" s="159"/>
      <c r="L402" s="155"/>
      <c r="M402" s="160"/>
      <c r="T402" s="161"/>
      <c r="AT402" s="156" t="s">
        <v>240</v>
      </c>
      <c r="AU402" s="156" t="s">
        <v>91</v>
      </c>
      <c r="AV402" s="13" t="s">
        <v>229</v>
      </c>
      <c r="AW402" s="13" t="s">
        <v>36</v>
      </c>
      <c r="AX402" s="13" t="s">
        <v>21</v>
      </c>
      <c r="AY402" s="156" t="s">
        <v>221</v>
      </c>
    </row>
    <row r="403" spans="2:65" s="1" customFormat="1" ht="16.5" customHeight="1">
      <c r="B403" s="32"/>
      <c r="C403" s="134" t="s">
        <v>677</v>
      </c>
      <c r="D403" s="134" t="s">
        <v>224</v>
      </c>
      <c r="E403" s="135" t="s">
        <v>678</v>
      </c>
      <c r="F403" s="136" t="s">
        <v>679</v>
      </c>
      <c r="G403" s="137" t="s">
        <v>247</v>
      </c>
      <c r="H403" s="138">
        <v>67.555000000000007</v>
      </c>
      <c r="I403" s="139"/>
      <c r="J403" s="140">
        <f>ROUND(I403*H403,2)</f>
        <v>0</v>
      </c>
      <c r="K403" s="136" t="s">
        <v>233</v>
      </c>
      <c r="L403" s="32"/>
      <c r="M403" s="141" t="s">
        <v>1</v>
      </c>
      <c r="N403" s="142" t="s">
        <v>46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229</v>
      </c>
      <c r="AT403" s="145" t="s">
        <v>224</v>
      </c>
      <c r="AU403" s="145" t="s">
        <v>91</v>
      </c>
      <c r="AY403" s="17" t="s">
        <v>221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21</v>
      </c>
      <c r="BK403" s="146">
        <f>ROUND(I403*H403,2)</f>
        <v>0</v>
      </c>
      <c r="BL403" s="17" t="s">
        <v>229</v>
      </c>
      <c r="BM403" s="145" t="s">
        <v>680</v>
      </c>
    </row>
    <row r="404" spans="2:65" s="1" customFormat="1" ht="24.2" customHeight="1">
      <c r="B404" s="32"/>
      <c r="C404" s="134" t="s">
        <v>681</v>
      </c>
      <c r="D404" s="134" t="s">
        <v>224</v>
      </c>
      <c r="E404" s="135" t="s">
        <v>682</v>
      </c>
      <c r="F404" s="136" t="s">
        <v>683</v>
      </c>
      <c r="G404" s="137" t="s">
        <v>540</v>
      </c>
      <c r="H404" s="138">
        <v>3180.2</v>
      </c>
      <c r="I404" s="139"/>
      <c r="J404" s="140">
        <f>ROUND(I404*H404,2)</f>
        <v>0</v>
      </c>
      <c r="K404" s="136" t="s">
        <v>233</v>
      </c>
      <c r="L404" s="32"/>
      <c r="M404" s="141" t="s">
        <v>1</v>
      </c>
      <c r="N404" s="142" t="s">
        <v>46</v>
      </c>
      <c r="P404" s="143">
        <f>O404*H404</f>
        <v>0</v>
      </c>
      <c r="Q404" s="143">
        <v>2.5999999999999998E-4</v>
      </c>
      <c r="R404" s="143">
        <f>Q404*H404</f>
        <v>0.82685199999999992</v>
      </c>
      <c r="S404" s="143">
        <v>0</v>
      </c>
      <c r="T404" s="144">
        <f>S404*H404</f>
        <v>0</v>
      </c>
      <c r="AR404" s="145" t="s">
        <v>229</v>
      </c>
      <c r="AT404" s="145" t="s">
        <v>224</v>
      </c>
      <c r="AU404" s="145" t="s">
        <v>91</v>
      </c>
      <c r="AY404" s="17" t="s">
        <v>221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21</v>
      </c>
      <c r="BK404" s="146">
        <f>ROUND(I404*H404,2)</f>
        <v>0</v>
      </c>
      <c r="BL404" s="17" t="s">
        <v>229</v>
      </c>
      <c r="BM404" s="145" t="s">
        <v>684</v>
      </c>
    </row>
    <row r="405" spans="2:65" s="14" customFormat="1" ht="11.25">
      <c r="B405" s="162"/>
      <c r="D405" s="148" t="s">
        <v>240</v>
      </c>
      <c r="E405" s="163" t="s">
        <v>1</v>
      </c>
      <c r="F405" s="164" t="s">
        <v>685</v>
      </c>
      <c r="H405" s="163" t="s">
        <v>1</v>
      </c>
      <c r="I405" s="165"/>
      <c r="L405" s="162"/>
      <c r="M405" s="166"/>
      <c r="T405" s="167"/>
      <c r="AT405" s="163" t="s">
        <v>240</v>
      </c>
      <c r="AU405" s="163" t="s">
        <v>91</v>
      </c>
      <c r="AV405" s="14" t="s">
        <v>21</v>
      </c>
      <c r="AW405" s="14" t="s">
        <v>36</v>
      </c>
      <c r="AX405" s="14" t="s">
        <v>81</v>
      </c>
      <c r="AY405" s="163" t="s">
        <v>221</v>
      </c>
    </row>
    <row r="406" spans="2:65" s="12" customFormat="1" ht="11.25">
      <c r="B406" s="147"/>
      <c r="D406" s="148" t="s">
        <v>240</v>
      </c>
      <c r="E406" s="149" t="s">
        <v>1</v>
      </c>
      <c r="F406" s="150" t="s">
        <v>686</v>
      </c>
      <c r="H406" s="151">
        <v>2788.1</v>
      </c>
      <c r="I406" s="152"/>
      <c r="L406" s="147"/>
      <c r="M406" s="153"/>
      <c r="T406" s="154"/>
      <c r="AT406" s="149" t="s">
        <v>240</v>
      </c>
      <c r="AU406" s="149" t="s">
        <v>91</v>
      </c>
      <c r="AV406" s="12" t="s">
        <v>91</v>
      </c>
      <c r="AW406" s="12" t="s">
        <v>36</v>
      </c>
      <c r="AX406" s="12" t="s">
        <v>81</v>
      </c>
      <c r="AY406" s="149" t="s">
        <v>221</v>
      </c>
    </row>
    <row r="407" spans="2:65" s="15" customFormat="1" ht="11.25">
      <c r="B407" s="168"/>
      <c r="D407" s="148" t="s">
        <v>240</v>
      </c>
      <c r="E407" s="169" t="s">
        <v>120</v>
      </c>
      <c r="F407" s="170" t="s">
        <v>374</v>
      </c>
      <c r="H407" s="171">
        <v>2788.1</v>
      </c>
      <c r="I407" s="172"/>
      <c r="L407" s="168"/>
      <c r="M407" s="173"/>
      <c r="T407" s="174"/>
      <c r="AT407" s="169" t="s">
        <v>240</v>
      </c>
      <c r="AU407" s="169" t="s">
        <v>91</v>
      </c>
      <c r="AV407" s="15" t="s">
        <v>235</v>
      </c>
      <c r="AW407" s="15" t="s">
        <v>36</v>
      </c>
      <c r="AX407" s="15" t="s">
        <v>81</v>
      </c>
      <c r="AY407" s="169" t="s">
        <v>221</v>
      </c>
    </row>
    <row r="408" spans="2:65" s="14" customFormat="1" ht="11.25">
      <c r="B408" s="162"/>
      <c r="D408" s="148" t="s">
        <v>240</v>
      </c>
      <c r="E408" s="163" t="s">
        <v>1</v>
      </c>
      <c r="F408" s="164" t="s">
        <v>687</v>
      </c>
      <c r="H408" s="163" t="s">
        <v>1</v>
      </c>
      <c r="I408" s="165"/>
      <c r="L408" s="162"/>
      <c r="M408" s="166"/>
      <c r="T408" s="167"/>
      <c r="AT408" s="163" t="s">
        <v>240</v>
      </c>
      <c r="AU408" s="163" t="s">
        <v>91</v>
      </c>
      <c r="AV408" s="14" t="s">
        <v>21</v>
      </c>
      <c r="AW408" s="14" t="s">
        <v>36</v>
      </c>
      <c r="AX408" s="14" t="s">
        <v>81</v>
      </c>
      <c r="AY408" s="163" t="s">
        <v>221</v>
      </c>
    </row>
    <row r="409" spans="2:65" s="12" customFormat="1" ht="11.25">
      <c r="B409" s="147"/>
      <c r="D409" s="148" t="s">
        <v>240</v>
      </c>
      <c r="E409" s="149" t="s">
        <v>1</v>
      </c>
      <c r="F409" s="150" t="s">
        <v>688</v>
      </c>
      <c r="H409" s="151">
        <v>392.1</v>
      </c>
      <c r="I409" s="152"/>
      <c r="L409" s="147"/>
      <c r="M409" s="153"/>
      <c r="T409" s="154"/>
      <c r="AT409" s="149" t="s">
        <v>240</v>
      </c>
      <c r="AU409" s="149" t="s">
        <v>91</v>
      </c>
      <c r="AV409" s="12" t="s">
        <v>91</v>
      </c>
      <c r="AW409" s="12" t="s">
        <v>36</v>
      </c>
      <c r="AX409" s="12" t="s">
        <v>81</v>
      </c>
      <c r="AY409" s="149" t="s">
        <v>221</v>
      </c>
    </row>
    <row r="410" spans="2:65" s="15" customFormat="1" ht="11.25">
      <c r="B410" s="168"/>
      <c r="D410" s="148" t="s">
        <v>240</v>
      </c>
      <c r="E410" s="169" t="s">
        <v>140</v>
      </c>
      <c r="F410" s="170" t="s">
        <v>374</v>
      </c>
      <c r="H410" s="171">
        <v>392.1</v>
      </c>
      <c r="I410" s="172"/>
      <c r="L410" s="168"/>
      <c r="M410" s="173"/>
      <c r="T410" s="174"/>
      <c r="AT410" s="169" t="s">
        <v>240</v>
      </c>
      <c r="AU410" s="169" t="s">
        <v>91</v>
      </c>
      <c r="AV410" s="15" t="s">
        <v>235</v>
      </c>
      <c r="AW410" s="15" t="s">
        <v>36</v>
      </c>
      <c r="AX410" s="15" t="s">
        <v>81</v>
      </c>
      <c r="AY410" s="169" t="s">
        <v>221</v>
      </c>
    </row>
    <row r="411" spans="2:65" s="13" customFormat="1" ht="11.25">
      <c r="B411" s="155"/>
      <c r="D411" s="148" t="s">
        <v>240</v>
      </c>
      <c r="E411" s="156" t="s">
        <v>689</v>
      </c>
      <c r="F411" s="157" t="s">
        <v>244</v>
      </c>
      <c r="H411" s="158">
        <v>3180.2</v>
      </c>
      <c r="I411" s="159"/>
      <c r="L411" s="155"/>
      <c r="M411" s="160"/>
      <c r="T411" s="161"/>
      <c r="AT411" s="156" t="s">
        <v>240</v>
      </c>
      <c r="AU411" s="156" t="s">
        <v>91</v>
      </c>
      <c r="AV411" s="13" t="s">
        <v>229</v>
      </c>
      <c r="AW411" s="13" t="s">
        <v>36</v>
      </c>
      <c r="AX411" s="13" t="s">
        <v>21</v>
      </c>
      <c r="AY411" s="156" t="s">
        <v>221</v>
      </c>
    </row>
    <row r="412" spans="2:65" s="1" customFormat="1" ht="24.2" customHeight="1">
      <c r="B412" s="32"/>
      <c r="C412" s="175" t="s">
        <v>690</v>
      </c>
      <c r="D412" s="175" t="s">
        <v>441</v>
      </c>
      <c r="E412" s="176" t="s">
        <v>691</v>
      </c>
      <c r="F412" s="177" t="s">
        <v>692</v>
      </c>
      <c r="G412" s="178" t="s">
        <v>266</v>
      </c>
      <c r="H412" s="179">
        <v>2.8719999999999999</v>
      </c>
      <c r="I412" s="180"/>
      <c r="J412" s="181">
        <f>ROUND(I412*H412,2)</f>
        <v>0</v>
      </c>
      <c r="K412" s="177" t="s">
        <v>228</v>
      </c>
      <c r="L412" s="182"/>
      <c r="M412" s="183" t="s">
        <v>1</v>
      </c>
      <c r="N412" s="184" t="s">
        <v>46</v>
      </c>
      <c r="P412" s="143">
        <f>O412*H412</f>
        <v>0</v>
      </c>
      <c r="Q412" s="143">
        <v>1</v>
      </c>
      <c r="R412" s="143">
        <f>Q412*H412</f>
        <v>2.8719999999999999</v>
      </c>
      <c r="S412" s="143">
        <v>0</v>
      </c>
      <c r="T412" s="144">
        <f>S412*H412</f>
        <v>0</v>
      </c>
      <c r="AR412" s="145" t="s">
        <v>123</v>
      </c>
      <c r="AT412" s="145" t="s">
        <v>441</v>
      </c>
      <c r="AU412" s="145" t="s">
        <v>91</v>
      </c>
      <c r="AY412" s="17" t="s">
        <v>221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21</v>
      </c>
      <c r="BK412" s="146">
        <f>ROUND(I412*H412,2)</f>
        <v>0</v>
      </c>
      <c r="BL412" s="17" t="s">
        <v>229</v>
      </c>
      <c r="BM412" s="145" t="s">
        <v>693</v>
      </c>
    </row>
    <row r="413" spans="2:65" s="12" customFormat="1" ht="11.25">
      <c r="B413" s="147"/>
      <c r="D413" s="148" t="s">
        <v>240</v>
      </c>
      <c r="E413" s="149" t="s">
        <v>1</v>
      </c>
      <c r="F413" s="150" t="s">
        <v>694</v>
      </c>
      <c r="H413" s="151">
        <v>2.8719999999999999</v>
      </c>
      <c r="I413" s="152"/>
      <c r="L413" s="147"/>
      <c r="M413" s="153"/>
      <c r="T413" s="154"/>
      <c r="AT413" s="149" t="s">
        <v>240</v>
      </c>
      <c r="AU413" s="149" t="s">
        <v>91</v>
      </c>
      <c r="AV413" s="12" t="s">
        <v>91</v>
      </c>
      <c r="AW413" s="12" t="s">
        <v>36</v>
      </c>
      <c r="AX413" s="12" t="s">
        <v>21</v>
      </c>
      <c r="AY413" s="149" t="s">
        <v>221</v>
      </c>
    </row>
    <row r="414" spans="2:65" s="1" customFormat="1" ht="24.2" customHeight="1">
      <c r="B414" s="32"/>
      <c r="C414" s="175" t="s">
        <v>695</v>
      </c>
      <c r="D414" s="175" t="s">
        <v>441</v>
      </c>
      <c r="E414" s="176" t="s">
        <v>696</v>
      </c>
      <c r="F414" s="177" t="s">
        <v>697</v>
      </c>
      <c r="G414" s="178" t="s">
        <v>266</v>
      </c>
      <c r="H414" s="179">
        <v>0.40400000000000003</v>
      </c>
      <c r="I414" s="180"/>
      <c r="J414" s="181">
        <f>ROUND(I414*H414,2)</f>
        <v>0</v>
      </c>
      <c r="K414" s="177" t="s">
        <v>228</v>
      </c>
      <c r="L414" s="182"/>
      <c r="M414" s="183" t="s">
        <v>1</v>
      </c>
      <c r="N414" s="184" t="s">
        <v>46</v>
      </c>
      <c r="P414" s="143">
        <f>O414*H414</f>
        <v>0</v>
      </c>
      <c r="Q414" s="143">
        <v>1</v>
      </c>
      <c r="R414" s="143">
        <f>Q414*H414</f>
        <v>0.40400000000000003</v>
      </c>
      <c r="S414" s="143">
        <v>0</v>
      </c>
      <c r="T414" s="144">
        <f>S414*H414</f>
        <v>0</v>
      </c>
      <c r="AR414" s="145" t="s">
        <v>123</v>
      </c>
      <c r="AT414" s="145" t="s">
        <v>441</v>
      </c>
      <c r="AU414" s="145" t="s">
        <v>91</v>
      </c>
      <c r="AY414" s="17" t="s">
        <v>221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7" t="s">
        <v>21</v>
      </c>
      <c r="BK414" s="146">
        <f>ROUND(I414*H414,2)</f>
        <v>0</v>
      </c>
      <c r="BL414" s="17" t="s">
        <v>229</v>
      </c>
      <c r="BM414" s="145" t="s">
        <v>698</v>
      </c>
    </row>
    <row r="415" spans="2:65" s="12" customFormat="1" ht="11.25">
      <c r="B415" s="147"/>
      <c r="D415" s="148" t="s">
        <v>240</v>
      </c>
      <c r="E415" s="149" t="s">
        <v>1</v>
      </c>
      <c r="F415" s="150" t="s">
        <v>699</v>
      </c>
      <c r="H415" s="151">
        <v>0.40400000000000003</v>
      </c>
      <c r="I415" s="152"/>
      <c r="L415" s="147"/>
      <c r="M415" s="153"/>
      <c r="T415" s="154"/>
      <c r="AT415" s="149" t="s">
        <v>240</v>
      </c>
      <c r="AU415" s="149" t="s">
        <v>91</v>
      </c>
      <c r="AV415" s="12" t="s">
        <v>91</v>
      </c>
      <c r="AW415" s="12" t="s">
        <v>36</v>
      </c>
      <c r="AX415" s="12" t="s">
        <v>21</v>
      </c>
      <c r="AY415" s="149" t="s">
        <v>221</v>
      </c>
    </row>
    <row r="416" spans="2:65" s="1" customFormat="1" ht="24.2" customHeight="1">
      <c r="B416" s="32"/>
      <c r="C416" s="134" t="s">
        <v>700</v>
      </c>
      <c r="D416" s="134" t="s">
        <v>224</v>
      </c>
      <c r="E416" s="135" t="s">
        <v>701</v>
      </c>
      <c r="F416" s="136" t="s">
        <v>702</v>
      </c>
      <c r="G416" s="137" t="s">
        <v>540</v>
      </c>
      <c r="H416" s="138">
        <v>3180.2</v>
      </c>
      <c r="I416" s="139"/>
      <c r="J416" s="140">
        <f>ROUND(I416*H416,2)</f>
        <v>0</v>
      </c>
      <c r="K416" s="136" t="s">
        <v>233</v>
      </c>
      <c r="L416" s="32"/>
      <c r="M416" s="141" t="s">
        <v>1</v>
      </c>
      <c r="N416" s="142" t="s">
        <v>46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229</v>
      </c>
      <c r="AT416" s="145" t="s">
        <v>224</v>
      </c>
      <c r="AU416" s="145" t="s">
        <v>91</v>
      </c>
      <c r="AY416" s="17" t="s">
        <v>221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7" t="s">
        <v>21</v>
      </c>
      <c r="BK416" s="146">
        <f>ROUND(I416*H416,2)</f>
        <v>0</v>
      </c>
      <c r="BL416" s="17" t="s">
        <v>229</v>
      </c>
      <c r="BM416" s="145" t="s">
        <v>703</v>
      </c>
    </row>
    <row r="417" spans="2:65" s="1" customFormat="1" ht="16.5" customHeight="1">
      <c r="B417" s="32"/>
      <c r="C417" s="134" t="s">
        <v>704</v>
      </c>
      <c r="D417" s="134" t="s">
        <v>224</v>
      </c>
      <c r="E417" s="135" t="s">
        <v>705</v>
      </c>
      <c r="F417" s="136" t="s">
        <v>706</v>
      </c>
      <c r="G417" s="137" t="s">
        <v>344</v>
      </c>
      <c r="H417" s="138">
        <v>0.7</v>
      </c>
      <c r="I417" s="139"/>
      <c r="J417" s="140">
        <f>ROUND(I417*H417,2)</f>
        <v>0</v>
      </c>
      <c r="K417" s="136" t="s">
        <v>233</v>
      </c>
      <c r="L417" s="32"/>
      <c r="M417" s="141" t="s">
        <v>1</v>
      </c>
      <c r="N417" s="142" t="s">
        <v>46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229</v>
      </c>
      <c r="AT417" s="145" t="s">
        <v>224</v>
      </c>
      <c r="AU417" s="145" t="s">
        <v>91</v>
      </c>
      <c r="AY417" s="17" t="s">
        <v>221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21</v>
      </c>
      <c r="BK417" s="146">
        <f>ROUND(I417*H417,2)</f>
        <v>0</v>
      </c>
      <c r="BL417" s="17" t="s">
        <v>229</v>
      </c>
      <c r="BM417" s="145" t="s">
        <v>707</v>
      </c>
    </row>
    <row r="418" spans="2:65" s="12" customFormat="1" ht="11.25">
      <c r="B418" s="147"/>
      <c r="D418" s="148" t="s">
        <v>240</v>
      </c>
      <c r="E418" s="149" t="s">
        <v>1</v>
      </c>
      <c r="F418" s="150" t="s">
        <v>708</v>
      </c>
      <c r="H418" s="151">
        <v>0.7</v>
      </c>
      <c r="I418" s="152"/>
      <c r="L418" s="147"/>
      <c r="M418" s="153"/>
      <c r="T418" s="154"/>
      <c r="AT418" s="149" t="s">
        <v>240</v>
      </c>
      <c r="AU418" s="149" t="s">
        <v>91</v>
      </c>
      <c r="AV418" s="12" t="s">
        <v>91</v>
      </c>
      <c r="AW418" s="12" t="s">
        <v>36</v>
      </c>
      <c r="AX418" s="12" t="s">
        <v>21</v>
      </c>
      <c r="AY418" s="149" t="s">
        <v>221</v>
      </c>
    </row>
    <row r="419" spans="2:65" s="1" customFormat="1" ht="33" customHeight="1">
      <c r="B419" s="32"/>
      <c r="C419" s="134" t="s">
        <v>92</v>
      </c>
      <c r="D419" s="134" t="s">
        <v>224</v>
      </c>
      <c r="E419" s="135" t="s">
        <v>709</v>
      </c>
      <c r="F419" s="136" t="s">
        <v>710</v>
      </c>
      <c r="G419" s="137" t="s">
        <v>344</v>
      </c>
      <c r="H419" s="138">
        <v>0.7</v>
      </c>
      <c r="I419" s="139"/>
      <c r="J419" s="140">
        <f>ROUND(I419*H419,2)</f>
        <v>0</v>
      </c>
      <c r="K419" s="136" t="s">
        <v>233</v>
      </c>
      <c r="L419" s="32"/>
      <c r="M419" s="141" t="s">
        <v>1</v>
      </c>
      <c r="N419" s="142" t="s">
        <v>46</v>
      </c>
      <c r="P419" s="143">
        <f>O419*H419</f>
        <v>0</v>
      </c>
      <c r="Q419" s="143">
        <v>2.3010199999999998</v>
      </c>
      <c r="R419" s="143">
        <f>Q419*H419</f>
        <v>1.6107139999999998</v>
      </c>
      <c r="S419" s="143">
        <v>0</v>
      </c>
      <c r="T419" s="144">
        <f>S419*H419</f>
        <v>0</v>
      </c>
      <c r="AR419" s="145" t="s">
        <v>229</v>
      </c>
      <c r="AT419" s="145" t="s">
        <v>224</v>
      </c>
      <c r="AU419" s="145" t="s">
        <v>91</v>
      </c>
      <c r="AY419" s="17" t="s">
        <v>221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21</v>
      </c>
      <c r="BK419" s="146">
        <f>ROUND(I419*H419,2)</f>
        <v>0</v>
      </c>
      <c r="BL419" s="17" t="s">
        <v>229</v>
      </c>
      <c r="BM419" s="145" t="s">
        <v>711</v>
      </c>
    </row>
    <row r="420" spans="2:65" s="12" customFormat="1" ht="11.25">
      <c r="B420" s="147"/>
      <c r="D420" s="148" t="s">
        <v>240</v>
      </c>
      <c r="E420" s="149" t="s">
        <v>1</v>
      </c>
      <c r="F420" s="150" t="s">
        <v>708</v>
      </c>
      <c r="H420" s="151">
        <v>0.7</v>
      </c>
      <c r="I420" s="152"/>
      <c r="L420" s="147"/>
      <c r="M420" s="153"/>
      <c r="T420" s="154"/>
      <c r="AT420" s="149" t="s">
        <v>240</v>
      </c>
      <c r="AU420" s="149" t="s">
        <v>91</v>
      </c>
      <c r="AV420" s="12" t="s">
        <v>91</v>
      </c>
      <c r="AW420" s="12" t="s">
        <v>36</v>
      </c>
      <c r="AX420" s="12" t="s">
        <v>21</v>
      </c>
      <c r="AY420" s="149" t="s">
        <v>221</v>
      </c>
    </row>
    <row r="421" spans="2:65" s="1" customFormat="1" ht="24.2" customHeight="1">
      <c r="B421" s="32"/>
      <c r="C421" s="134" t="s">
        <v>712</v>
      </c>
      <c r="D421" s="134" t="s">
        <v>224</v>
      </c>
      <c r="E421" s="135" t="s">
        <v>713</v>
      </c>
      <c r="F421" s="136" t="s">
        <v>714</v>
      </c>
      <c r="G421" s="137" t="s">
        <v>344</v>
      </c>
      <c r="H421" s="138">
        <v>15</v>
      </c>
      <c r="I421" s="139"/>
      <c r="J421" s="140">
        <f>ROUND(I421*H421,2)</f>
        <v>0</v>
      </c>
      <c r="K421" s="136" t="s">
        <v>228</v>
      </c>
      <c r="L421" s="32"/>
      <c r="M421" s="141" t="s">
        <v>1</v>
      </c>
      <c r="N421" s="142" t="s">
        <v>46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229</v>
      </c>
      <c r="AT421" s="145" t="s">
        <v>224</v>
      </c>
      <c r="AU421" s="145" t="s">
        <v>91</v>
      </c>
      <c r="AY421" s="17" t="s">
        <v>221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21</v>
      </c>
      <c r="BK421" s="146">
        <f>ROUND(I421*H421,2)</f>
        <v>0</v>
      </c>
      <c r="BL421" s="17" t="s">
        <v>229</v>
      </c>
      <c r="BM421" s="145" t="s">
        <v>715</v>
      </c>
    </row>
    <row r="422" spans="2:65" s="12" customFormat="1" ht="11.25">
      <c r="B422" s="147"/>
      <c r="D422" s="148" t="s">
        <v>240</v>
      </c>
      <c r="E422" s="149" t="s">
        <v>1</v>
      </c>
      <c r="F422" s="150" t="s">
        <v>716</v>
      </c>
      <c r="H422" s="151">
        <v>15</v>
      </c>
      <c r="I422" s="152"/>
      <c r="L422" s="147"/>
      <c r="M422" s="153"/>
      <c r="T422" s="154"/>
      <c r="AT422" s="149" t="s">
        <v>240</v>
      </c>
      <c r="AU422" s="149" t="s">
        <v>91</v>
      </c>
      <c r="AV422" s="12" t="s">
        <v>91</v>
      </c>
      <c r="AW422" s="12" t="s">
        <v>36</v>
      </c>
      <c r="AX422" s="12" t="s">
        <v>21</v>
      </c>
      <c r="AY422" s="149" t="s">
        <v>221</v>
      </c>
    </row>
    <row r="423" spans="2:65" s="1" customFormat="1" ht="49.15" customHeight="1">
      <c r="B423" s="32"/>
      <c r="C423" s="134" t="s">
        <v>717</v>
      </c>
      <c r="D423" s="134" t="s">
        <v>224</v>
      </c>
      <c r="E423" s="135" t="s">
        <v>718</v>
      </c>
      <c r="F423" s="136" t="s">
        <v>719</v>
      </c>
      <c r="G423" s="137" t="s">
        <v>227</v>
      </c>
      <c r="H423" s="138">
        <v>4</v>
      </c>
      <c r="I423" s="139"/>
      <c r="J423" s="140">
        <f>ROUND(I423*H423,2)</f>
        <v>0</v>
      </c>
      <c r="K423" s="136" t="s">
        <v>228</v>
      </c>
      <c r="L423" s="32"/>
      <c r="M423" s="141" t="s">
        <v>1</v>
      </c>
      <c r="N423" s="142" t="s">
        <v>46</v>
      </c>
      <c r="P423" s="143">
        <f>O423*H423</f>
        <v>0</v>
      </c>
      <c r="Q423" s="143">
        <v>0</v>
      </c>
      <c r="R423" s="143">
        <f>Q423*H423</f>
        <v>0</v>
      </c>
      <c r="S423" s="143">
        <v>0.78300000000000003</v>
      </c>
      <c r="T423" s="144">
        <f>S423*H423</f>
        <v>3.1320000000000001</v>
      </c>
      <c r="AR423" s="145" t="s">
        <v>229</v>
      </c>
      <c r="AT423" s="145" t="s">
        <v>224</v>
      </c>
      <c r="AU423" s="145" t="s">
        <v>91</v>
      </c>
      <c r="AY423" s="17" t="s">
        <v>221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21</v>
      </c>
      <c r="BK423" s="146">
        <f>ROUND(I423*H423,2)</f>
        <v>0</v>
      </c>
      <c r="BL423" s="17" t="s">
        <v>229</v>
      </c>
      <c r="BM423" s="145" t="s">
        <v>720</v>
      </c>
    </row>
    <row r="424" spans="2:65" s="12" customFormat="1" ht="11.25">
      <c r="B424" s="147"/>
      <c r="D424" s="148" t="s">
        <v>240</v>
      </c>
      <c r="E424" s="149" t="s">
        <v>1</v>
      </c>
      <c r="F424" s="150" t="s">
        <v>721</v>
      </c>
      <c r="H424" s="151">
        <v>4</v>
      </c>
      <c r="I424" s="152"/>
      <c r="L424" s="147"/>
      <c r="M424" s="153"/>
      <c r="T424" s="154"/>
      <c r="AT424" s="149" t="s">
        <v>240</v>
      </c>
      <c r="AU424" s="149" t="s">
        <v>91</v>
      </c>
      <c r="AV424" s="12" t="s">
        <v>91</v>
      </c>
      <c r="AW424" s="12" t="s">
        <v>36</v>
      </c>
      <c r="AX424" s="12" t="s">
        <v>21</v>
      </c>
      <c r="AY424" s="149" t="s">
        <v>221</v>
      </c>
    </row>
    <row r="425" spans="2:65" s="1" customFormat="1" ht="37.9" customHeight="1">
      <c r="B425" s="32"/>
      <c r="C425" s="134" t="s">
        <v>722</v>
      </c>
      <c r="D425" s="134" t="s">
        <v>224</v>
      </c>
      <c r="E425" s="135" t="s">
        <v>408</v>
      </c>
      <c r="F425" s="136" t="s">
        <v>409</v>
      </c>
      <c r="G425" s="137" t="s">
        <v>344</v>
      </c>
      <c r="H425" s="138">
        <v>60.414999999999999</v>
      </c>
      <c r="I425" s="139"/>
      <c r="J425" s="140">
        <f>ROUND(I425*H425,2)</f>
        <v>0</v>
      </c>
      <c r="K425" s="136" t="s">
        <v>233</v>
      </c>
      <c r="L425" s="32"/>
      <c r="M425" s="141" t="s">
        <v>1</v>
      </c>
      <c r="N425" s="142" t="s">
        <v>46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229</v>
      </c>
      <c r="AT425" s="145" t="s">
        <v>224</v>
      </c>
      <c r="AU425" s="145" t="s">
        <v>91</v>
      </c>
      <c r="AY425" s="17" t="s">
        <v>221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21</v>
      </c>
      <c r="BK425" s="146">
        <f>ROUND(I425*H425,2)</f>
        <v>0</v>
      </c>
      <c r="BL425" s="17" t="s">
        <v>229</v>
      </c>
      <c r="BM425" s="145" t="s">
        <v>723</v>
      </c>
    </row>
    <row r="426" spans="2:65" s="14" customFormat="1" ht="11.25">
      <c r="B426" s="162"/>
      <c r="D426" s="148" t="s">
        <v>240</v>
      </c>
      <c r="E426" s="163" t="s">
        <v>1</v>
      </c>
      <c r="F426" s="164" t="s">
        <v>724</v>
      </c>
      <c r="H426" s="163" t="s">
        <v>1</v>
      </c>
      <c r="I426" s="165"/>
      <c r="L426" s="162"/>
      <c r="M426" s="166"/>
      <c r="T426" s="167"/>
      <c r="AT426" s="163" t="s">
        <v>240</v>
      </c>
      <c r="AU426" s="163" t="s">
        <v>91</v>
      </c>
      <c r="AV426" s="14" t="s">
        <v>21</v>
      </c>
      <c r="AW426" s="14" t="s">
        <v>36</v>
      </c>
      <c r="AX426" s="14" t="s">
        <v>81</v>
      </c>
      <c r="AY426" s="163" t="s">
        <v>221</v>
      </c>
    </row>
    <row r="427" spans="2:65" s="14" customFormat="1" ht="11.25">
      <c r="B427" s="162"/>
      <c r="D427" s="148" t="s">
        <v>240</v>
      </c>
      <c r="E427" s="163" t="s">
        <v>1</v>
      </c>
      <c r="F427" s="164" t="s">
        <v>725</v>
      </c>
      <c r="H427" s="163" t="s">
        <v>1</v>
      </c>
      <c r="I427" s="165"/>
      <c r="L427" s="162"/>
      <c r="M427" s="166"/>
      <c r="T427" s="167"/>
      <c r="AT427" s="163" t="s">
        <v>240</v>
      </c>
      <c r="AU427" s="163" t="s">
        <v>91</v>
      </c>
      <c r="AV427" s="14" t="s">
        <v>21</v>
      </c>
      <c r="AW427" s="14" t="s">
        <v>36</v>
      </c>
      <c r="AX427" s="14" t="s">
        <v>81</v>
      </c>
      <c r="AY427" s="163" t="s">
        <v>221</v>
      </c>
    </row>
    <row r="428" spans="2:65" s="12" customFormat="1" ht="11.25">
      <c r="B428" s="147"/>
      <c r="D428" s="148" t="s">
        <v>240</v>
      </c>
      <c r="E428" s="149" t="s">
        <v>1</v>
      </c>
      <c r="F428" s="150" t="s">
        <v>726</v>
      </c>
      <c r="H428" s="151">
        <v>45.067</v>
      </c>
      <c r="I428" s="152"/>
      <c r="L428" s="147"/>
      <c r="M428" s="153"/>
      <c r="T428" s="154"/>
      <c r="AT428" s="149" t="s">
        <v>240</v>
      </c>
      <c r="AU428" s="149" t="s">
        <v>91</v>
      </c>
      <c r="AV428" s="12" t="s">
        <v>91</v>
      </c>
      <c r="AW428" s="12" t="s">
        <v>36</v>
      </c>
      <c r="AX428" s="12" t="s">
        <v>81</v>
      </c>
      <c r="AY428" s="149" t="s">
        <v>221</v>
      </c>
    </row>
    <row r="429" spans="2:65" s="12" customFormat="1" ht="11.25">
      <c r="B429" s="147"/>
      <c r="D429" s="148" t="s">
        <v>240</v>
      </c>
      <c r="E429" s="149" t="s">
        <v>1</v>
      </c>
      <c r="F429" s="150" t="s">
        <v>727</v>
      </c>
      <c r="H429" s="151">
        <v>20.602</v>
      </c>
      <c r="I429" s="152"/>
      <c r="L429" s="147"/>
      <c r="M429" s="153"/>
      <c r="T429" s="154"/>
      <c r="AT429" s="149" t="s">
        <v>240</v>
      </c>
      <c r="AU429" s="149" t="s">
        <v>91</v>
      </c>
      <c r="AV429" s="12" t="s">
        <v>91</v>
      </c>
      <c r="AW429" s="12" t="s">
        <v>36</v>
      </c>
      <c r="AX429" s="12" t="s">
        <v>81</v>
      </c>
      <c r="AY429" s="149" t="s">
        <v>221</v>
      </c>
    </row>
    <row r="430" spans="2:65" s="13" customFormat="1" ht="11.25">
      <c r="B430" s="155"/>
      <c r="D430" s="148" t="s">
        <v>240</v>
      </c>
      <c r="E430" s="156" t="s">
        <v>134</v>
      </c>
      <c r="F430" s="157" t="s">
        <v>244</v>
      </c>
      <c r="H430" s="158">
        <v>65.668999999999997</v>
      </c>
      <c r="I430" s="159"/>
      <c r="L430" s="155"/>
      <c r="M430" s="160"/>
      <c r="T430" s="161"/>
      <c r="AT430" s="156" t="s">
        <v>240</v>
      </c>
      <c r="AU430" s="156" t="s">
        <v>91</v>
      </c>
      <c r="AV430" s="13" t="s">
        <v>229</v>
      </c>
      <c r="AW430" s="13" t="s">
        <v>36</v>
      </c>
      <c r="AX430" s="13" t="s">
        <v>81</v>
      </c>
      <c r="AY430" s="156" t="s">
        <v>221</v>
      </c>
    </row>
    <row r="431" spans="2:65" s="12" customFormat="1" ht="11.25">
      <c r="B431" s="147"/>
      <c r="D431" s="148" t="s">
        <v>240</v>
      </c>
      <c r="E431" s="149" t="s">
        <v>1</v>
      </c>
      <c r="F431" s="150" t="s">
        <v>728</v>
      </c>
      <c r="H431" s="151">
        <v>60.414999999999999</v>
      </c>
      <c r="I431" s="152"/>
      <c r="L431" s="147"/>
      <c r="M431" s="153"/>
      <c r="T431" s="154"/>
      <c r="AT431" s="149" t="s">
        <v>240</v>
      </c>
      <c r="AU431" s="149" t="s">
        <v>91</v>
      </c>
      <c r="AV431" s="12" t="s">
        <v>91</v>
      </c>
      <c r="AW431" s="12" t="s">
        <v>36</v>
      </c>
      <c r="AX431" s="12" t="s">
        <v>81</v>
      </c>
      <c r="AY431" s="149" t="s">
        <v>221</v>
      </c>
    </row>
    <row r="432" spans="2:65" s="13" customFormat="1" ht="11.25">
      <c r="B432" s="155"/>
      <c r="D432" s="148" t="s">
        <v>240</v>
      </c>
      <c r="E432" s="156" t="s">
        <v>1</v>
      </c>
      <c r="F432" s="157" t="s">
        <v>244</v>
      </c>
      <c r="H432" s="158">
        <v>60.414999999999999</v>
      </c>
      <c r="I432" s="159"/>
      <c r="L432" s="155"/>
      <c r="M432" s="160"/>
      <c r="T432" s="161"/>
      <c r="AT432" s="156" t="s">
        <v>240</v>
      </c>
      <c r="AU432" s="156" t="s">
        <v>91</v>
      </c>
      <c r="AV432" s="13" t="s">
        <v>229</v>
      </c>
      <c r="AW432" s="13" t="s">
        <v>36</v>
      </c>
      <c r="AX432" s="13" t="s">
        <v>21</v>
      </c>
      <c r="AY432" s="156" t="s">
        <v>221</v>
      </c>
    </row>
    <row r="433" spans="2:65" s="1" customFormat="1" ht="37.9" customHeight="1">
      <c r="B433" s="32"/>
      <c r="C433" s="134" t="s">
        <v>729</v>
      </c>
      <c r="D433" s="134" t="s">
        <v>224</v>
      </c>
      <c r="E433" s="135" t="s">
        <v>414</v>
      </c>
      <c r="F433" s="136" t="s">
        <v>415</v>
      </c>
      <c r="G433" s="137" t="s">
        <v>344</v>
      </c>
      <c r="H433" s="138">
        <v>5.2539999999999996</v>
      </c>
      <c r="I433" s="139"/>
      <c r="J433" s="140">
        <f>ROUND(I433*H433,2)</f>
        <v>0</v>
      </c>
      <c r="K433" s="136" t="s">
        <v>233</v>
      </c>
      <c r="L433" s="32"/>
      <c r="M433" s="141" t="s">
        <v>1</v>
      </c>
      <c r="N433" s="142" t="s">
        <v>46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229</v>
      </c>
      <c r="AT433" s="145" t="s">
        <v>224</v>
      </c>
      <c r="AU433" s="145" t="s">
        <v>91</v>
      </c>
      <c r="AY433" s="17" t="s">
        <v>221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21</v>
      </c>
      <c r="BK433" s="146">
        <f>ROUND(I433*H433,2)</f>
        <v>0</v>
      </c>
      <c r="BL433" s="17" t="s">
        <v>229</v>
      </c>
      <c r="BM433" s="145" t="s">
        <v>730</v>
      </c>
    </row>
    <row r="434" spans="2:65" s="12" customFormat="1" ht="11.25">
      <c r="B434" s="147"/>
      <c r="D434" s="148" t="s">
        <v>240</v>
      </c>
      <c r="E434" s="149" t="s">
        <v>1</v>
      </c>
      <c r="F434" s="150" t="s">
        <v>731</v>
      </c>
      <c r="H434" s="151">
        <v>5.2539999999999996</v>
      </c>
      <c r="I434" s="152"/>
      <c r="L434" s="147"/>
      <c r="M434" s="153"/>
      <c r="T434" s="154"/>
      <c r="AT434" s="149" t="s">
        <v>240</v>
      </c>
      <c r="AU434" s="149" t="s">
        <v>91</v>
      </c>
      <c r="AV434" s="12" t="s">
        <v>91</v>
      </c>
      <c r="AW434" s="12" t="s">
        <v>36</v>
      </c>
      <c r="AX434" s="12" t="s">
        <v>21</v>
      </c>
      <c r="AY434" s="149" t="s">
        <v>221</v>
      </c>
    </row>
    <row r="435" spans="2:65" s="1" customFormat="1" ht="16.5" customHeight="1">
      <c r="B435" s="32"/>
      <c r="C435" s="134" t="s">
        <v>732</v>
      </c>
      <c r="D435" s="134" t="s">
        <v>224</v>
      </c>
      <c r="E435" s="135" t="s">
        <v>419</v>
      </c>
      <c r="F435" s="136" t="s">
        <v>420</v>
      </c>
      <c r="G435" s="137" t="s">
        <v>344</v>
      </c>
      <c r="H435" s="138">
        <v>65.668999999999997</v>
      </c>
      <c r="I435" s="139"/>
      <c r="J435" s="140">
        <f>ROUND(I435*H435,2)</f>
        <v>0</v>
      </c>
      <c r="K435" s="136" t="s">
        <v>228</v>
      </c>
      <c r="L435" s="32"/>
      <c r="M435" s="141" t="s">
        <v>1</v>
      </c>
      <c r="N435" s="142" t="s">
        <v>46</v>
      </c>
      <c r="P435" s="143">
        <f>O435*H435</f>
        <v>0</v>
      </c>
      <c r="Q435" s="143">
        <v>0</v>
      </c>
      <c r="R435" s="143">
        <f>Q435*H435</f>
        <v>0</v>
      </c>
      <c r="S435" s="143">
        <v>0</v>
      </c>
      <c r="T435" s="144">
        <f>S435*H435</f>
        <v>0</v>
      </c>
      <c r="AR435" s="145" t="s">
        <v>229</v>
      </c>
      <c r="AT435" s="145" t="s">
        <v>224</v>
      </c>
      <c r="AU435" s="145" t="s">
        <v>91</v>
      </c>
      <c r="AY435" s="17" t="s">
        <v>221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21</v>
      </c>
      <c r="BK435" s="146">
        <f>ROUND(I435*H435,2)</f>
        <v>0</v>
      </c>
      <c r="BL435" s="17" t="s">
        <v>229</v>
      </c>
      <c r="BM435" s="145" t="s">
        <v>733</v>
      </c>
    </row>
    <row r="436" spans="2:65" s="12" customFormat="1" ht="11.25">
      <c r="B436" s="147"/>
      <c r="D436" s="148" t="s">
        <v>240</v>
      </c>
      <c r="E436" s="149" t="s">
        <v>1</v>
      </c>
      <c r="F436" s="150" t="s">
        <v>134</v>
      </c>
      <c r="H436" s="151">
        <v>65.668999999999997</v>
      </c>
      <c r="I436" s="152"/>
      <c r="L436" s="147"/>
      <c r="M436" s="153"/>
      <c r="T436" s="154"/>
      <c r="AT436" s="149" t="s">
        <v>240</v>
      </c>
      <c r="AU436" s="149" t="s">
        <v>91</v>
      </c>
      <c r="AV436" s="12" t="s">
        <v>91</v>
      </c>
      <c r="AW436" s="12" t="s">
        <v>36</v>
      </c>
      <c r="AX436" s="12" t="s">
        <v>21</v>
      </c>
      <c r="AY436" s="149" t="s">
        <v>221</v>
      </c>
    </row>
    <row r="437" spans="2:65" s="1" customFormat="1" ht="24.2" customHeight="1">
      <c r="B437" s="32"/>
      <c r="C437" s="134" t="s">
        <v>734</v>
      </c>
      <c r="D437" s="134" t="s">
        <v>224</v>
      </c>
      <c r="E437" s="135" t="s">
        <v>423</v>
      </c>
      <c r="F437" s="136" t="s">
        <v>424</v>
      </c>
      <c r="G437" s="137" t="s">
        <v>344</v>
      </c>
      <c r="H437" s="138">
        <v>43.5</v>
      </c>
      <c r="I437" s="139"/>
      <c r="J437" s="140">
        <f>ROUND(I437*H437,2)</f>
        <v>0</v>
      </c>
      <c r="K437" s="136" t="s">
        <v>233</v>
      </c>
      <c r="L437" s="32"/>
      <c r="M437" s="141" t="s">
        <v>1</v>
      </c>
      <c r="N437" s="142" t="s">
        <v>46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229</v>
      </c>
      <c r="AT437" s="145" t="s">
        <v>224</v>
      </c>
      <c r="AU437" s="145" t="s">
        <v>91</v>
      </c>
      <c r="AY437" s="17" t="s">
        <v>221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21</v>
      </c>
      <c r="BK437" s="146">
        <f>ROUND(I437*H437,2)</f>
        <v>0</v>
      </c>
      <c r="BL437" s="17" t="s">
        <v>229</v>
      </c>
      <c r="BM437" s="145" t="s">
        <v>735</v>
      </c>
    </row>
    <row r="438" spans="2:65" s="14" customFormat="1" ht="11.25">
      <c r="B438" s="162"/>
      <c r="D438" s="148" t="s">
        <v>240</v>
      </c>
      <c r="E438" s="163" t="s">
        <v>1</v>
      </c>
      <c r="F438" s="164" t="s">
        <v>736</v>
      </c>
      <c r="H438" s="163" t="s">
        <v>1</v>
      </c>
      <c r="I438" s="165"/>
      <c r="L438" s="162"/>
      <c r="M438" s="166"/>
      <c r="T438" s="167"/>
      <c r="AT438" s="163" t="s">
        <v>240</v>
      </c>
      <c r="AU438" s="163" t="s">
        <v>91</v>
      </c>
      <c r="AV438" s="14" t="s">
        <v>21</v>
      </c>
      <c r="AW438" s="14" t="s">
        <v>36</v>
      </c>
      <c r="AX438" s="14" t="s">
        <v>81</v>
      </c>
      <c r="AY438" s="163" t="s">
        <v>221</v>
      </c>
    </row>
    <row r="439" spans="2:65" s="12" customFormat="1" ht="11.25">
      <c r="B439" s="147"/>
      <c r="D439" s="148" t="s">
        <v>240</v>
      </c>
      <c r="E439" s="149" t="s">
        <v>1</v>
      </c>
      <c r="F439" s="150" t="s">
        <v>165</v>
      </c>
      <c r="H439" s="151">
        <v>51.671999999999997</v>
      </c>
      <c r="I439" s="152"/>
      <c r="L439" s="147"/>
      <c r="M439" s="153"/>
      <c r="T439" s="154"/>
      <c r="AT439" s="149" t="s">
        <v>240</v>
      </c>
      <c r="AU439" s="149" t="s">
        <v>91</v>
      </c>
      <c r="AV439" s="12" t="s">
        <v>91</v>
      </c>
      <c r="AW439" s="12" t="s">
        <v>36</v>
      </c>
      <c r="AX439" s="12" t="s">
        <v>81</v>
      </c>
      <c r="AY439" s="149" t="s">
        <v>221</v>
      </c>
    </row>
    <row r="440" spans="2:65" s="14" customFormat="1" ht="11.25">
      <c r="B440" s="162"/>
      <c r="D440" s="148" t="s">
        <v>240</v>
      </c>
      <c r="E440" s="163" t="s">
        <v>1</v>
      </c>
      <c r="F440" s="164" t="s">
        <v>737</v>
      </c>
      <c r="H440" s="163" t="s">
        <v>1</v>
      </c>
      <c r="I440" s="165"/>
      <c r="L440" s="162"/>
      <c r="M440" s="166"/>
      <c r="T440" s="167"/>
      <c r="AT440" s="163" t="s">
        <v>240</v>
      </c>
      <c r="AU440" s="163" t="s">
        <v>91</v>
      </c>
      <c r="AV440" s="14" t="s">
        <v>21</v>
      </c>
      <c r="AW440" s="14" t="s">
        <v>36</v>
      </c>
      <c r="AX440" s="14" t="s">
        <v>81</v>
      </c>
      <c r="AY440" s="163" t="s">
        <v>221</v>
      </c>
    </row>
    <row r="441" spans="2:65" s="12" customFormat="1" ht="11.25">
      <c r="B441" s="147"/>
      <c r="D441" s="148" t="s">
        <v>240</v>
      </c>
      <c r="E441" s="149" t="s">
        <v>1</v>
      </c>
      <c r="F441" s="150" t="s">
        <v>738</v>
      </c>
      <c r="H441" s="151">
        <v>-1.4</v>
      </c>
      <c r="I441" s="152"/>
      <c r="L441" s="147"/>
      <c r="M441" s="153"/>
      <c r="T441" s="154"/>
      <c r="AT441" s="149" t="s">
        <v>240</v>
      </c>
      <c r="AU441" s="149" t="s">
        <v>91</v>
      </c>
      <c r="AV441" s="12" t="s">
        <v>91</v>
      </c>
      <c r="AW441" s="12" t="s">
        <v>36</v>
      </c>
      <c r="AX441" s="12" t="s">
        <v>81</v>
      </c>
      <c r="AY441" s="149" t="s">
        <v>221</v>
      </c>
    </row>
    <row r="442" spans="2:65" s="14" customFormat="1" ht="11.25">
      <c r="B442" s="162"/>
      <c r="D442" s="148" t="s">
        <v>240</v>
      </c>
      <c r="E442" s="163" t="s">
        <v>1</v>
      </c>
      <c r="F442" s="164" t="s">
        <v>739</v>
      </c>
      <c r="H442" s="163" t="s">
        <v>1</v>
      </c>
      <c r="I442" s="165"/>
      <c r="L442" s="162"/>
      <c r="M442" s="166"/>
      <c r="T442" s="167"/>
      <c r="AT442" s="163" t="s">
        <v>240</v>
      </c>
      <c r="AU442" s="163" t="s">
        <v>91</v>
      </c>
      <c r="AV442" s="14" t="s">
        <v>21</v>
      </c>
      <c r="AW442" s="14" t="s">
        <v>36</v>
      </c>
      <c r="AX442" s="14" t="s">
        <v>81</v>
      </c>
      <c r="AY442" s="163" t="s">
        <v>221</v>
      </c>
    </row>
    <row r="443" spans="2:65" s="12" customFormat="1" ht="11.25">
      <c r="B443" s="147"/>
      <c r="D443" s="148" t="s">
        <v>240</v>
      </c>
      <c r="E443" s="149" t="s">
        <v>1</v>
      </c>
      <c r="F443" s="150" t="s">
        <v>740</v>
      </c>
      <c r="H443" s="151">
        <v>-6.7720000000000002</v>
      </c>
      <c r="I443" s="152"/>
      <c r="L443" s="147"/>
      <c r="M443" s="153"/>
      <c r="T443" s="154"/>
      <c r="AT443" s="149" t="s">
        <v>240</v>
      </c>
      <c r="AU443" s="149" t="s">
        <v>91</v>
      </c>
      <c r="AV443" s="12" t="s">
        <v>91</v>
      </c>
      <c r="AW443" s="12" t="s">
        <v>36</v>
      </c>
      <c r="AX443" s="12" t="s">
        <v>81</v>
      </c>
      <c r="AY443" s="149" t="s">
        <v>221</v>
      </c>
    </row>
    <row r="444" spans="2:65" s="13" customFormat="1" ht="11.25">
      <c r="B444" s="155"/>
      <c r="D444" s="148" t="s">
        <v>240</v>
      </c>
      <c r="E444" s="156" t="s">
        <v>171</v>
      </c>
      <c r="F444" s="157" t="s">
        <v>244</v>
      </c>
      <c r="H444" s="158">
        <v>43.5</v>
      </c>
      <c r="I444" s="159"/>
      <c r="L444" s="155"/>
      <c r="M444" s="160"/>
      <c r="T444" s="161"/>
      <c r="AT444" s="156" t="s">
        <v>240</v>
      </c>
      <c r="AU444" s="156" t="s">
        <v>91</v>
      </c>
      <c r="AV444" s="13" t="s">
        <v>229</v>
      </c>
      <c r="AW444" s="13" t="s">
        <v>36</v>
      </c>
      <c r="AX444" s="13" t="s">
        <v>21</v>
      </c>
      <c r="AY444" s="156" t="s">
        <v>221</v>
      </c>
    </row>
    <row r="445" spans="2:65" s="1" customFormat="1" ht="24.2" customHeight="1">
      <c r="B445" s="32"/>
      <c r="C445" s="175" t="s">
        <v>741</v>
      </c>
      <c r="D445" s="175" t="s">
        <v>441</v>
      </c>
      <c r="E445" s="176" t="s">
        <v>442</v>
      </c>
      <c r="F445" s="177" t="s">
        <v>443</v>
      </c>
      <c r="G445" s="178" t="s">
        <v>266</v>
      </c>
      <c r="H445" s="179">
        <v>82.65</v>
      </c>
      <c r="I445" s="180"/>
      <c r="J445" s="181">
        <f>ROUND(I445*H445,2)</f>
        <v>0</v>
      </c>
      <c r="K445" s="177" t="s">
        <v>228</v>
      </c>
      <c r="L445" s="182"/>
      <c r="M445" s="183" t="s">
        <v>1</v>
      </c>
      <c r="N445" s="184" t="s">
        <v>46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123</v>
      </c>
      <c r="AT445" s="145" t="s">
        <v>441</v>
      </c>
      <c r="AU445" s="145" t="s">
        <v>91</v>
      </c>
      <c r="AY445" s="17" t="s">
        <v>221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21</v>
      </c>
      <c r="BK445" s="146">
        <f>ROUND(I445*H445,2)</f>
        <v>0</v>
      </c>
      <c r="BL445" s="17" t="s">
        <v>229</v>
      </c>
      <c r="BM445" s="145" t="s">
        <v>742</v>
      </c>
    </row>
    <row r="446" spans="2:65" s="12" customFormat="1" ht="11.25">
      <c r="B446" s="147"/>
      <c r="D446" s="148" t="s">
        <v>240</v>
      </c>
      <c r="E446" s="149" t="s">
        <v>1</v>
      </c>
      <c r="F446" s="150" t="s">
        <v>743</v>
      </c>
      <c r="H446" s="151">
        <v>82.65</v>
      </c>
      <c r="I446" s="152"/>
      <c r="L446" s="147"/>
      <c r="M446" s="153"/>
      <c r="T446" s="154"/>
      <c r="AT446" s="149" t="s">
        <v>240</v>
      </c>
      <c r="AU446" s="149" t="s">
        <v>91</v>
      </c>
      <c r="AV446" s="12" t="s">
        <v>91</v>
      </c>
      <c r="AW446" s="12" t="s">
        <v>36</v>
      </c>
      <c r="AX446" s="12" t="s">
        <v>21</v>
      </c>
      <c r="AY446" s="149" t="s">
        <v>221</v>
      </c>
    </row>
    <row r="447" spans="2:65" s="1" customFormat="1" ht="24.2" customHeight="1">
      <c r="B447" s="32"/>
      <c r="C447" s="134" t="s">
        <v>744</v>
      </c>
      <c r="D447" s="134" t="s">
        <v>224</v>
      </c>
      <c r="E447" s="135" t="s">
        <v>745</v>
      </c>
      <c r="F447" s="136" t="s">
        <v>746</v>
      </c>
      <c r="G447" s="137" t="s">
        <v>344</v>
      </c>
      <c r="H447" s="138">
        <v>43.5</v>
      </c>
      <c r="I447" s="139"/>
      <c r="J447" s="140">
        <f>ROUND(I447*H447,2)</f>
        <v>0</v>
      </c>
      <c r="K447" s="136" t="s">
        <v>233</v>
      </c>
      <c r="L447" s="32"/>
      <c r="M447" s="141" t="s">
        <v>1</v>
      </c>
      <c r="N447" s="142" t="s">
        <v>46</v>
      </c>
      <c r="P447" s="143">
        <f>O447*H447</f>
        <v>0</v>
      </c>
      <c r="Q447" s="143">
        <v>0</v>
      </c>
      <c r="R447" s="143">
        <f>Q447*H447</f>
        <v>0</v>
      </c>
      <c r="S447" s="143">
        <v>0</v>
      </c>
      <c r="T447" s="144">
        <f>S447*H447</f>
        <v>0</v>
      </c>
      <c r="AR447" s="145" t="s">
        <v>229</v>
      </c>
      <c r="AT447" s="145" t="s">
        <v>224</v>
      </c>
      <c r="AU447" s="145" t="s">
        <v>91</v>
      </c>
      <c r="AY447" s="17" t="s">
        <v>221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21</v>
      </c>
      <c r="BK447" s="146">
        <f>ROUND(I447*H447,2)</f>
        <v>0</v>
      </c>
      <c r="BL447" s="17" t="s">
        <v>229</v>
      </c>
      <c r="BM447" s="145" t="s">
        <v>747</v>
      </c>
    </row>
    <row r="448" spans="2:65" s="12" customFormat="1" ht="11.25">
      <c r="B448" s="147"/>
      <c r="D448" s="148" t="s">
        <v>240</v>
      </c>
      <c r="E448" s="149" t="s">
        <v>1</v>
      </c>
      <c r="F448" s="150" t="s">
        <v>748</v>
      </c>
      <c r="H448" s="151">
        <v>43.5</v>
      </c>
      <c r="I448" s="152"/>
      <c r="L448" s="147"/>
      <c r="M448" s="153"/>
      <c r="T448" s="154"/>
      <c r="AT448" s="149" t="s">
        <v>240</v>
      </c>
      <c r="AU448" s="149" t="s">
        <v>91</v>
      </c>
      <c r="AV448" s="12" t="s">
        <v>91</v>
      </c>
      <c r="AW448" s="12" t="s">
        <v>36</v>
      </c>
      <c r="AX448" s="12" t="s">
        <v>21</v>
      </c>
      <c r="AY448" s="149" t="s">
        <v>221</v>
      </c>
    </row>
    <row r="449" spans="2:65" s="1" customFormat="1" ht="37.9" customHeight="1">
      <c r="B449" s="32"/>
      <c r="C449" s="134" t="s">
        <v>749</v>
      </c>
      <c r="D449" s="134" t="s">
        <v>224</v>
      </c>
      <c r="E449" s="135" t="s">
        <v>451</v>
      </c>
      <c r="F449" s="136" t="s">
        <v>452</v>
      </c>
      <c r="G449" s="137" t="s">
        <v>344</v>
      </c>
      <c r="H449" s="138">
        <v>43.5</v>
      </c>
      <c r="I449" s="139"/>
      <c r="J449" s="140">
        <f>ROUND(I449*H449,2)</f>
        <v>0</v>
      </c>
      <c r="K449" s="136" t="s">
        <v>233</v>
      </c>
      <c r="L449" s="32"/>
      <c r="M449" s="141" t="s">
        <v>1</v>
      </c>
      <c r="N449" s="142" t="s">
        <v>46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229</v>
      </c>
      <c r="AT449" s="145" t="s">
        <v>224</v>
      </c>
      <c r="AU449" s="145" t="s">
        <v>91</v>
      </c>
      <c r="AY449" s="17" t="s">
        <v>221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21</v>
      </c>
      <c r="BK449" s="146">
        <f>ROUND(I449*H449,2)</f>
        <v>0</v>
      </c>
      <c r="BL449" s="17" t="s">
        <v>229</v>
      </c>
      <c r="BM449" s="145" t="s">
        <v>750</v>
      </c>
    </row>
    <row r="450" spans="2:65" s="1" customFormat="1" ht="24.2" customHeight="1">
      <c r="B450" s="32"/>
      <c r="C450" s="134" t="s">
        <v>27</v>
      </c>
      <c r="D450" s="134" t="s">
        <v>224</v>
      </c>
      <c r="E450" s="135" t="s">
        <v>751</v>
      </c>
      <c r="F450" s="136" t="s">
        <v>752</v>
      </c>
      <c r="G450" s="137" t="s">
        <v>238</v>
      </c>
      <c r="H450" s="138">
        <v>0.6</v>
      </c>
      <c r="I450" s="139"/>
      <c r="J450" s="140">
        <f>ROUND(I450*H450,2)</f>
        <v>0</v>
      </c>
      <c r="K450" s="136" t="s">
        <v>233</v>
      </c>
      <c r="L450" s="32"/>
      <c r="M450" s="141" t="s">
        <v>1</v>
      </c>
      <c r="N450" s="142" t="s">
        <v>46</v>
      </c>
      <c r="P450" s="143">
        <f>O450*H450</f>
        <v>0</v>
      </c>
      <c r="Q450" s="143">
        <v>1.916E-2</v>
      </c>
      <c r="R450" s="143">
        <f>Q450*H450</f>
        <v>1.1495999999999999E-2</v>
      </c>
      <c r="S450" s="143">
        <v>0</v>
      </c>
      <c r="T450" s="144">
        <f>S450*H450</f>
        <v>0</v>
      </c>
      <c r="AR450" s="145" t="s">
        <v>229</v>
      </c>
      <c r="AT450" s="145" t="s">
        <v>224</v>
      </c>
      <c r="AU450" s="145" t="s">
        <v>91</v>
      </c>
      <c r="AY450" s="17" t="s">
        <v>221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21</v>
      </c>
      <c r="BK450" s="146">
        <f>ROUND(I450*H450,2)</f>
        <v>0</v>
      </c>
      <c r="BL450" s="17" t="s">
        <v>229</v>
      </c>
      <c r="BM450" s="145" t="s">
        <v>753</v>
      </c>
    </row>
    <row r="451" spans="2:65" s="12" customFormat="1" ht="11.25">
      <c r="B451" s="147"/>
      <c r="D451" s="148" t="s">
        <v>240</v>
      </c>
      <c r="E451" s="149" t="s">
        <v>1</v>
      </c>
      <c r="F451" s="150" t="s">
        <v>754</v>
      </c>
      <c r="H451" s="151">
        <v>0.6</v>
      </c>
      <c r="I451" s="152"/>
      <c r="L451" s="147"/>
      <c r="M451" s="153"/>
      <c r="T451" s="154"/>
      <c r="AT451" s="149" t="s">
        <v>240</v>
      </c>
      <c r="AU451" s="149" t="s">
        <v>91</v>
      </c>
      <c r="AV451" s="12" t="s">
        <v>91</v>
      </c>
      <c r="AW451" s="12" t="s">
        <v>36</v>
      </c>
      <c r="AX451" s="12" t="s">
        <v>21</v>
      </c>
      <c r="AY451" s="149" t="s">
        <v>221</v>
      </c>
    </row>
    <row r="452" spans="2:65" s="1" customFormat="1" ht="24.2" customHeight="1">
      <c r="B452" s="32"/>
      <c r="C452" s="175" t="s">
        <v>755</v>
      </c>
      <c r="D452" s="175" t="s">
        <v>441</v>
      </c>
      <c r="E452" s="176" t="s">
        <v>756</v>
      </c>
      <c r="F452" s="177" t="s">
        <v>757</v>
      </c>
      <c r="G452" s="178" t="s">
        <v>227</v>
      </c>
      <c r="H452" s="179">
        <v>1.01</v>
      </c>
      <c r="I452" s="180"/>
      <c r="J452" s="181">
        <f>ROUND(I452*H452,2)</f>
        <v>0</v>
      </c>
      <c r="K452" s="177" t="s">
        <v>233</v>
      </c>
      <c r="L452" s="182"/>
      <c r="M452" s="183" t="s">
        <v>1</v>
      </c>
      <c r="N452" s="184" t="s">
        <v>46</v>
      </c>
      <c r="P452" s="143">
        <f>O452*H452</f>
        <v>0</v>
      </c>
      <c r="Q452" s="143">
        <v>0.04</v>
      </c>
      <c r="R452" s="143">
        <f>Q452*H452</f>
        <v>4.0399999999999998E-2</v>
      </c>
      <c r="S452" s="143">
        <v>0</v>
      </c>
      <c r="T452" s="144">
        <f>S452*H452</f>
        <v>0</v>
      </c>
      <c r="AR452" s="145" t="s">
        <v>123</v>
      </c>
      <c r="AT452" s="145" t="s">
        <v>441</v>
      </c>
      <c r="AU452" s="145" t="s">
        <v>91</v>
      </c>
      <c r="AY452" s="17" t="s">
        <v>221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21</v>
      </c>
      <c r="BK452" s="146">
        <f>ROUND(I452*H452,2)</f>
        <v>0</v>
      </c>
      <c r="BL452" s="17" t="s">
        <v>229</v>
      </c>
      <c r="BM452" s="145" t="s">
        <v>758</v>
      </c>
    </row>
    <row r="453" spans="2:65" s="12" customFormat="1" ht="11.25">
      <c r="B453" s="147"/>
      <c r="D453" s="148" t="s">
        <v>240</v>
      </c>
      <c r="E453" s="149" t="s">
        <v>1</v>
      </c>
      <c r="F453" s="150" t="s">
        <v>759</v>
      </c>
      <c r="H453" s="151">
        <v>1.01</v>
      </c>
      <c r="I453" s="152"/>
      <c r="L453" s="147"/>
      <c r="M453" s="153"/>
      <c r="T453" s="154"/>
      <c r="AT453" s="149" t="s">
        <v>240</v>
      </c>
      <c r="AU453" s="149" t="s">
        <v>91</v>
      </c>
      <c r="AV453" s="12" t="s">
        <v>91</v>
      </c>
      <c r="AW453" s="12" t="s">
        <v>36</v>
      </c>
      <c r="AX453" s="12" t="s">
        <v>21</v>
      </c>
      <c r="AY453" s="149" t="s">
        <v>221</v>
      </c>
    </row>
    <row r="454" spans="2:65" s="11" customFormat="1" ht="22.9" customHeight="1">
      <c r="B454" s="122"/>
      <c r="D454" s="123" t="s">
        <v>80</v>
      </c>
      <c r="E454" s="132" t="s">
        <v>229</v>
      </c>
      <c r="F454" s="132" t="s">
        <v>760</v>
      </c>
      <c r="I454" s="125"/>
      <c r="J454" s="133">
        <f>BK454</f>
        <v>0</v>
      </c>
      <c r="L454" s="122"/>
      <c r="M454" s="127"/>
      <c r="P454" s="128">
        <f>SUM(P455:P475)</f>
        <v>0</v>
      </c>
      <c r="R454" s="128">
        <f>SUM(R455:R475)</f>
        <v>40.763699119999991</v>
      </c>
      <c r="T454" s="129">
        <f>SUM(T455:T475)</f>
        <v>0</v>
      </c>
      <c r="AR454" s="123" t="s">
        <v>21</v>
      </c>
      <c r="AT454" s="130" t="s">
        <v>80</v>
      </c>
      <c r="AU454" s="130" t="s">
        <v>21</v>
      </c>
      <c r="AY454" s="123" t="s">
        <v>221</v>
      </c>
      <c r="BK454" s="131">
        <f>SUM(BK455:BK475)</f>
        <v>0</v>
      </c>
    </row>
    <row r="455" spans="2:65" s="1" customFormat="1" ht="16.5" customHeight="1">
      <c r="B455" s="32"/>
      <c r="C455" s="134" t="s">
        <v>761</v>
      </c>
      <c r="D455" s="134" t="s">
        <v>224</v>
      </c>
      <c r="E455" s="135" t="s">
        <v>762</v>
      </c>
      <c r="F455" s="136" t="s">
        <v>763</v>
      </c>
      <c r="G455" s="137" t="s">
        <v>344</v>
      </c>
      <c r="H455" s="138">
        <v>16.152000000000001</v>
      </c>
      <c r="I455" s="139"/>
      <c r="J455" s="140">
        <f>ROUND(I455*H455,2)</f>
        <v>0</v>
      </c>
      <c r="K455" s="136" t="s">
        <v>233</v>
      </c>
      <c r="L455" s="32"/>
      <c r="M455" s="141" t="s">
        <v>1</v>
      </c>
      <c r="N455" s="142" t="s">
        <v>46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229</v>
      </c>
      <c r="AT455" s="145" t="s">
        <v>224</v>
      </c>
      <c r="AU455" s="145" t="s">
        <v>91</v>
      </c>
      <c r="AY455" s="17" t="s">
        <v>221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21</v>
      </c>
      <c r="BK455" s="146">
        <f>ROUND(I455*H455,2)</f>
        <v>0</v>
      </c>
      <c r="BL455" s="17" t="s">
        <v>229</v>
      </c>
      <c r="BM455" s="145" t="s">
        <v>764</v>
      </c>
    </row>
    <row r="456" spans="2:65" s="12" customFormat="1" ht="11.25">
      <c r="B456" s="147"/>
      <c r="D456" s="148" t="s">
        <v>240</v>
      </c>
      <c r="E456" s="149" t="s">
        <v>1</v>
      </c>
      <c r="F456" s="150" t="s">
        <v>765</v>
      </c>
      <c r="H456" s="151">
        <v>15.423</v>
      </c>
      <c r="I456" s="152"/>
      <c r="L456" s="147"/>
      <c r="M456" s="153"/>
      <c r="T456" s="154"/>
      <c r="AT456" s="149" t="s">
        <v>240</v>
      </c>
      <c r="AU456" s="149" t="s">
        <v>91</v>
      </c>
      <c r="AV456" s="12" t="s">
        <v>91</v>
      </c>
      <c r="AW456" s="12" t="s">
        <v>36</v>
      </c>
      <c r="AX456" s="12" t="s">
        <v>81</v>
      </c>
      <c r="AY456" s="149" t="s">
        <v>221</v>
      </c>
    </row>
    <row r="457" spans="2:65" s="12" customFormat="1" ht="11.25">
      <c r="B457" s="147"/>
      <c r="D457" s="148" t="s">
        <v>240</v>
      </c>
      <c r="E457" s="149" t="s">
        <v>1</v>
      </c>
      <c r="F457" s="150" t="s">
        <v>766</v>
      </c>
      <c r="H457" s="151">
        <v>0.72899999999999998</v>
      </c>
      <c r="I457" s="152"/>
      <c r="L457" s="147"/>
      <c r="M457" s="153"/>
      <c r="T457" s="154"/>
      <c r="AT457" s="149" t="s">
        <v>240</v>
      </c>
      <c r="AU457" s="149" t="s">
        <v>91</v>
      </c>
      <c r="AV457" s="12" t="s">
        <v>91</v>
      </c>
      <c r="AW457" s="12" t="s">
        <v>36</v>
      </c>
      <c r="AX457" s="12" t="s">
        <v>81</v>
      </c>
      <c r="AY457" s="149" t="s">
        <v>221</v>
      </c>
    </row>
    <row r="458" spans="2:65" s="13" customFormat="1" ht="11.25">
      <c r="B458" s="155"/>
      <c r="D458" s="148" t="s">
        <v>240</v>
      </c>
      <c r="E458" s="156" t="s">
        <v>128</v>
      </c>
      <c r="F458" s="157" t="s">
        <v>244</v>
      </c>
      <c r="H458" s="158">
        <v>16.152000000000001</v>
      </c>
      <c r="I458" s="159"/>
      <c r="L458" s="155"/>
      <c r="M458" s="160"/>
      <c r="T458" s="161"/>
      <c r="AT458" s="156" t="s">
        <v>240</v>
      </c>
      <c r="AU458" s="156" t="s">
        <v>91</v>
      </c>
      <c r="AV458" s="13" t="s">
        <v>229</v>
      </c>
      <c r="AW458" s="13" t="s">
        <v>36</v>
      </c>
      <c r="AX458" s="13" t="s">
        <v>21</v>
      </c>
      <c r="AY458" s="156" t="s">
        <v>221</v>
      </c>
    </row>
    <row r="459" spans="2:65" s="1" customFormat="1" ht="24.2" customHeight="1">
      <c r="B459" s="32"/>
      <c r="C459" s="134" t="s">
        <v>767</v>
      </c>
      <c r="D459" s="134" t="s">
        <v>224</v>
      </c>
      <c r="E459" s="135" t="s">
        <v>745</v>
      </c>
      <c r="F459" s="136" t="s">
        <v>746</v>
      </c>
      <c r="G459" s="137" t="s">
        <v>344</v>
      </c>
      <c r="H459" s="138">
        <v>16.152000000000001</v>
      </c>
      <c r="I459" s="139"/>
      <c r="J459" s="140">
        <f>ROUND(I459*H459,2)</f>
        <v>0</v>
      </c>
      <c r="K459" s="136" t="s">
        <v>233</v>
      </c>
      <c r="L459" s="32"/>
      <c r="M459" s="141" t="s">
        <v>1</v>
      </c>
      <c r="N459" s="142" t="s">
        <v>46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229</v>
      </c>
      <c r="AT459" s="145" t="s">
        <v>224</v>
      </c>
      <c r="AU459" s="145" t="s">
        <v>91</v>
      </c>
      <c r="AY459" s="17" t="s">
        <v>221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21</v>
      </c>
      <c r="BK459" s="146">
        <f>ROUND(I459*H459,2)</f>
        <v>0</v>
      </c>
      <c r="BL459" s="17" t="s">
        <v>229</v>
      </c>
      <c r="BM459" s="145" t="s">
        <v>768</v>
      </c>
    </row>
    <row r="460" spans="2:65" s="12" customFormat="1" ht="11.25">
      <c r="B460" s="147"/>
      <c r="D460" s="148" t="s">
        <v>240</v>
      </c>
      <c r="E460" s="149" t="s">
        <v>1</v>
      </c>
      <c r="F460" s="150" t="s">
        <v>769</v>
      </c>
      <c r="H460" s="151">
        <v>16.152000000000001</v>
      </c>
      <c r="I460" s="152"/>
      <c r="L460" s="147"/>
      <c r="M460" s="153"/>
      <c r="T460" s="154"/>
      <c r="AT460" s="149" t="s">
        <v>240</v>
      </c>
      <c r="AU460" s="149" t="s">
        <v>91</v>
      </c>
      <c r="AV460" s="12" t="s">
        <v>91</v>
      </c>
      <c r="AW460" s="12" t="s">
        <v>36</v>
      </c>
      <c r="AX460" s="12" t="s">
        <v>21</v>
      </c>
      <c r="AY460" s="149" t="s">
        <v>221</v>
      </c>
    </row>
    <row r="461" spans="2:65" s="1" customFormat="1" ht="37.9" customHeight="1">
      <c r="B461" s="32"/>
      <c r="C461" s="134" t="s">
        <v>770</v>
      </c>
      <c r="D461" s="134" t="s">
        <v>224</v>
      </c>
      <c r="E461" s="135" t="s">
        <v>451</v>
      </c>
      <c r="F461" s="136" t="s">
        <v>452</v>
      </c>
      <c r="G461" s="137" t="s">
        <v>344</v>
      </c>
      <c r="H461" s="138">
        <v>16.152000000000001</v>
      </c>
      <c r="I461" s="139"/>
      <c r="J461" s="140">
        <f>ROUND(I461*H461,2)</f>
        <v>0</v>
      </c>
      <c r="K461" s="136" t="s">
        <v>233</v>
      </c>
      <c r="L461" s="32"/>
      <c r="M461" s="141" t="s">
        <v>1</v>
      </c>
      <c r="N461" s="142" t="s">
        <v>46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229</v>
      </c>
      <c r="AT461" s="145" t="s">
        <v>224</v>
      </c>
      <c r="AU461" s="145" t="s">
        <v>91</v>
      </c>
      <c r="AY461" s="17" t="s">
        <v>221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21</v>
      </c>
      <c r="BK461" s="146">
        <f>ROUND(I461*H461,2)</f>
        <v>0</v>
      </c>
      <c r="BL461" s="17" t="s">
        <v>229</v>
      </c>
      <c r="BM461" s="145" t="s">
        <v>771</v>
      </c>
    </row>
    <row r="462" spans="2:65" s="1" customFormat="1" ht="24.2" customHeight="1">
      <c r="B462" s="32"/>
      <c r="C462" s="134" t="s">
        <v>772</v>
      </c>
      <c r="D462" s="134" t="s">
        <v>224</v>
      </c>
      <c r="E462" s="135" t="s">
        <v>773</v>
      </c>
      <c r="F462" s="136" t="s">
        <v>774</v>
      </c>
      <c r="G462" s="137" t="s">
        <v>227</v>
      </c>
      <c r="H462" s="138">
        <v>4</v>
      </c>
      <c r="I462" s="139"/>
      <c r="J462" s="140">
        <f>ROUND(I462*H462,2)</f>
        <v>0</v>
      </c>
      <c r="K462" s="136" t="s">
        <v>228</v>
      </c>
      <c r="L462" s="32"/>
      <c r="M462" s="141" t="s">
        <v>1</v>
      </c>
      <c r="N462" s="142" t="s">
        <v>46</v>
      </c>
      <c r="P462" s="143">
        <f>O462*H462</f>
        <v>0</v>
      </c>
      <c r="Q462" s="143">
        <v>0.22394</v>
      </c>
      <c r="R462" s="143">
        <f>Q462*H462</f>
        <v>0.89576</v>
      </c>
      <c r="S462" s="143">
        <v>0</v>
      </c>
      <c r="T462" s="144">
        <f>S462*H462</f>
        <v>0</v>
      </c>
      <c r="AR462" s="145" t="s">
        <v>229</v>
      </c>
      <c r="AT462" s="145" t="s">
        <v>224</v>
      </c>
      <c r="AU462" s="145" t="s">
        <v>91</v>
      </c>
      <c r="AY462" s="17" t="s">
        <v>221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21</v>
      </c>
      <c r="BK462" s="146">
        <f>ROUND(I462*H462,2)</f>
        <v>0</v>
      </c>
      <c r="BL462" s="17" t="s">
        <v>229</v>
      </c>
      <c r="BM462" s="145" t="s">
        <v>775</v>
      </c>
    </row>
    <row r="463" spans="2:65" s="12" customFormat="1" ht="11.25">
      <c r="B463" s="147"/>
      <c r="D463" s="148" t="s">
        <v>240</v>
      </c>
      <c r="E463" s="149" t="s">
        <v>1</v>
      </c>
      <c r="F463" s="150" t="s">
        <v>776</v>
      </c>
      <c r="H463" s="151">
        <v>4</v>
      </c>
      <c r="I463" s="152"/>
      <c r="L463" s="147"/>
      <c r="M463" s="153"/>
      <c r="T463" s="154"/>
      <c r="AT463" s="149" t="s">
        <v>240</v>
      </c>
      <c r="AU463" s="149" t="s">
        <v>91</v>
      </c>
      <c r="AV463" s="12" t="s">
        <v>91</v>
      </c>
      <c r="AW463" s="12" t="s">
        <v>36</v>
      </c>
      <c r="AX463" s="12" t="s">
        <v>21</v>
      </c>
      <c r="AY463" s="149" t="s">
        <v>221</v>
      </c>
    </row>
    <row r="464" spans="2:65" s="1" customFormat="1" ht="24.2" customHeight="1">
      <c r="B464" s="32"/>
      <c r="C464" s="175" t="s">
        <v>777</v>
      </c>
      <c r="D464" s="175" t="s">
        <v>441</v>
      </c>
      <c r="E464" s="176" t="s">
        <v>778</v>
      </c>
      <c r="F464" s="177" t="s">
        <v>779</v>
      </c>
      <c r="G464" s="178" t="s">
        <v>227</v>
      </c>
      <c r="H464" s="179">
        <v>1</v>
      </c>
      <c r="I464" s="180"/>
      <c r="J464" s="181">
        <f>ROUND(I464*H464,2)</f>
        <v>0</v>
      </c>
      <c r="K464" s="177" t="s">
        <v>233</v>
      </c>
      <c r="L464" s="182"/>
      <c r="M464" s="183" t="s">
        <v>1</v>
      </c>
      <c r="N464" s="184" t="s">
        <v>46</v>
      </c>
      <c r="P464" s="143">
        <f>O464*H464</f>
        <v>0</v>
      </c>
      <c r="Q464" s="143">
        <v>2.8000000000000001E-2</v>
      </c>
      <c r="R464" s="143">
        <f>Q464*H464</f>
        <v>2.8000000000000001E-2</v>
      </c>
      <c r="S464" s="143">
        <v>0</v>
      </c>
      <c r="T464" s="144">
        <f>S464*H464</f>
        <v>0</v>
      </c>
      <c r="AR464" s="145" t="s">
        <v>123</v>
      </c>
      <c r="AT464" s="145" t="s">
        <v>441</v>
      </c>
      <c r="AU464" s="145" t="s">
        <v>91</v>
      </c>
      <c r="AY464" s="17" t="s">
        <v>221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21</v>
      </c>
      <c r="BK464" s="146">
        <f>ROUND(I464*H464,2)</f>
        <v>0</v>
      </c>
      <c r="BL464" s="17" t="s">
        <v>229</v>
      </c>
      <c r="BM464" s="145" t="s">
        <v>780</v>
      </c>
    </row>
    <row r="465" spans="2:65" s="1" customFormat="1" ht="24.2" customHeight="1">
      <c r="B465" s="32"/>
      <c r="C465" s="175" t="s">
        <v>781</v>
      </c>
      <c r="D465" s="175" t="s">
        <v>441</v>
      </c>
      <c r="E465" s="176" t="s">
        <v>782</v>
      </c>
      <c r="F465" s="177" t="s">
        <v>783</v>
      </c>
      <c r="G465" s="178" t="s">
        <v>227</v>
      </c>
      <c r="H465" s="179">
        <v>1</v>
      </c>
      <c r="I465" s="180"/>
      <c r="J465" s="181">
        <f>ROUND(I465*H465,2)</f>
        <v>0</v>
      </c>
      <c r="K465" s="177" t="s">
        <v>233</v>
      </c>
      <c r="L465" s="182"/>
      <c r="M465" s="183" t="s">
        <v>1</v>
      </c>
      <c r="N465" s="184" t="s">
        <v>46</v>
      </c>
      <c r="P465" s="143">
        <f>O465*H465</f>
        <v>0</v>
      </c>
      <c r="Q465" s="143">
        <v>5.0999999999999997E-2</v>
      </c>
      <c r="R465" s="143">
        <f>Q465*H465</f>
        <v>5.0999999999999997E-2</v>
      </c>
      <c r="S465" s="143">
        <v>0</v>
      </c>
      <c r="T465" s="144">
        <f>S465*H465</f>
        <v>0</v>
      </c>
      <c r="AR465" s="145" t="s">
        <v>123</v>
      </c>
      <c r="AT465" s="145" t="s">
        <v>441</v>
      </c>
      <c r="AU465" s="145" t="s">
        <v>91</v>
      </c>
      <c r="AY465" s="17" t="s">
        <v>221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7" t="s">
        <v>21</v>
      </c>
      <c r="BK465" s="146">
        <f>ROUND(I465*H465,2)</f>
        <v>0</v>
      </c>
      <c r="BL465" s="17" t="s">
        <v>229</v>
      </c>
      <c r="BM465" s="145" t="s">
        <v>784</v>
      </c>
    </row>
    <row r="466" spans="2:65" s="1" customFormat="1" ht="24.2" customHeight="1">
      <c r="B466" s="32"/>
      <c r="C466" s="175" t="s">
        <v>785</v>
      </c>
      <c r="D466" s="175" t="s">
        <v>441</v>
      </c>
      <c r="E466" s="176" t="s">
        <v>786</v>
      </c>
      <c r="F466" s="177" t="s">
        <v>787</v>
      </c>
      <c r="G466" s="178" t="s">
        <v>227</v>
      </c>
      <c r="H466" s="179">
        <v>2</v>
      </c>
      <c r="I466" s="180"/>
      <c r="J466" s="181">
        <f>ROUND(I466*H466,2)</f>
        <v>0</v>
      </c>
      <c r="K466" s="177" t="s">
        <v>233</v>
      </c>
      <c r="L466" s="182"/>
      <c r="M466" s="183" t="s">
        <v>1</v>
      </c>
      <c r="N466" s="184" t="s">
        <v>46</v>
      </c>
      <c r="P466" s="143">
        <f>O466*H466</f>
        <v>0</v>
      </c>
      <c r="Q466" s="143">
        <v>6.8000000000000005E-2</v>
      </c>
      <c r="R466" s="143">
        <f>Q466*H466</f>
        <v>0.13600000000000001</v>
      </c>
      <c r="S466" s="143">
        <v>0</v>
      </c>
      <c r="T466" s="144">
        <f>S466*H466</f>
        <v>0</v>
      </c>
      <c r="AR466" s="145" t="s">
        <v>123</v>
      </c>
      <c r="AT466" s="145" t="s">
        <v>441</v>
      </c>
      <c r="AU466" s="145" t="s">
        <v>91</v>
      </c>
      <c r="AY466" s="17" t="s">
        <v>221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21</v>
      </c>
      <c r="BK466" s="146">
        <f>ROUND(I466*H466,2)</f>
        <v>0</v>
      </c>
      <c r="BL466" s="17" t="s">
        <v>229</v>
      </c>
      <c r="BM466" s="145" t="s">
        <v>788</v>
      </c>
    </row>
    <row r="467" spans="2:65" s="1" customFormat="1" ht="24.2" customHeight="1">
      <c r="B467" s="32"/>
      <c r="C467" s="134" t="s">
        <v>789</v>
      </c>
      <c r="D467" s="134" t="s">
        <v>224</v>
      </c>
      <c r="E467" s="135" t="s">
        <v>790</v>
      </c>
      <c r="F467" s="136" t="s">
        <v>791</v>
      </c>
      <c r="G467" s="137" t="s">
        <v>227</v>
      </c>
      <c r="H467" s="138">
        <v>2</v>
      </c>
      <c r="I467" s="139"/>
      <c r="J467" s="140">
        <f>ROUND(I467*H467,2)</f>
        <v>0</v>
      </c>
      <c r="K467" s="136" t="s">
        <v>233</v>
      </c>
      <c r="L467" s="32"/>
      <c r="M467" s="141" t="s">
        <v>1</v>
      </c>
      <c r="N467" s="142" t="s">
        <v>46</v>
      </c>
      <c r="P467" s="143">
        <f>O467*H467</f>
        <v>0</v>
      </c>
      <c r="Q467" s="143">
        <v>8.8319999999999996E-2</v>
      </c>
      <c r="R467" s="143">
        <f>Q467*H467</f>
        <v>0.17663999999999999</v>
      </c>
      <c r="S467" s="143">
        <v>0</v>
      </c>
      <c r="T467" s="144">
        <f>S467*H467</f>
        <v>0</v>
      </c>
      <c r="AR467" s="145" t="s">
        <v>229</v>
      </c>
      <c r="AT467" s="145" t="s">
        <v>224</v>
      </c>
      <c r="AU467" s="145" t="s">
        <v>91</v>
      </c>
      <c r="AY467" s="17" t="s">
        <v>221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7" t="s">
        <v>21</v>
      </c>
      <c r="BK467" s="146">
        <f>ROUND(I467*H467,2)</f>
        <v>0</v>
      </c>
      <c r="BL467" s="17" t="s">
        <v>229</v>
      </c>
      <c r="BM467" s="145" t="s">
        <v>792</v>
      </c>
    </row>
    <row r="468" spans="2:65" s="1" customFormat="1" ht="33" customHeight="1">
      <c r="B468" s="32"/>
      <c r="C468" s="134" t="s">
        <v>793</v>
      </c>
      <c r="D468" s="134" t="s">
        <v>224</v>
      </c>
      <c r="E468" s="135" t="s">
        <v>709</v>
      </c>
      <c r="F468" s="136" t="s">
        <v>710</v>
      </c>
      <c r="G468" s="137" t="s">
        <v>344</v>
      </c>
      <c r="H468" s="138">
        <v>17.155999999999999</v>
      </c>
      <c r="I468" s="139"/>
      <c r="J468" s="140">
        <f>ROUND(I468*H468,2)</f>
        <v>0</v>
      </c>
      <c r="K468" s="136" t="s">
        <v>233</v>
      </c>
      <c r="L468" s="32"/>
      <c r="M468" s="141" t="s">
        <v>1</v>
      </c>
      <c r="N468" s="142" t="s">
        <v>46</v>
      </c>
      <c r="P468" s="143">
        <f>O468*H468</f>
        <v>0</v>
      </c>
      <c r="Q468" s="143">
        <v>2.3010199999999998</v>
      </c>
      <c r="R468" s="143">
        <f>Q468*H468</f>
        <v>39.476299119999993</v>
      </c>
      <c r="S468" s="143">
        <v>0</v>
      </c>
      <c r="T468" s="144">
        <f>S468*H468</f>
        <v>0</v>
      </c>
      <c r="AR468" s="145" t="s">
        <v>229</v>
      </c>
      <c r="AT468" s="145" t="s">
        <v>224</v>
      </c>
      <c r="AU468" s="145" t="s">
        <v>91</v>
      </c>
      <c r="AY468" s="17" t="s">
        <v>221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21</v>
      </c>
      <c r="BK468" s="146">
        <f>ROUND(I468*H468,2)</f>
        <v>0</v>
      </c>
      <c r="BL468" s="17" t="s">
        <v>229</v>
      </c>
      <c r="BM468" s="145" t="s">
        <v>794</v>
      </c>
    </row>
    <row r="469" spans="2:65" s="12" customFormat="1" ht="22.5">
      <c r="B469" s="147"/>
      <c r="D469" s="148" t="s">
        <v>240</v>
      </c>
      <c r="E469" s="149" t="s">
        <v>1</v>
      </c>
      <c r="F469" s="150" t="s">
        <v>795</v>
      </c>
      <c r="H469" s="151">
        <v>12.605</v>
      </c>
      <c r="I469" s="152"/>
      <c r="L469" s="147"/>
      <c r="M469" s="153"/>
      <c r="T469" s="154"/>
      <c r="AT469" s="149" t="s">
        <v>240</v>
      </c>
      <c r="AU469" s="149" t="s">
        <v>91</v>
      </c>
      <c r="AV469" s="12" t="s">
        <v>91</v>
      </c>
      <c r="AW469" s="12" t="s">
        <v>36</v>
      </c>
      <c r="AX469" s="12" t="s">
        <v>81</v>
      </c>
      <c r="AY469" s="149" t="s">
        <v>221</v>
      </c>
    </row>
    <row r="470" spans="2:65" s="12" customFormat="1" ht="11.25">
      <c r="B470" s="147"/>
      <c r="D470" s="148" t="s">
        <v>240</v>
      </c>
      <c r="E470" s="149" t="s">
        <v>1</v>
      </c>
      <c r="F470" s="150" t="s">
        <v>766</v>
      </c>
      <c r="H470" s="151">
        <v>0.72899999999999998</v>
      </c>
      <c r="I470" s="152"/>
      <c r="L470" s="147"/>
      <c r="M470" s="153"/>
      <c r="T470" s="154"/>
      <c r="AT470" s="149" t="s">
        <v>240</v>
      </c>
      <c r="AU470" s="149" t="s">
        <v>91</v>
      </c>
      <c r="AV470" s="12" t="s">
        <v>91</v>
      </c>
      <c r="AW470" s="12" t="s">
        <v>36</v>
      </c>
      <c r="AX470" s="12" t="s">
        <v>81</v>
      </c>
      <c r="AY470" s="149" t="s">
        <v>221</v>
      </c>
    </row>
    <row r="471" spans="2:65" s="12" customFormat="1" ht="11.25">
      <c r="B471" s="147"/>
      <c r="D471" s="148" t="s">
        <v>240</v>
      </c>
      <c r="E471" s="149" t="s">
        <v>1</v>
      </c>
      <c r="F471" s="150" t="s">
        <v>796</v>
      </c>
      <c r="H471" s="151">
        <v>3.8220000000000001</v>
      </c>
      <c r="I471" s="152"/>
      <c r="L471" s="147"/>
      <c r="M471" s="153"/>
      <c r="T471" s="154"/>
      <c r="AT471" s="149" t="s">
        <v>240</v>
      </c>
      <c r="AU471" s="149" t="s">
        <v>91</v>
      </c>
      <c r="AV471" s="12" t="s">
        <v>91</v>
      </c>
      <c r="AW471" s="12" t="s">
        <v>36</v>
      </c>
      <c r="AX471" s="12" t="s">
        <v>81</v>
      </c>
      <c r="AY471" s="149" t="s">
        <v>221</v>
      </c>
    </row>
    <row r="472" spans="2:65" s="13" customFormat="1" ht="11.25">
      <c r="B472" s="155"/>
      <c r="D472" s="148" t="s">
        <v>240</v>
      </c>
      <c r="E472" s="156" t="s">
        <v>1</v>
      </c>
      <c r="F472" s="157" t="s">
        <v>244</v>
      </c>
      <c r="H472" s="158">
        <v>17.155999999999999</v>
      </c>
      <c r="I472" s="159"/>
      <c r="L472" s="155"/>
      <c r="M472" s="160"/>
      <c r="T472" s="161"/>
      <c r="AT472" s="156" t="s">
        <v>240</v>
      </c>
      <c r="AU472" s="156" t="s">
        <v>91</v>
      </c>
      <c r="AV472" s="13" t="s">
        <v>229</v>
      </c>
      <c r="AW472" s="13" t="s">
        <v>36</v>
      </c>
      <c r="AX472" s="13" t="s">
        <v>21</v>
      </c>
      <c r="AY472" s="156" t="s">
        <v>221</v>
      </c>
    </row>
    <row r="473" spans="2:65" s="1" customFormat="1" ht="24.2" customHeight="1">
      <c r="B473" s="32"/>
      <c r="C473" s="134" t="s">
        <v>797</v>
      </c>
      <c r="D473" s="134" t="s">
        <v>224</v>
      </c>
      <c r="E473" s="135" t="s">
        <v>798</v>
      </c>
      <c r="F473" s="136" t="s">
        <v>799</v>
      </c>
      <c r="G473" s="137" t="s">
        <v>344</v>
      </c>
      <c r="H473" s="138">
        <v>3.8220000000000001</v>
      </c>
      <c r="I473" s="139"/>
      <c r="J473" s="140">
        <f>ROUND(I473*H473,2)</f>
        <v>0</v>
      </c>
      <c r="K473" s="136" t="s">
        <v>233</v>
      </c>
      <c r="L473" s="32"/>
      <c r="M473" s="141" t="s">
        <v>1</v>
      </c>
      <c r="N473" s="142" t="s">
        <v>46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229</v>
      </c>
      <c r="AT473" s="145" t="s">
        <v>224</v>
      </c>
      <c r="AU473" s="145" t="s">
        <v>91</v>
      </c>
      <c r="AY473" s="17" t="s">
        <v>221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21</v>
      </c>
      <c r="BK473" s="146">
        <f>ROUND(I473*H473,2)</f>
        <v>0</v>
      </c>
      <c r="BL473" s="17" t="s">
        <v>229</v>
      </c>
      <c r="BM473" s="145" t="s">
        <v>800</v>
      </c>
    </row>
    <row r="474" spans="2:65" s="14" customFormat="1" ht="11.25">
      <c r="B474" s="162"/>
      <c r="D474" s="148" t="s">
        <v>240</v>
      </c>
      <c r="E474" s="163" t="s">
        <v>1</v>
      </c>
      <c r="F474" s="164" t="s">
        <v>801</v>
      </c>
      <c r="H474" s="163" t="s">
        <v>1</v>
      </c>
      <c r="I474" s="165"/>
      <c r="L474" s="162"/>
      <c r="M474" s="166"/>
      <c r="T474" s="167"/>
      <c r="AT474" s="163" t="s">
        <v>240</v>
      </c>
      <c r="AU474" s="163" t="s">
        <v>91</v>
      </c>
      <c r="AV474" s="14" t="s">
        <v>21</v>
      </c>
      <c r="AW474" s="14" t="s">
        <v>36</v>
      </c>
      <c r="AX474" s="14" t="s">
        <v>81</v>
      </c>
      <c r="AY474" s="163" t="s">
        <v>221</v>
      </c>
    </row>
    <row r="475" spans="2:65" s="12" customFormat="1" ht="11.25">
      <c r="B475" s="147"/>
      <c r="D475" s="148" t="s">
        <v>240</v>
      </c>
      <c r="E475" s="149" t="s">
        <v>1</v>
      </c>
      <c r="F475" s="150" t="s">
        <v>796</v>
      </c>
      <c r="H475" s="151">
        <v>3.8220000000000001</v>
      </c>
      <c r="I475" s="152"/>
      <c r="L475" s="147"/>
      <c r="M475" s="153"/>
      <c r="T475" s="154"/>
      <c r="AT475" s="149" t="s">
        <v>240</v>
      </c>
      <c r="AU475" s="149" t="s">
        <v>91</v>
      </c>
      <c r="AV475" s="12" t="s">
        <v>91</v>
      </c>
      <c r="AW475" s="12" t="s">
        <v>36</v>
      </c>
      <c r="AX475" s="12" t="s">
        <v>21</v>
      </c>
      <c r="AY475" s="149" t="s">
        <v>221</v>
      </c>
    </row>
    <row r="476" spans="2:65" s="11" customFormat="1" ht="22.9" customHeight="1">
      <c r="B476" s="122"/>
      <c r="D476" s="123" t="s">
        <v>80</v>
      </c>
      <c r="E476" s="132" t="s">
        <v>102</v>
      </c>
      <c r="F476" s="132" t="s">
        <v>802</v>
      </c>
      <c r="I476" s="125"/>
      <c r="J476" s="133">
        <f>BK476</f>
        <v>0</v>
      </c>
      <c r="L476" s="122"/>
      <c r="M476" s="127"/>
      <c r="P476" s="128">
        <f>SUM(P477:P557)</f>
        <v>0</v>
      </c>
      <c r="R476" s="128">
        <f>SUM(R477:R557)</f>
        <v>66.231331600000004</v>
      </c>
      <c r="T476" s="129">
        <f>SUM(T477:T557)</f>
        <v>28.600145000000001</v>
      </c>
      <c r="AR476" s="123" t="s">
        <v>21</v>
      </c>
      <c r="AT476" s="130" t="s">
        <v>80</v>
      </c>
      <c r="AU476" s="130" t="s">
        <v>21</v>
      </c>
      <c r="AY476" s="123" t="s">
        <v>221</v>
      </c>
      <c r="BK476" s="131">
        <f>SUM(BK477:BK557)</f>
        <v>0</v>
      </c>
    </row>
    <row r="477" spans="2:65" s="1" customFormat="1" ht="24.2" customHeight="1">
      <c r="B477" s="32"/>
      <c r="C477" s="134" t="s">
        <v>803</v>
      </c>
      <c r="D477" s="134" t="s">
        <v>224</v>
      </c>
      <c r="E477" s="135" t="s">
        <v>804</v>
      </c>
      <c r="F477" s="136" t="s">
        <v>805</v>
      </c>
      <c r="G477" s="137" t="s">
        <v>247</v>
      </c>
      <c r="H477" s="138">
        <v>76.864999999999995</v>
      </c>
      <c r="I477" s="139"/>
      <c r="J477" s="140">
        <f>ROUND(I477*H477,2)</f>
        <v>0</v>
      </c>
      <c r="K477" s="136" t="s">
        <v>233</v>
      </c>
      <c r="L477" s="32"/>
      <c r="M477" s="141" t="s">
        <v>1</v>
      </c>
      <c r="N477" s="142" t="s">
        <v>46</v>
      </c>
      <c r="P477" s="143">
        <f>O477*H477</f>
        <v>0</v>
      </c>
      <c r="Q477" s="143">
        <v>0</v>
      </c>
      <c r="R477" s="143">
        <f>Q477*H477</f>
        <v>0</v>
      </c>
      <c r="S477" s="143">
        <v>9.8000000000000004E-2</v>
      </c>
      <c r="T477" s="144">
        <f>S477*H477</f>
        <v>7.5327700000000002</v>
      </c>
      <c r="AR477" s="145" t="s">
        <v>229</v>
      </c>
      <c r="AT477" s="145" t="s">
        <v>224</v>
      </c>
      <c r="AU477" s="145" t="s">
        <v>91</v>
      </c>
      <c r="AY477" s="17" t="s">
        <v>221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7" t="s">
        <v>21</v>
      </c>
      <c r="BK477" s="146">
        <f>ROUND(I477*H477,2)</f>
        <v>0</v>
      </c>
      <c r="BL477" s="17" t="s">
        <v>229</v>
      </c>
      <c r="BM477" s="145" t="s">
        <v>806</v>
      </c>
    </row>
    <row r="478" spans="2:65" s="14" customFormat="1" ht="11.25">
      <c r="B478" s="162"/>
      <c r="D478" s="148" t="s">
        <v>240</v>
      </c>
      <c r="E478" s="163" t="s">
        <v>1</v>
      </c>
      <c r="F478" s="164" t="s">
        <v>807</v>
      </c>
      <c r="H478" s="163" t="s">
        <v>1</v>
      </c>
      <c r="I478" s="165"/>
      <c r="L478" s="162"/>
      <c r="M478" s="166"/>
      <c r="T478" s="167"/>
      <c r="AT478" s="163" t="s">
        <v>240</v>
      </c>
      <c r="AU478" s="163" t="s">
        <v>91</v>
      </c>
      <c r="AV478" s="14" t="s">
        <v>21</v>
      </c>
      <c r="AW478" s="14" t="s">
        <v>36</v>
      </c>
      <c r="AX478" s="14" t="s">
        <v>81</v>
      </c>
      <c r="AY478" s="163" t="s">
        <v>221</v>
      </c>
    </row>
    <row r="479" spans="2:65" s="14" customFormat="1" ht="22.5">
      <c r="B479" s="162"/>
      <c r="D479" s="148" t="s">
        <v>240</v>
      </c>
      <c r="E479" s="163" t="s">
        <v>1</v>
      </c>
      <c r="F479" s="164" t="s">
        <v>808</v>
      </c>
      <c r="H479" s="163" t="s">
        <v>1</v>
      </c>
      <c r="I479" s="165"/>
      <c r="L479" s="162"/>
      <c r="M479" s="166"/>
      <c r="T479" s="167"/>
      <c r="AT479" s="163" t="s">
        <v>240</v>
      </c>
      <c r="AU479" s="163" t="s">
        <v>91</v>
      </c>
      <c r="AV479" s="14" t="s">
        <v>21</v>
      </c>
      <c r="AW479" s="14" t="s">
        <v>36</v>
      </c>
      <c r="AX479" s="14" t="s">
        <v>81</v>
      </c>
      <c r="AY479" s="163" t="s">
        <v>221</v>
      </c>
    </row>
    <row r="480" spans="2:65" s="12" customFormat="1" ht="11.25">
      <c r="B480" s="147"/>
      <c r="D480" s="148" t="s">
        <v>240</v>
      </c>
      <c r="E480" s="149" t="s">
        <v>1</v>
      </c>
      <c r="F480" s="150" t="s">
        <v>809</v>
      </c>
      <c r="H480" s="151">
        <v>76.864999999999995</v>
      </c>
      <c r="I480" s="152"/>
      <c r="L480" s="147"/>
      <c r="M480" s="153"/>
      <c r="T480" s="154"/>
      <c r="AT480" s="149" t="s">
        <v>240</v>
      </c>
      <c r="AU480" s="149" t="s">
        <v>91</v>
      </c>
      <c r="AV480" s="12" t="s">
        <v>91</v>
      </c>
      <c r="AW480" s="12" t="s">
        <v>36</v>
      </c>
      <c r="AX480" s="12" t="s">
        <v>21</v>
      </c>
      <c r="AY480" s="149" t="s">
        <v>221</v>
      </c>
    </row>
    <row r="481" spans="2:65" s="1" customFormat="1" ht="16.5" customHeight="1">
      <c r="B481" s="32"/>
      <c r="C481" s="134" t="s">
        <v>810</v>
      </c>
      <c r="D481" s="134" t="s">
        <v>224</v>
      </c>
      <c r="E481" s="135" t="s">
        <v>811</v>
      </c>
      <c r="F481" s="136" t="s">
        <v>812</v>
      </c>
      <c r="G481" s="137" t="s">
        <v>238</v>
      </c>
      <c r="H481" s="138">
        <v>47.1</v>
      </c>
      <c r="I481" s="139"/>
      <c r="J481" s="140">
        <f>ROUND(I481*H481,2)</f>
        <v>0</v>
      </c>
      <c r="K481" s="136" t="s">
        <v>233</v>
      </c>
      <c r="L481" s="32"/>
      <c r="M481" s="141" t="s">
        <v>1</v>
      </c>
      <c r="N481" s="142" t="s">
        <v>46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229</v>
      </c>
      <c r="AT481" s="145" t="s">
        <v>224</v>
      </c>
      <c r="AU481" s="145" t="s">
        <v>91</v>
      </c>
      <c r="AY481" s="17" t="s">
        <v>221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7" t="s">
        <v>21</v>
      </c>
      <c r="BK481" s="146">
        <f>ROUND(I481*H481,2)</f>
        <v>0</v>
      </c>
      <c r="BL481" s="17" t="s">
        <v>229</v>
      </c>
      <c r="BM481" s="145" t="s">
        <v>813</v>
      </c>
    </row>
    <row r="482" spans="2:65" s="12" customFormat="1" ht="11.25">
      <c r="B482" s="147"/>
      <c r="D482" s="148" t="s">
        <v>240</v>
      </c>
      <c r="E482" s="149" t="s">
        <v>1</v>
      </c>
      <c r="F482" s="150" t="s">
        <v>814</v>
      </c>
      <c r="H482" s="151">
        <v>47.1</v>
      </c>
      <c r="I482" s="152"/>
      <c r="L482" s="147"/>
      <c r="M482" s="153"/>
      <c r="T482" s="154"/>
      <c r="AT482" s="149" t="s">
        <v>240</v>
      </c>
      <c r="AU482" s="149" t="s">
        <v>91</v>
      </c>
      <c r="AV482" s="12" t="s">
        <v>91</v>
      </c>
      <c r="AW482" s="12" t="s">
        <v>36</v>
      </c>
      <c r="AX482" s="12" t="s">
        <v>81</v>
      </c>
      <c r="AY482" s="149" t="s">
        <v>221</v>
      </c>
    </row>
    <row r="483" spans="2:65" s="13" customFormat="1" ht="11.25">
      <c r="B483" s="155"/>
      <c r="D483" s="148" t="s">
        <v>240</v>
      </c>
      <c r="E483" s="156" t="s">
        <v>187</v>
      </c>
      <c r="F483" s="157" t="s">
        <v>244</v>
      </c>
      <c r="H483" s="158">
        <v>47.1</v>
      </c>
      <c r="I483" s="159"/>
      <c r="L483" s="155"/>
      <c r="M483" s="160"/>
      <c r="T483" s="161"/>
      <c r="AT483" s="156" t="s">
        <v>240</v>
      </c>
      <c r="AU483" s="156" t="s">
        <v>91</v>
      </c>
      <c r="AV483" s="13" t="s">
        <v>229</v>
      </c>
      <c r="AW483" s="13" t="s">
        <v>36</v>
      </c>
      <c r="AX483" s="13" t="s">
        <v>21</v>
      </c>
      <c r="AY483" s="156" t="s">
        <v>221</v>
      </c>
    </row>
    <row r="484" spans="2:65" s="1" customFormat="1" ht="24.2" customHeight="1">
      <c r="B484" s="32"/>
      <c r="C484" s="134" t="s">
        <v>815</v>
      </c>
      <c r="D484" s="134" t="s">
        <v>224</v>
      </c>
      <c r="E484" s="135" t="s">
        <v>816</v>
      </c>
      <c r="F484" s="136" t="s">
        <v>817</v>
      </c>
      <c r="G484" s="137" t="s">
        <v>247</v>
      </c>
      <c r="H484" s="138">
        <v>40.15</v>
      </c>
      <c r="I484" s="139"/>
      <c r="J484" s="140">
        <f>ROUND(I484*H484,2)</f>
        <v>0</v>
      </c>
      <c r="K484" s="136" t="s">
        <v>233</v>
      </c>
      <c r="L484" s="32"/>
      <c r="M484" s="141" t="s">
        <v>1</v>
      </c>
      <c r="N484" s="142" t="s">
        <v>46</v>
      </c>
      <c r="P484" s="143">
        <f>O484*H484</f>
        <v>0</v>
      </c>
      <c r="Q484" s="143">
        <v>0</v>
      </c>
      <c r="R484" s="143">
        <f>Q484*H484</f>
        <v>0</v>
      </c>
      <c r="S484" s="143">
        <v>0.22</v>
      </c>
      <c r="T484" s="144">
        <f>S484*H484</f>
        <v>8.8330000000000002</v>
      </c>
      <c r="AR484" s="145" t="s">
        <v>229</v>
      </c>
      <c r="AT484" s="145" t="s">
        <v>224</v>
      </c>
      <c r="AU484" s="145" t="s">
        <v>91</v>
      </c>
      <c r="AY484" s="17" t="s">
        <v>221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7" t="s">
        <v>21</v>
      </c>
      <c r="BK484" s="146">
        <f>ROUND(I484*H484,2)</f>
        <v>0</v>
      </c>
      <c r="BL484" s="17" t="s">
        <v>229</v>
      </c>
      <c r="BM484" s="145" t="s">
        <v>818</v>
      </c>
    </row>
    <row r="485" spans="2:65" s="14" customFormat="1" ht="11.25">
      <c r="B485" s="162"/>
      <c r="D485" s="148" t="s">
        <v>240</v>
      </c>
      <c r="E485" s="163" t="s">
        <v>1</v>
      </c>
      <c r="F485" s="164" t="s">
        <v>819</v>
      </c>
      <c r="H485" s="163" t="s">
        <v>1</v>
      </c>
      <c r="I485" s="165"/>
      <c r="L485" s="162"/>
      <c r="M485" s="166"/>
      <c r="T485" s="167"/>
      <c r="AT485" s="163" t="s">
        <v>240</v>
      </c>
      <c r="AU485" s="163" t="s">
        <v>91</v>
      </c>
      <c r="AV485" s="14" t="s">
        <v>21</v>
      </c>
      <c r="AW485" s="14" t="s">
        <v>36</v>
      </c>
      <c r="AX485" s="14" t="s">
        <v>81</v>
      </c>
      <c r="AY485" s="163" t="s">
        <v>221</v>
      </c>
    </row>
    <row r="486" spans="2:65" s="14" customFormat="1" ht="11.25">
      <c r="B486" s="162"/>
      <c r="D486" s="148" t="s">
        <v>240</v>
      </c>
      <c r="E486" s="163" t="s">
        <v>1</v>
      </c>
      <c r="F486" s="164" t="s">
        <v>820</v>
      </c>
      <c r="H486" s="163" t="s">
        <v>1</v>
      </c>
      <c r="I486" s="165"/>
      <c r="L486" s="162"/>
      <c r="M486" s="166"/>
      <c r="T486" s="167"/>
      <c r="AT486" s="163" t="s">
        <v>240</v>
      </c>
      <c r="AU486" s="163" t="s">
        <v>91</v>
      </c>
      <c r="AV486" s="14" t="s">
        <v>21</v>
      </c>
      <c r="AW486" s="14" t="s">
        <v>36</v>
      </c>
      <c r="AX486" s="14" t="s">
        <v>81</v>
      </c>
      <c r="AY486" s="163" t="s">
        <v>221</v>
      </c>
    </row>
    <row r="487" spans="2:65" s="12" customFormat="1" ht="11.25">
      <c r="B487" s="147"/>
      <c r="D487" s="148" t="s">
        <v>240</v>
      </c>
      <c r="E487" s="149" t="s">
        <v>1</v>
      </c>
      <c r="F487" s="150" t="s">
        <v>821</v>
      </c>
      <c r="H487" s="151">
        <v>40.15</v>
      </c>
      <c r="I487" s="152"/>
      <c r="L487" s="147"/>
      <c r="M487" s="153"/>
      <c r="T487" s="154"/>
      <c r="AT487" s="149" t="s">
        <v>240</v>
      </c>
      <c r="AU487" s="149" t="s">
        <v>91</v>
      </c>
      <c r="AV487" s="12" t="s">
        <v>91</v>
      </c>
      <c r="AW487" s="12" t="s">
        <v>36</v>
      </c>
      <c r="AX487" s="12" t="s">
        <v>21</v>
      </c>
      <c r="AY487" s="149" t="s">
        <v>221</v>
      </c>
    </row>
    <row r="488" spans="2:65" s="1" customFormat="1" ht="24.2" customHeight="1">
      <c r="B488" s="32"/>
      <c r="C488" s="134" t="s">
        <v>822</v>
      </c>
      <c r="D488" s="134" t="s">
        <v>224</v>
      </c>
      <c r="E488" s="135" t="s">
        <v>823</v>
      </c>
      <c r="F488" s="136" t="s">
        <v>824</v>
      </c>
      <c r="G488" s="137" t="s">
        <v>238</v>
      </c>
      <c r="H488" s="138">
        <v>42.15</v>
      </c>
      <c r="I488" s="139"/>
      <c r="J488" s="140">
        <f>ROUND(I488*H488,2)</f>
        <v>0</v>
      </c>
      <c r="K488" s="136" t="s">
        <v>233</v>
      </c>
      <c r="L488" s="32"/>
      <c r="M488" s="141" t="s">
        <v>1</v>
      </c>
      <c r="N488" s="142" t="s">
        <v>46</v>
      </c>
      <c r="P488" s="143">
        <f>O488*H488</f>
        <v>0</v>
      </c>
      <c r="Q488" s="143">
        <v>0</v>
      </c>
      <c r="R488" s="143">
        <f>Q488*H488</f>
        <v>0</v>
      </c>
      <c r="S488" s="143">
        <v>0</v>
      </c>
      <c r="T488" s="144">
        <f>S488*H488</f>
        <v>0</v>
      </c>
      <c r="AR488" s="145" t="s">
        <v>229</v>
      </c>
      <c r="AT488" s="145" t="s">
        <v>224</v>
      </c>
      <c r="AU488" s="145" t="s">
        <v>91</v>
      </c>
      <c r="AY488" s="17" t="s">
        <v>221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21</v>
      </c>
      <c r="BK488" s="146">
        <f>ROUND(I488*H488,2)</f>
        <v>0</v>
      </c>
      <c r="BL488" s="17" t="s">
        <v>229</v>
      </c>
      <c r="BM488" s="145" t="s">
        <v>825</v>
      </c>
    </row>
    <row r="489" spans="2:65" s="14" customFormat="1" ht="11.25">
      <c r="B489" s="162"/>
      <c r="D489" s="148" t="s">
        <v>240</v>
      </c>
      <c r="E489" s="163" t="s">
        <v>1</v>
      </c>
      <c r="F489" s="164" t="s">
        <v>826</v>
      </c>
      <c r="H489" s="163" t="s">
        <v>1</v>
      </c>
      <c r="I489" s="165"/>
      <c r="L489" s="162"/>
      <c r="M489" s="166"/>
      <c r="T489" s="167"/>
      <c r="AT489" s="163" t="s">
        <v>240</v>
      </c>
      <c r="AU489" s="163" t="s">
        <v>91</v>
      </c>
      <c r="AV489" s="14" t="s">
        <v>21</v>
      </c>
      <c r="AW489" s="14" t="s">
        <v>36</v>
      </c>
      <c r="AX489" s="14" t="s">
        <v>81</v>
      </c>
      <c r="AY489" s="163" t="s">
        <v>221</v>
      </c>
    </row>
    <row r="490" spans="2:65" s="14" customFormat="1" ht="11.25">
      <c r="B490" s="162"/>
      <c r="D490" s="148" t="s">
        <v>240</v>
      </c>
      <c r="E490" s="163" t="s">
        <v>1</v>
      </c>
      <c r="F490" s="164" t="s">
        <v>827</v>
      </c>
      <c r="H490" s="163" t="s">
        <v>1</v>
      </c>
      <c r="I490" s="165"/>
      <c r="L490" s="162"/>
      <c r="M490" s="166"/>
      <c r="T490" s="167"/>
      <c r="AT490" s="163" t="s">
        <v>240</v>
      </c>
      <c r="AU490" s="163" t="s">
        <v>91</v>
      </c>
      <c r="AV490" s="14" t="s">
        <v>21</v>
      </c>
      <c r="AW490" s="14" t="s">
        <v>36</v>
      </c>
      <c r="AX490" s="14" t="s">
        <v>81</v>
      </c>
      <c r="AY490" s="163" t="s">
        <v>221</v>
      </c>
    </row>
    <row r="491" spans="2:65" s="12" customFormat="1" ht="11.25">
      <c r="B491" s="147"/>
      <c r="D491" s="148" t="s">
        <v>240</v>
      </c>
      <c r="E491" s="149" t="s">
        <v>1</v>
      </c>
      <c r="F491" s="150" t="s">
        <v>828</v>
      </c>
      <c r="H491" s="151">
        <v>29.8</v>
      </c>
      <c r="I491" s="152"/>
      <c r="L491" s="147"/>
      <c r="M491" s="153"/>
      <c r="T491" s="154"/>
      <c r="AT491" s="149" t="s">
        <v>240</v>
      </c>
      <c r="AU491" s="149" t="s">
        <v>91</v>
      </c>
      <c r="AV491" s="12" t="s">
        <v>91</v>
      </c>
      <c r="AW491" s="12" t="s">
        <v>36</v>
      </c>
      <c r="AX491" s="12" t="s">
        <v>81</v>
      </c>
      <c r="AY491" s="149" t="s">
        <v>221</v>
      </c>
    </row>
    <row r="492" spans="2:65" s="12" customFormat="1" ht="11.25">
      <c r="B492" s="147"/>
      <c r="D492" s="148" t="s">
        <v>240</v>
      </c>
      <c r="E492" s="149" t="s">
        <v>1</v>
      </c>
      <c r="F492" s="150" t="s">
        <v>829</v>
      </c>
      <c r="H492" s="151">
        <v>12.35</v>
      </c>
      <c r="I492" s="152"/>
      <c r="L492" s="147"/>
      <c r="M492" s="153"/>
      <c r="T492" s="154"/>
      <c r="AT492" s="149" t="s">
        <v>240</v>
      </c>
      <c r="AU492" s="149" t="s">
        <v>91</v>
      </c>
      <c r="AV492" s="12" t="s">
        <v>91</v>
      </c>
      <c r="AW492" s="12" t="s">
        <v>36</v>
      </c>
      <c r="AX492" s="12" t="s">
        <v>81</v>
      </c>
      <c r="AY492" s="149" t="s">
        <v>221</v>
      </c>
    </row>
    <row r="493" spans="2:65" s="13" customFormat="1" ht="11.25">
      <c r="B493" s="155"/>
      <c r="D493" s="148" t="s">
        <v>240</v>
      </c>
      <c r="E493" s="156" t="s">
        <v>1</v>
      </c>
      <c r="F493" s="157" t="s">
        <v>244</v>
      </c>
      <c r="H493" s="158">
        <v>42.15</v>
      </c>
      <c r="I493" s="159"/>
      <c r="L493" s="155"/>
      <c r="M493" s="160"/>
      <c r="T493" s="161"/>
      <c r="AT493" s="156" t="s">
        <v>240</v>
      </c>
      <c r="AU493" s="156" t="s">
        <v>91</v>
      </c>
      <c r="AV493" s="13" t="s">
        <v>229</v>
      </c>
      <c r="AW493" s="13" t="s">
        <v>36</v>
      </c>
      <c r="AX493" s="13" t="s">
        <v>21</v>
      </c>
      <c r="AY493" s="156" t="s">
        <v>221</v>
      </c>
    </row>
    <row r="494" spans="2:65" s="1" customFormat="1" ht="21.75" customHeight="1">
      <c r="B494" s="32"/>
      <c r="C494" s="134" t="s">
        <v>830</v>
      </c>
      <c r="D494" s="134" t="s">
        <v>224</v>
      </c>
      <c r="E494" s="135" t="s">
        <v>289</v>
      </c>
      <c r="F494" s="136" t="s">
        <v>290</v>
      </c>
      <c r="G494" s="137" t="s">
        <v>266</v>
      </c>
      <c r="H494" s="138">
        <v>16.366</v>
      </c>
      <c r="I494" s="139"/>
      <c r="J494" s="140">
        <f>ROUND(I494*H494,2)</f>
        <v>0</v>
      </c>
      <c r="K494" s="136" t="s">
        <v>233</v>
      </c>
      <c r="L494" s="32"/>
      <c r="M494" s="141" t="s">
        <v>1</v>
      </c>
      <c r="N494" s="142" t="s">
        <v>46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229</v>
      </c>
      <c r="AT494" s="145" t="s">
        <v>224</v>
      </c>
      <c r="AU494" s="145" t="s">
        <v>91</v>
      </c>
      <c r="AY494" s="17" t="s">
        <v>221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21</v>
      </c>
      <c r="BK494" s="146">
        <f>ROUND(I494*H494,2)</f>
        <v>0</v>
      </c>
      <c r="BL494" s="17" t="s">
        <v>229</v>
      </c>
      <c r="BM494" s="145" t="s">
        <v>831</v>
      </c>
    </row>
    <row r="495" spans="2:65" s="1" customFormat="1" ht="24.2" customHeight="1">
      <c r="B495" s="32"/>
      <c r="C495" s="134" t="s">
        <v>832</v>
      </c>
      <c r="D495" s="134" t="s">
        <v>224</v>
      </c>
      <c r="E495" s="135" t="s">
        <v>293</v>
      </c>
      <c r="F495" s="136" t="s">
        <v>294</v>
      </c>
      <c r="G495" s="137" t="s">
        <v>266</v>
      </c>
      <c r="H495" s="138">
        <v>114.562</v>
      </c>
      <c r="I495" s="139"/>
      <c r="J495" s="140">
        <f>ROUND(I495*H495,2)</f>
        <v>0</v>
      </c>
      <c r="K495" s="136" t="s">
        <v>233</v>
      </c>
      <c r="L495" s="32"/>
      <c r="M495" s="141" t="s">
        <v>1</v>
      </c>
      <c r="N495" s="142" t="s">
        <v>46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229</v>
      </c>
      <c r="AT495" s="145" t="s">
        <v>224</v>
      </c>
      <c r="AU495" s="145" t="s">
        <v>91</v>
      </c>
      <c r="AY495" s="17" t="s">
        <v>221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21</v>
      </c>
      <c r="BK495" s="146">
        <f>ROUND(I495*H495,2)</f>
        <v>0</v>
      </c>
      <c r="BL495" s="17" t="s">
        <v>229</v>
      </c>
      <c r="BM495" s="145" t="s">
        <v>833</v>
      </c>
    </row>
    <row r="496" spans="2:65" s="12" customFormat="1" ht="11.25">
      <c r="B496" s="147"/>
      <c r="D496" s="148" t="s">
        <v>240</v>
      </c>
      <c r="F496" s="150" t="s">
        <v>834</v>
      </c>
      <c r="H496" s="151">
        <v>114.562</v>
      </c>
      <c r="I496" s="152"/>
      <c r="L496" s="147"/>
      <c r="M496" s="153"/>
      <c r="T496" s="154"/>
      <c r="AT496" s="149" t="s">
        <v>240</v>
      </c>
      <c r="AU496" s="149" t="s">
        <v>91</v>
      </c>
      <c r="AV496" s="12" t="s">
        <v>91</v>
      </c>
      <c r="AW496" s="12" t="s">
        <v>4</v>
      </c>
      <c r="AX496" s="12" t="s">
        <v>21</v>
      </c>
      <c r="AY496" s="149" t="s">
        <v>221</v>
      </c>
    </row>
    <row r="497" spans="2:65" s="1" customFormat="1" ht="21.75" customHeight="1">
      <c r="B497" s="32"/>
      <c r="C497" s="134" t="s">
        <v>835</v>
      </c>
      <c r="D497" s="134" t="s">
        <v>224</v>
      </c>
      <c r="E497" s="135" t="s">
        <v>321</v>
      </c>
      <c r="F497" s="136" t="s">
        <v>322</v>
      </c>
      <c r="G497" s="137" t="s">
        <v>266</v>
      </c>
      <c r="H497" s="138">
        <v>16.366</v>
      </c>
      <c r="I497" s="139"/>
      <c r="J497" s="140">
        <f>ROUND(I497*H497,2)</f>
        <v>0</v>
      </c>
      <c r="K497" s="136" t="s">
        <v>228</v>
      </c>
      <c r="L497" s="32"/>
      <c r="M497" s="141" t="s">
        <v>1</v>
      </c>
      <c r="N497" s="142" t="s">
        <v>46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229</v>
      </c>
      <c r="AT497" s="145" t="s">
        <v>224</v>
      </c>
      <c r="AU497" s="145" t="s">
        <v>91</v>
      </c>
      <c r="AY497" s="17" t="s">
        <v>221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21</v>
      </c>
      <c r="BK497" s="146">
        <f>ROUND(I497*H497,2)</f>
        <v>0</v>
      </c>
      <c r="BL497" s="17" t="s">
        <v>229</v>
      </c>
      <c r="BM497" s="145" t="s">
        <v>836</v>
      </c>
    </row>
    <row r="498" spans="2:65" s="1" customFormat="1" ht="33" customHeight="1">
      <c r="B498" s="32"/>
      <c r="C498" s="134" t="s">
        <v>837</v>
      </c>
      <c r="D498" s="134" t="s">
        <v>224</v>
      </c>
      <c r="E498" s="135" t="s">
        <v>256</v>
      </c>
      <c r="F498" s="136" t="s">
        <v>257</v>
      </c>
      <c r="G498" s="137" t="s">
        <v>247</v>
      </c>
      <c r="H498" s="138">
        <v>19.574999999999999</v>
      </c>
      <c r="I498" s="139"/>
      <c r="J498" s="140">
        <f>ROUND(I498*H498,2)</f>
        <v>0</v>
      </c>
      <c r="K498" s="136" t="s">
        <v>233</v>
      </c>
      <c r="L498" s="32"/>
      <c r="M498" s="141" t="s">
        <v>1</v>
      </c>
      <c r="N498" s="142" t="s">
        <v>46</v>
      </c>
      <c r="P498" s="143">
        <f>O498*H498</f>
        <v>0</v>
      </c>
      <c r="Q498" s="143">
        <v>0</v>
      </c>
      <c r="R498" s="143">
        <f>Q498*H498</f>
        <v>0</v>
      </c>
      <c r="S498" s="143">
        <v>0.625</v>
      </c>
      <c r="T498" s="144">
        <f>S498*H498</f>
        <v>12.234375</v>
      </c>
      <c r="AR498" s="145" t="s">
        <v>229</v>
      </c>
      <c r="AT498" s="145" t="s">
        <v>224</v>
      </c>
      <c r="AU498" s="145" t="s">
        <v>91</v>
      </c>
      <c r="AY498" s="17" t="s">
        <v>221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7" t="s">
        <v>21</v>
      </c>
      <c r="BK498" s="146">
        <f>ROUND(I498*H498,2)</f>
        <v>0</v>
      </c>
      <c r="BL498" s="17" t="s">
        <v>229</v>
      </c>
      <c r="BM498" s="145" t="s">
        <v>838</v>
      </c>
    </row>
    <row r="499" spans="2:65" s="14" customFormat="1" ht="11.25">
      <c r="B499" s="162"/>
      <c r="D499" s="148" t="s">
        <v>240</v>
      </c>
      <c r="E499" s="163" t="s">
        <v>1</v>
      </c>
      <c r="F499" s="164" t="s">
        <v>839</v>
      </c>
      <c r="H499" s="163" t="s">
        <v>1</v>
      </c>
      <c r="I499" s="165"/>
      <c r="L499" s="162"/>
      <c r="M499" s="166"/>
      <c r="T499" s="167"/>
      <c r="AT499" s="163" t="s">
        <v>240</v>
      </c>
      <c r="AU499" s="163" t="s">
        <v>91</v>
      </c>
      <c r="AV499" s="14" t="s">
        <v>21</v>
      </c>
      <c r="AW499" s="14" t="s">
        <v>36</v>
      </c>
      <c r="AX499" s="14" t="s">
        <v>81</v>
      </c>
      <c r="AY499" s="163" t="s">
        <v>221</v>
      </c>
    </row>
    <row r="500" spans="2:65" s="14" customFormat="1" ht="11.25">
      <c r="B500" s="162"/>
      <c r="D500" s="148" t="s">
        <v>240</v>
      </c>
      <c r="E500" s="163" t="s">
        <v>1</v>
      </c>
      <c r="F500" s="164" t="s">
        <v>840</v>
      </c>
      <c r="H500" s="163" t="s">
        <v>1</v>
      </c>
      <c r="I500" s="165"/>
      <c r="L500" s="162"/>
      <c r="M500" s="166"/>
      <c r="T500" s="167"/>
      <c r="AT500" s="163" t="s">
        <v>240</v>
      </c>
      <c r="AU500" s="163" t="s">
        <v>91</v>
      </c>
      <c r="AV500" s="14" t="s">
        <v>21</v>
      </c>
      <c r="AW500" s="14" t="s">
        <v>36</v>
      </c>
      <c r="AX500" s="14" t="s">
        <v>81</v>
      </c>
      <c r="AY500" s="163" t="s">
        <v>221</v>
      </c>
    </row>
    <row r="501" spans="2:65" s="12" customFormat="1" ht="11.25">
      <c r="B501" s="147"/>
      <c r="D501" s="148" t="s">
        <v>240</v>
      </c>
      <c r="E501" s="149" t="s">
        <v>1</v>
      </c>
      <c r="F501" s="150" t="s">
        <v>841</v>
      </c>
      <c r="H501" s="151">
        <v>19.574999999999999</v>
      </c>
      <c r="I501" s="152"/>
      <c r="L501" s="147"/>
      <c r="M501" s="153"/>
      <c r="T501" s="154"/>
      <c r="AT501" s="149" t="s">
        <v>240</v>
      </c>
      <c r="AU501" s="149" t="s">
        <v>91</v>
      </c>
      <c r="AV501" s="12" t="s">
        <v>91</v>
      </c>
      <c r="AW501" s="12" t="s">
        <v>36</v>
      </c>
      <c r="AX501" s="12" t="s">
        <v>21</v>
      </c>
      <c r="AY501" s="149" t="s">
        <v>221</v>
      </c>
    </row>
    <row r="502" spans="2:65" s="1" customFormat="1" ht="24.2" customHeight="1">
      <c r="B502" s="32"/>
      <c r="C502" s="134" t="s">
        <v>842</v>
      </c>
      <c r="D502" s="134" t="s">
        <v>224</v>
      </c>
      <c r="E502" s="135" t="s">
        <v>843</v>
      </c>
      <c r="F502" s="136" t="s">
        <v>844</v>
      </c>
      <c r="G502" s="137" t="s">
        <v>238</v>
      </c>
      <c r="H502" s="138">
        <v>40.15</v>
      </c>
      <c r="I502" s="139"/>
      <c r="J502" s="140">
        <f>ROUND(I502*H502,2)</f>
        <v>0</v>
      </c>
      <c r="K502" s="136" t="s">
        <v>233</v>
      </c>
      <c r="L502" s="32"/>
      <c r="M502" s="141" t="s">
        <v>1</v>
      </c>
      <c r="N502" s="142" t="s">
        <v>46</v>
      </c>
      <c r="P502" s="143">
        <f>O502*H502</f>
        <v>0</v>
      </c>
      <c r="Q502" s="143">
        <v>8.0000000000000007E-5</v>
      </c>
      <c r="R502" s="143">
        <f>Q502*H502</f>
        <v>3.212E-3</v>
      </c>
      <c r="S502" s="143">
        <v>0</v>
      </c>
      <c r="T502" s="144">
        <f>S502*H502</f>
        <v>0</v>
      </c>
      <c r="AR502" s="145" t="s">
        <v>229</v>
      </c>
      <c r="AT502" s="145" t="s">
        <v>224</v>
      </c>
      <c r="AU502" s="145" t="s">
        <v>91</v>
      </c>
      <c r="AY502" s="17" t="s">
        <v>221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7" t="s">
        <v>21</v>
      </c>
      <c r="BK502" s="146">
        <f>ROUND(I502*H502,2)</f>
        <v>0</v>
      </c>
      <c r="BL502" s="17" t="s">
        <v>229</v>
      </c>
      <c r="BM502" s="145" t="s">
        <v>845</v>
      </c>
    </row>
    <row r="503" spans="2:65" s="14" customFormat="1" ht="11.25">
      <c r="B503" s="162"/>
      <c r="D503" s="148" t="s">
        <v>240</v>
      </c>
      <c r="E503" s="163" t="s">
        <v>1</v>
      </c>
      <c r="F503" s="164" t="s">
        <v>846</v>
      </c>
      <c r="H503" s="163" t="s">
        <v>1</v>
      </c>
      <c r="I503" s="165"/>
      <c r="L503" s="162"/>
      <c r="M503" s="166"/>
      <c r="T503" s="167"/>
      <c r="AT503" s="163" t="s">
        <v>240</v>
      </c>
      <c r="AU503" s="163" t="s">
        <v>91</v>
      </c>
      <c r="AV503" s="14" t="s">
        <v>21</v>
      </c>
      <c r="AW503" s="14" t="s">
        <v>36</v>
      </c>
      <c r="AX503" s="14" t="s">
        <v>81</v>
      </c>
      <c r="AY503" s="163" t="s">
        <v>221</v>
      </c>
    </row>
    <row r="504" spans="2:65" s="14" customFormat="1" ht="11.25">
      <c r="B504" s="162"/>
      <c r="D504" s="148" t="s">
        <v>240</v>
      </c>
      <c r="E504" s="163" t="s">
        <v>1</v>
      </c>
      <c r="F504" s="164" t="s">
        <v>827</v>
      </c>
      <c r="H504" s="163" t="s">
        <v>1</v>
      </c>
      <c r="I504" s="165"/>
      <c r="L504" s="162"/>
      <c r="M504" s="166"/>
      <c r="T504" s="167"/>
      <c r="AT504" s="163" t="s">
        <v>240</v>
      </c>
      <c r="AU504" s="163" t="s">
        <v>91</v>
      </c>
      <c r="AV504" s="14" t="s">
        <v>21</v>
      </c>
      <c r="AW504" s="14" t="s">
        <v>36</v>
      </c>
      <c r="AX504" s="14" t="s">
        <v>81</v>
      </c>
      <c r="AY504" s="163" t="s">
        <v>221</v>
      </c>
    </row>
    <row r="505" spans="2:65" s="12" customFormat="1" ht="11.25">
      <c r="B505" s="147"/>
      <c r="D505" s="148" t="s">
        <v>240</v>
      </c>
      <c r="E505" s="149" t="s">
        <v>1</v>
      </c>
      <c r="F505" s="150" t="s">
        <v>847</v>
      </c>
      <c r="H505" s="151">
        <v>30.8</v>
      </c>
      <c r="I505" s="152"/>
      <c r="L505" s="147"/>
      <c r="M505" s="153"/>
      <c r="T505" s="154"/>
      <c r="AT505" s="149" t="s">
        <v>240</v>
      </c>
      <c r="AU505" s="149" t="s">
        <v>91</v>
      </c>
      <c r="AV505" s="12" t="s">
        <v>91</v>
      </c>
      <c r="AW505" s="12" t="s">
        <v>36</v>
      </c>
      <c r="AX505" s="12" t="s">
        <v>81</v>
      </c>
      <c r="AY505" s="149" t="s">
        <v>221</v>
      </c>
    </row>
    <row r="506" spans="2:65" s="12" customFormat="1" ht="11.25">
      <c r="B506" s="147"/>
      <c r="D506" s="148" t="s">
        <v>240</v>
      </c>
      <c r="E506" s="149" t="s">
        <v>1</v>
      </c>
      <c r="F506" s="150" t="s">
        <v>848</v>
      </c>
      <c r="H506" s="151">
        <v>9.35</v>
      </c>
      <c r="I506" s="152"/>
      <c r="L506" s="147"/>
      <c r="M506" s="153"/>
      <c r="T506" s="154"/>
      <c r="AT506" s="149" t="s">
        <v>240</v>
      </c>
      <c r="AU506" s="149" t="s">
        <v>91</v>
      </c>
      <c r="AV506" s="12" t="s">
        <v>91</v>
      </c>
      <c r="AW506" s="12" t="s">
        <v>36</v>
      </c>
      <c r="AX506" s="12" t="s">
        <v>81</v>
      </c>
      <c r="AY506" s="149" t="s">
        <v>221</v>
      </c>
    </row>
    <row r="507" spans="2:65" s="13" customFormat="1" ht="11.25">
      <c r="B507" s="155"/>
      <c r="D507" s="148" t="s">
        <v>240</v>
      </c>
      <c r="E507" s="156" t="s">
        <v>1</v>
      </c>
      <c r="F507" s="157" t="s">
        <v>244</v>
      </c>
      <c r="H507" s="158">
        <v>40.15</v>
      </c>
      <c r="I507" s="159"/>
      <c r="L507" s="155"/>
      <c r="M507" s="160"/>
      <c r="T507" s="161"/>
      <c r="AT507" s="156" t="s">
        <v>240</v>
      </c>
      <c r="AU507" s="156" t="s">
        <v>91</v>
      </c>
      <c r="AV507" s="13" t="s">
        <v>229</v>
      </c>
      <c r="AW507" s="13" t="s">
        <v>36</v>
      </c>
      <c r="AX507" s="13" t="s">
        <v>21</v>
      </c>
      <c r="AY507" s="156" t="s">
        <v>221</v>
      </c>
    </row>
    <row r="508" spans="2:65" s="1" customFormat="1" ht="21.75" customHeight="1">
      <c r="B508" s="32"/>
      <c r="C508" s="134" t="s">
        <v>849</v>
      </c>
      <c r="D508" s="134" t="s">
        <v>224</v>
      </c>
      <c r="E508" s="135" t="s">
        <v>264</v>
      </c>
      <c r="F508" s="136" t="s">
        <v>265</v>
      </c>
      <c r="G508" s="137" t="s">
        <v>266</v>
      </c>
      <c r="H508" s="138">
        <v>12.234</v>
      </c>
      <c r="I508" s="139"/>
      <c r="J508" s="140">
        <f>ROUND(I508*H508,2)</f>
        <v>0</v>
      </c>
      <c r="K508" s="136" t="s">
        <v>233</v>
      </c>
      <c r="L508" s="32"/>
      <c r="M508" s="141" t="s">
        <v>1</v>
      </c>
      <c r="N508" s="142" t="s">
        <v>46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229</v>
      </c>
      <c r="AT508" s="145" t="s">
        <v>224</v>
      </c>
      <c r="AU508" s="145" t="s">
        <v>91</v>
      </c>
      <c r="AY508" s="17" t="s">
        <v>221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7" t="s">
        <v>21</v>
      </c>
      <c r="BK508" s="146">
        <f>ROUND(I508*H508,2)</f>
        <v>0</v>
      </c>
      <c r="BL508" s="17" t="s">
        <v>229</v>
      </c>
      <c r="BM508" s="145" t="s">
        <v>850</v>
      </c>
    </row>
    <row r="509" spans="2:65" s="1" customFormat="1" ht="24.2" customHeight="1">
      <c r="B509" s="32"/>
      <c r="C509" s="134" t="s">
        <v>851</v>
      </c>
      <c r="D509" s="134" t="s">
        <v>224</v>
      </c>
      <c r="E509" s="135" t="s">
        <v>269</v>
      </c>
      <c r="F509" s="136" t="s">
        <v>270</v>
      </c>
      <c r="G509" s="137" t="s">
        <v>266</v>
      </c>
      <c r="H509" s="138">
        <v>85.638000000000005</v>
      </c>
      <c r="I509" s="139"/>
      <c r="J509" s="140">
        <f>ROUND(I509*H509,2)</f>
        <v>0</v>
      </c>
      <c r="K509" s="136" t="s">
        <v>233</v>
      </c>
      <c r="L509" s="32"/>
      <c r="M509" s="141" t="s">
        <v>1</v>
      </c>
      <c r="N509" s="142" t="s">
        <v>46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229</v>
      </c>
      <c r="AT509" s="145" t="s">
        <v>224</v>
      </c>
      <c r="AU509" s="145" t="s">
        <v>91</v>
      </c>
      <c r="AY509" s="17" t="s">
        <v>221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21</v>
      </c>
      <c r="BK509" s="146">
        <f>ROUND(I509*H509,2)</f>
        <v>0</v>
      </c>
      <c r="BL509" s="17" t="s">
        <v>229</v>
      </c>
      <c r="BM509" s="145" t="s">
        <v>852</v>
      </c>
    </row>
    <row r="510" spans="2:65" s="12" customFormat="1" ht="11.25">
      <c r="B510" s="147"/>
      <c r="D510" s="148" t="s">
        <v>240</v>
      </c>
      <c r="F510" s="150" t="s">
        <v>853</v>
      </c>
      <c r="H510" s="151">
        <v>85.638000000000005</v>
      </c>
      <c r="I510" s="152"/>
      <c r="L510" s="147"/>
      <c r="M510" s="153"/>
      <c r="T510" s="154"/>
      <c r="AT510" s="149" t="s">
        <v>240</v>
      </c>
      <c r="AU510" s="149" t="s">
        <v>91</v>
      </c>
      <c r="AV510" s="12" t="s">
        <v>91</v>
      </c>
      <c r="AW510" s="12" t="s">
        <v>4</v>
      </c>
      <c r="AX510" s="12" t="s">
        <v>21</v>
      </c>
      <c r="AY510" s="149" t="s">
        <v>221</v>
      </c>
    </row>
    <row r="511" spans="2:65" s="1" customFormat="1" ht="37.9" customHeight="1">
      <c r="B511" s="32"/>
      <c r="C511" s="134" t="s">
        <v>854</v>
      </c>
      <c r="D511" s="134" t="s">
        <v>224</v>
      </c>
      <c r="E511" s="135" t="s">
        <v>273</v>
      </c>
      <c r="F511" s="136" t="s">
        <v>274</v>
      </c>
      <c r="G511" s="137" t="s">
        <v>266</v>
      </c>
      <c r="H511" s="138">
        <v>39.787999999999997</v>
      </c>
      <c r="I511" s="139"/>
      <c r="J511" s="140">
        <f>ROUND(I511*H511,2)</f>
        <v>0</v>
      </c>
      <c r="K511" s="136" t="s">
        <v>228</v>
      </c>
      <c r="L511" s="32"/>
      <c r="M511" s="141" t="s">
        <v>1</v>
      </c>
      <c r="N511" s="142" t="s">
        <v>46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229</v>
      </c>
      <c r="AT511" s="145" t="s">
        <v>224</v>
      </c>
      <c r="AU511" s="145" t="s">
        <v>91</v>
      </c>
      <c r="AY511" s="17" t="s">
        <v>221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21</v>
      </c>
      <c r="BK511" s="146">
        <f>ROUND(I511*H511,2)</f>
        <v>0</v>
      </c>
      <c r="BL511" s="17" t="s">
        <v>229</v>
      </c>
      <c r="BM511" s="145" t="s">
        <v>855</v>
      </c>
    </row>
    <row r="512" spans="2:65" s="1" customFormat="1" ht="33" customHeight="1">
      <c r="B512" s="32"/>
      <c r="C512" s="134" t="s">
        <v>856</v>
      </c>
      <c r="D512" s="134" t="s">
        <v>224</v>
      </c>
      <c r="E512" s="135" t="s">
        <v>857</v>
      </c>
      <c r="F512" s="136" t="s">
        <v>858</v>
      </c>
      <c r="G512" s="137" t="s">
        <v>247</v>
      </c>
      <c r="H512" s="138">
        <v>107.1</v>
      </c>
      <c r="I512" s="139"/>
      <c r="J512" s="140">
        <f>ROUND(I512*H512,2)</f>
        <v>0</v>
      </c>
      <c r="K512" s="136" t="s">
        <v>233</v>
      </c>
      <c r="L512" s="32"/>
      <c r="M512" s="141" t="s">
        <v>1</v>
      </c>
      <c r="N512" s="142" t="s">
        <v>46</v>
      </c>
      <c r="P512" s="143">
        <f>O512*H512</f>
        <v>0</v>
      </c>
      <c r="Q512" s="143">
        <v>0.12966</v>
      </c>
      <c r="R512" s="143">
        <f>Q512*H512</f>
        <v>13.886585999999999</v>
      </c>
      <c r="S512" s="143">
        <v>0</v>
      </c>
      <c r="T512" s="144">
        <f>S512*H512</f>
        <v>0</v>
      </c>
      <c r="AR512" s="145" t="s">
        <v>229</v>
      </c>
      <c r="AT512" s="145" t="s">
        <v>224</v>
      </c>
      <c r="AU512" s="145" t="s">
        <v>91</v>
      </c>
      <c r="AY512" s="17" t="s">
        <v>221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21</v>
      </c>
      <c r="BK512" s="146">
        <f>ROUND(I512*H512,2)</f>
        <v>0</v>
      </c>
      <c r="BL512" s="17" t="s">
        <v>229</v>
      </c>
      <c r="BM512" s="145" t="s">
        <v>859</v>
      </c>
    </row>
    <row r="513" spans="2:65" s="14" customFormat="1" ht="11.25">
      <c r="B513" s="162"/>
      <c r="D513" s="148" t="s">
        <v>240</v>
      </c>
      <c r="E513" s="163" t="s">
        <v>1</v>
      </c>
      <c r="F513" s="164" t="s">
        <v>860</v>
      </c>
      <c r="H513" s="163" t="s">
        <v>1</v>
      </c>
      <c r="I513" s="165"/>
      <c r="L513" s="162"/>
      <c r="M513" s="166"/>
      <c r="T513" s="167"/>
      <c r="AT513" s="163" t="s">
        <v>240</v>
      </c>
      <c r="AU513" s="163" t="s">
        <v>91</v>
      </c>
      <c r="AV513" s="14" t="s">
        <v>21</v>
      </c>
      <c r="AW513" s="14" t="s">
        <v>36</v>
      </c>
      <c r="AX513" s="14" t="s">
        <v>81</v>
      </c>
      <c r="AY513" s="163" t="s">
        <v>221</v>
      </c>
    </row>
    <row r="514" spans="2:65" s="12" customFormat="1" ht="11.25">
      <c r="B514" s="147"/>
      <c r="D514" s="148" t="s">
        <v>240</v>
      </c>
      <c r="E514" s="149" t="s">
        <v>1</v>
      </c>
      <c r="F514" s="150" t="s">
        <v>861</v>
      </c>
      <c r="H514" s="151">
        <v>107.1</v>
      </c>
      <c r="I514" s="152"/>
      <c r="L514" s="147"/>
      <c r="M514" s="153"/>
      <c r="T514" s="154"/>
      <c r="AT514" s="149" t="s">
        <v>240</v>
      </c>
      <c r="AU514" s="149" t="s">
        <v>91</v>
      </c>
      <c r="AV514" s="12" t="s">
        <v>91</v>
      </c>
      <c r="AW514" s="12" t="s">
        <v>36</v>
      </c>
      <c r="AX514" s="12" t="s">
        <v>81</v>
      </c>
      <c r="AY514" s="149" t="s">
        <v>221</v>
      </c>
    </row>
    <row r="515" spans="2:65" s="13" customFormat="1" ht="11.25">
      <c r="B515" s="155"/>
      <c r="D515" s="148" t="s">
        <v>240</v>
      </c>
      <c r="E515" s="156" t="s">
        <v>179</v>
      </c>
      <c r="F515" s="157" t="s">
        <v>244</v>
      </c>
      <c r="H515" s="158">
        <v>107.1</v>
      </c>
      <c r="I515" s="159"/>
      <c r="L515" s="155"/>
      <c r="M515" s="160"/>
      <c r="T515" s="161"/>
      <c r="AT515" s="156" t="s">
        <v>240</v>
      </c>
      <c r="AU515" s="156" t="s">
        <v>91</v>
      </c>
      <c r="AV515" s="13" t="s">
        <v>229</v>
      </c>
      <c r="AW515" s="13" t="s">
        <v>36</v>
      </c>
      <c r="AX515" s="13" t="s">
        <v>21</v>
      </c>
      <c r="AY515" s="156" t="s">
        <v>221</v>
      </c>
    </row>
    <row r="516" spans="2:65" s="1" customFormat="1" ht="24.2" customHeight="1">
      <c r="B516" s="32"/>
      <c r="C516" s="134" t="s">
        <v>862</v>
      </c>
      <c r="D516" s="134" t="s">
        <v>224</v>
      </c>
      <c r="E516" s="135" t="s">
        <v>863</v>
      </c>
      <c r="F516" s="136" t="s">
        <v>864</v>
      </c>
      <c r="G516" s="137" t="s">
        <v>247</v>
      </c>
      <c r="H516" s="138">
        <v>107.1</v>
      </c>
      <c r="I516" s="139"/>
      <c r="J516" s="140">
        <f>ROUND(I516*H516,2)</f>
        <v>0</v>
      </c>
      <c r="K516" s="136" t="s">
        <v>228</v>
      </c>
      <c r="L516" s="32"/>
      <c r="M516" s="141" t="s">
        <v>1</v>
      </c>
      <c r="N516" s="142" t="s">
        <v>46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229</v>
      </c>
      <c r="AT516" s="145" t="s">
        <v>224</v>
      </c>
      <c r="AU516" s="145" t="s">
        <v>91</v>
      </c>
      <c r="AY516" s="17" t="s">
        <v>221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7" t="s">
        <v>21</v>
      </c>
      <c r="BK516" s="146">
        <f>ROUND(I516*H516,2)</f>
        <v>0</v>
      </c>
      <c r="BL516" s="17" t="s">
        <v>229</v>
      </c>
      <c r="BM516" s="145" t="s">
        <v>865</v>
      </c>
    </row>
    <row r="517" spans="2:65" s="12" customFormat="1" ht="11.25">
      <c r="B517" s="147"/>
      <c r="D517" s="148" t="s">
        <v>240</v>
      </c>
      <c r="E517" s="149" t="s">
        <v>1</v>
      </c>
      <c r="F517" s="150" t="s">
        <v>179</v>
      </c>
      <c r="H517" s="151">
        <v>107.1</v>
      </c>
      <c r="I517" s="152"/>
      <c r="L517" s="147"/>
      <c r="M517" s="153"/>
      <c r="T517" s="154"/>
      <c r="AT517" s="149" t="s">
        <v>240</v>
      </c>
      <c r="AU517" s="149" t="s">
        <v>91</v>
      </c>
      <c r="AV517" s="12" t="s">
        <v>91</v>
      </c>
      <c r="AW517" s="12" t="s">
        <v>36</v>
      </c>
      <c r="AX517" s="12" t="s">
        <v>21</v>
      </c>
      <c r="AY517" s="149" t="s">
        <v>221</v>
      </c>
    </row>
    <row r="518" spans="2:65" s="1" customFormat="1" ht="33" customHeight="1">
      <c r="B518" s="32"/>
      <c r="C518" s="134" t="s">
        <v>866</v>
      </c>
      <c r="D518" s="134" t="s">
        <v>224</v>
      </c>
      <c r="E518" s="135" t="s">
        <v>867</v>
      </c>
      <c r="F518" s="136" t="s">
        <v>868</v>
      </c>
      <c r="G518" s="137" t="s">
        <v>238</v>
      </c>
      <c r="H518" s="138">
        <v>47.1</v>
      </c>
      <c r="I518" s="139"/>
      <c r="J518" s="140">
        <f>ROUND(I518*H518,2)</f>
        <v>0</v>
      </c>
      <c r="K518" s="136" t="s">
        <v>233</v>
      </c>
      <c r="L518" s="32"/>
      <c r="M518" s="141" t="s">
        <v>1</v>
      </c>
      <c r="N518" s="142" t="s">
        <v>46</v>
      </c>
      <c r="P518" s="143">
        <f>O518*H518</f>
        <v>0</v>
      </c>
      <c r="Q518" s="143">
        <v>6.0999999999999997E-4</v>
      </c>
      <c r="R518" s="143">
        <f>Q518*H518</f>
        <v>2.8731E-2</v>
      </c>
      <c r="S518" s="143">
        <v>0</v>
      </c>
      <c r="T518" s="144">
        <f>S518*H518</f>
        <v>0</v>
      </c>
      <c r="AR518" s="145" t="s">
        <v>229</v>
      </c>
      <c r="AT518" s="145" t="s">
        <v>224</v>
      </c>
      <c r="AU518" s="145" t="s">
        <v>91</v>
      </c>
      <c r="AY518" s="17" t="s">
        <v>221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21</v>
      </c>
      <c r="BK518" s="146">
        <f>ROUND(I518*H518,2)</f>
        <v>0</v>
      </c>
      <c r="BL518" s="17" t="s">
        <v>229</v>
      </c>
      <c r="BM518" s="145" t="s">
        <v>869</v>
      </c>
    </row>
    <row r="519" spans="2:65" s="12" customFormat="1" ht="11.25">
      <c r="B519" s="147"/>
      <c r="D519" s="148" t="s">
        <v>240</v>
      </c>
      <c r="E519" s="149" t="s">
        <v>1</v>
      </c>
      <c r="F519" s="150" t="s">
        <v>187</v>
      </c>
      <c r="H519" s="151">
        <v>47.1</v>
      </c>
      <c r="I519" s="152"/>
      <c r="L519" s="147"/>
      <c r="M519" s="153"/>
      <c r="T519" s="154"/>
      <c r="AT519" s="149" t="s">
        <v>240</v>
      </c>
      <c r="AU519" s="149" t="s">
        <v>91</v>
      </c>
      <c r="AV519" s="12" t="s">
        <v>91</v>
      </c>
      <c r="AW519" s="12" t="s">
        <v>36</v>
      </c>
      <c r="AX519" s="12" t="s">
        <v>21</v>
      </c>
      <c r="AY519" s="149" t="s">
        <v>221</v>
      </c>
    </row>
    <row r="520" spans="2:65" s="1" customFormat="1" ht="37.9" customHeight="1">
      <c r="B520" s="32"/>
      <c r="C520" s="134" t="s">
        <v>870</v>
      </c>
      <c r="D520" s="134" t="s">
        <v>224</v>
      </c>
      <c r="E520" s="135" t="s">
        <v>871</v>
      </c>
      <c r="F520" s="136" t="s">
        <v>872</v>
      </c>
      <c r="G520" s="137" t="s">
        <v>247</v>
      </c>
      <c r="H520" s="138">
        <v>70.385000000000005</v>
      </c>
      <c r="I520" s="139"/>
      <c r="J520" s="140">
        <f>ROUND(I520*H520,2)</f>
        <v>0</v>
      </c>
      <c r="K520" s="136" t="s">
        <v>233</v>
      </c>
      <c r="L520" s="32"/>
      <c r="M520" s="141" t="s">
        <v>1</v>
      </c>
      <c r="N520" s="142" t="s">
        <v>46</v>
      </c>
      <c r="P520" s="143">
        <f>O520*H520</f>
        <v>0</v>
      </c>
      <c r="Q520" s="143">
        <v>0.26375999999999999</v>
      </c>
      <c r="R520" s="143">
        <f>Q520*H520</f>
        <v>18.5647476</v>
      </c>
      <c r="S520" s="143">
        <v>0</v>
      </c>
      <c r="T520" s="144">
        <f>S520*H520</f>
        <v>0</v>
      </c>
      <c r="AR520" s="145" t="s">
        <v>229</v>
      </c>
      <c r="AT520" s="145" t="s">
        <v>224</v>
      </c>
      <c r="AU520" s="145" t="s">
        <v>91</v>
      </c>
      <c r="AY520" s="17" t="s">
        <v>221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7" t="s">
        <v>21</v>
      </c>
      <c r="BK520" s="146">
        <f>ROUND(I520*H520,2)</f>
        <v>0</v>
      </c>
      <c r="BL520" s="17" t="s">
        <v>229</v>
      </c>
      <c r="BM520" s="145" t="s">
        <v>873</v>
      </c>
    </row>
    <row r="521" spans="2:65" s="14" customFormat="1" ht="11.25">
      <c r="B521" s="162"/>
      <c r="D521" s="148" t="s">
        <v>240</v>
      </c>
      <c r="E521" s="163" t="s">
        <v>1</v>
      </c>
      <c r="F521" s="164" t="s">
        <v>826</v>
      </c>
      <c r="H521" s="163" t="s">
        <v>1</v>
      </c>
      <c r="I521" s="165"/>
      <c r="L521" s="162"/>
      <c r="M521" s="166"/>
      <c r="T521" s="167"/>
      <c r="AT521" s="163" t="s">
        <v>240</v>
      </c>
      <c r="AU521" s="163" t="s">
        <v>91</v>
      </c>
      <c r="AV521" s="14" t="s">
        <v>21</v>
      </c>
      <c r="AW521" s="14" t="s">
        <v>36</v>
      </c>
      <c r="AX521" s="14" t="s">
        <v>81</v>
      </c>
      <c r="AY521" s="163" t="s">
        <v>221</v>
      </c>
    </row>
    <row r="522" spans="2:65" s="14" customFormat="1" ht="11.25">
      <c r="B522" s="162"/>
      <c r="D522" s="148" t="s">
        <v>240</v>
      </c>
      <c r="E522" s="163" t="s">
        <v>1</v>
      </c>
      <c r="F522" s="164" t="s">
        <v>827</v>
      </c>
      <c r="H522" s="163" t="s">
        <v>1</v>
      </c>
      <c r="I522" s="165"/>
      <c r="L522" s="162"/>
      <c r="M522" s="166"/>
      <c r="T522" s="167"/>
      <c r="AT522" s="163" t="s">
        <v>240</v>
      </c>
      <c r="AU522" s="163" t="s">
        <v>91</v>
      </c>
      <c r="AV522" s="14" t="s">
        <v>21</v>
      </c>
      <c r="AW522" s="14" t="s">
        <v>36</v>
      </c>
      <c r="AX522" s="14" t="s">
        <v>81</v>
      </c>
      <c r="AY522" s="163" t="s">
        <v>221</v>
      </c>
    </row>
    <row r="523" spans="2:65" s="12" customFormat="1" ht="11.25">
      <c r="B523" s="147"/>
      <c r="D523" s="148" t="s">
        <v>240</v>
      </c>
      <c r="E523" s="149" t="s">
        <v>1</v>
      </c>
      <c r="F523" s="150" t="s">
        <v>874</v>
      </c>
      <c r="H523" s="151">
        <v>54.384999999999998</v>
      </c>
      <c r="I523" s="152"/>
      <c r="L523" s="147"/>
      <c r="M523" s="153"/>
      <c r="T523" s="154"/>
      <c r="AT523" s="149" t="s">
        <v>240</v>
      </c>
      <c r="AU523" s="149" t="s">
        <v>91</v>
      </c>
      <c r="AV523" s="12" t="s">
        <v>91</v>
      </c>
      <c r="AW523" s="12" t="s">
        <v>36</v>
      </c>
      <c r="AX523" s="12" t="s">
        <v>81</v>
      </c>
      <c r="AY523" s="149" t="s">
        <v>221</v>
      </c>
    </row>
    <row r="524" spans="2:65" s="12" customFormat="1" ht="11.25">
      <c r="B524" s="147"/>
      <c r="D524" s="148" t="s">
        <v>240</v>
      </c>
      <c r="E524" s="149" t="s">
        <v>1</v>
      </c>
      <c r="F524" s="150" t="s">
        <v>875</v>
      </c>
      <c r="H524" s="151">
        <v>16</v>
      </c>
      <c r="I524" s="152"/>
      <c r="L524" s="147"/>
      <c r="M524" s="153"/>
      <c r="T524" s="154"/>
      <c r="AT524" s="149" t="s">
        <v>240</v>
      </c>
      <c r="AU524" s="149" t="s">
        <v>91</v>
      </c>
      <c r="AV524" s="12" t="s">
        <v>91</v>
      </c>
      <c r="AW524" s="12" t="s">
        <v>36</v>
      </c>
      <c r="AX524" s="12" t="s">
        <v>81</v>
      </c>
      <c r="AY524" s="149" t="s">
        <v>221</v>
      </c>
    </row>
    <row r="525" spans="2:65" s="13" customFormat="1" ht="11.25">
      <c r="B525" s="155"/>
      <c r="D525" s="148" t="s">
        <v>240</v>
      </c>
      <c r="E525" s="156" t="s">
        <v>183</v>
      </c>
      <c r="F525" s="157" t="s">
        <v>244</v>
      </c>
      <c r="H525" s="158">
        <v>70.385000000000005</v>
      </c>
      <c r="I525" s="159"/>
      <c r="L525" s="155"/>
      <c r="M525" s="160"/>
      <c r="T525" s="161"/>
      <c r="AT525" s="156" t="s">
        <v>240</v>
      </c>
      <c r="AU525" s="156" t="s">
        <v>91</v>
      </c>
      <c r="AV525" s="13" t="s">
        <v>229</v>
      </c>
      <c r="AW525" s="13" t="s">
        <v>36</v>
      </c>
      <c r="AX525" s="13" t="s">
        <v>21</v>
      </c>
      <c r="AY525" s="156" t="s">
        <v>221</v>
      </c>
    </row>
    <row r="526" spans="2:65" s="1" customFormat="1" ht="24.2" customHeight="1">
      <c r="B526" s="32"/>
      <c r="C526" s="134" t="s">
        <v>876</v>
      </c>
      <c r="D526" s="134" t="s">
        <v>224</v>
      </c>
      <c r="E526" s="135" t="s">
        <v>877</v>
      </c>
      <c r="F526" s="136" t="s">
        <v>878</v>
      </c>
      <c r="G526" s="137" t="s">
        <v>247</v>
      </c>
      <c r="H526" s="138">
        <v>70.385000000000005</v>
      </c>
      <c r="I526" s="139"/>
      <c r="J526" s="140">
        <f>ROUND(I526*H526,2)</f>
        <v>0</v>
      </c>
      <c r="K526" s="136" t="s">
        <v>228</v>
      </c>
      <c r="L526" s="32"/>
      <c r="M526" s="141" t="s">
        <v>1</v>
      </c>
      <c r="N526" s="142" t="s">
        <v>46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229</v>
      </c>
      <c r="AT526" s="145" t="s">
        <v>224</v>
      </c>
      <c r="AU526" s="145" t="s">
        <v>91</v>
      </c>
      <c r="AY526" s="17" t="s">
        <v>221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21</v>
      </c>
      <c r="BK526" s="146">
        <f>ROUND(I526*H526,2)</f>
        <v>0</v>
      </c>
      <c r="BL526" s="17" t="s">
        <v>229</v>
      </c>
      <c r="BM526" s="145" t="s">
        <v>879</v>
      </c>
    </row>
    <row r="527" spans="2:65" s="12" customFormat="1" ht="11.25">
      <c r="B527" s="147"/>
      <c r="D527" s="148" t="s">
        <v>240</v>
      </c>
      <c r="E527" s="149" t="s">
        <v>1</v>
      </c>
      <c r="F527" s="150" t="s">
        <v>183</v>
      </c>
      <c r="H527" s="151">
        <v>70.385000000000005</v>
      </c>
      <c r="I527" s="152"/>
      <c r="L527" s="147"/>
      <c r="M527" s="153"/>
      <c r="T527" s="154"/>
      <c r="AT527" s="149" t="s">
        <v>240</v>
      </c>
      <c r="AU527" s="149" t="s">
        <v>91</v>
      </c>
      <c r="AV527" s="12" t="s">
        <v>91</v>
      </c>
      <c r="AW527" s="12" t="s">
        <v>36</v>
      </c>
      <c r="AX527" s="12" t="s">
        <v>21</v>
      </c>
      <c r="AY527" s="149" t="s">
        <v>221</v>
      </c>
    </row>
    <row r="528" spans="2:65" s="1" customFormat="1" ht="37.9" customHeight="1">
      <c r="B528" s="32"/>
      <c r="C528" s="134" t="s">
        <v>880</v>
      </c>
      <c r="D528" s="134" t="s">
        <v>224</v>
      </c>
      <c r="E528" s="135" t="s">
        <v>881</v>
      </c>
      <c r="F528" s="136" t="s">
        <v>882</v>
      </c>
      <c r="G528" s="137" t="s">
        <v>247</v>
      </c>
      <c r="H528" s="138">
        <v>49.81</v>
      </c>
      <c r="I528" s="139"/>
      <c r="J528" s="140">
        <f>ROUND(I528*H528,2)</f>
        <v>0</v>
      </c>
      <c r="K528" s="136" t="s">
        <v>228</v>
      </c>
      <c r="L528" s="32"/>
      <c r="M528" s="141" t="s">
        <v>1</v>
      </c>
      <c r="N528" s="142" t="s">
        <v>46</v>
      </c>
      <c r="P528" s="143">
        <f>O528*H528</f>
        <v>0</v>
      </c>
      <c r="Q528" s="143">
        <v>0.46</v>
      </c>
      <c r="R528" s="143">
        <f>Q528*H528</f>
        <v>22.912600000000001</v>
      </c>
      <c r="S528" s="143">
        <v>0</v>
      </c>
      <c r="T528" s="144">
        <f>S528*H528</f>
        <v>0</v>
      </c>
      <c r="AR528" s="145" t="s">
        <v>229</v>
      </c>
      <c r="AT528" s="145" t="s">
        <v>224</v>
      </c>
      <c r="AU528" s="145" t="s">
        <v>91</v>
      </c>
      <c r="AY528" s="17" t="s">
        <v>221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21</v>
      </c>
      <c r="BK528" s="146">
        <f>ROUND(I528*H528,2)</f>
        <v>0</v>
      </c>
      <c r="BL528" s="17" t="s">
        <v>229</v>
      </c>
      <c r="BM528" s="145" t="s">
        <v>883</v>
      </c>
    </row>
    <row r="529" spans="2:65" s="14" customFormat="1" ht="11.25">
      <c r="B529" s="162"/>
      <c r="D529" s="148" t="s">
        <v>240</v>
      </c>
      <c r="E529" s="163" t="s">
        <v>1</v>
      </c>
      <c r="F529" s="164" t="s">
        <v>846</v>
      </c>
      <c r="H529" s="163" t="s">
        <v>1</v>
      </c>
      <c r="I529" s="165"/>
      <c r="L529" s="162"/>
      <c r="M529" s="166"/>
      <c r="T529" s="167"/>
      <c r="AT529" s="163" t="s">
        <v>240</v>
      </c>
      <c r="AU529" s="163" t="s">
        <v>91</v>
      </c>
      <c r="AV529" s="14" t="s">
        <v>21</v>
      </c>
      <c r="AW529" s="14" t="s">
        <v>36</v>
      </c>
      <c r="AX529" s="14" t="s">
        <v>81</v>
      </c>
      <c r="AY529" s="163" t="s">
        <v>221</v>
      </c>
    </row>
    <row r="530" spans="2:65" s="14" customFormat="1" ht="11.25">
      <c r="B530" s="162"/>
      <c r="D530" s="148" t="s">
        <v>240</v>
      </c>
      <c r="E530" s="163" t="s">
        <v>1</v>
      </c>
      <c r="F530" s="164" t="s">
        <v>827</v>
      </c>
      <c r="H530" s="163" t="s">
        <v>1</v>
      </c>
      <c r="I530" s="165"/>
      <c r="L530" s="162"/>
      <c r="M530" s="166"/>
      <c r="T530" s="167"/>
      <c r="AT530" s="163" t="s">
        <v>240</v>
      </c>
      <c r="AU530" s="163" t="s">
        <v>91</v>
      </c>
      <c r="AV530" s="14" t="s">
        <v>21</v>
      </c>
      <c r="AW530" s="14" t="s">
        <v>36</v>
      </c>
      <c r="AX530" s="14" t="s">
        <v>81</v>
      </c>
      <c r="AY530" s="163" t="s">
        <v>221</v>
      </c>
    </row>
    <row r="531" spans="2:65" s="12" customFormat="1" ht="11.25">
      <c r="B531" s="147"/>
      <c r="D531" s="148" t="s">
        <v>240</v>
      </c>
      <c r="E531" s="149" t="s">
        <v>1</v>
      </c>
      <c r="F531" s="150" t="s">
        <v>884</v>
      </c>
      <c r="H531" s="151">
        <v>40.81</v>
      </c>
      <c r="I531" s="152"/>
      <c r="L531" s="147"/>
      <c r="M531" s="153"/>
      <c r="T531" s="154"/>
      <c r="AT531" s="149" t="s">
        <v>240</v>
      </c>
      <c r="AU531" s="149" t="s">
        <v>91</v>
      </c>
      <c r="AV531" s="12" t="s">
        <v>91</v>
      </c>
      <c r="AW531" s="12" t="s">
        <v>36</v>
      </c>
      <c r="AX531" s="12" t="s">
        <v>81</v>
      </c>
      <c r="AY531" s="149" t="s">
        <v>221</v>
      </c>
    </row>
    <row r="532" spans="2:65" s="12" customFormat="1" ht="11.25">
      <c r="B532" s="147"/>
      <c r="D532" s="148" t="s">
        <v>240</v>
      </c>
      <c r="E532" s="149" t="s">
        <v>1</v>
      </c>
      <c r="F532" s="150" t="s">
        <v>885</v>
      </c>
      <c r="H532" s="151">
        <v>9</v>
      </c>
      <c r="I532" s="152"/>
      <c r="L532" s="147"/>
      <c r="M532" s="153"/>
      <c r="T532" s="154"/>
      <c r="AT532" s="149" t="s">
        <v>240</v>
      </c>
      <c r="AU532" s="149" t="s">
        <v>91</v>
      </c>
      <c r="AV532" s="12" t="s">
        <v>91</v>
      </c>
      <c r="AW532" s="12" t="s">
        <v>36</v>
      </c>
      <c r="AX532" s="12" t="s">
        <v>81</v>
      </c>
      <c r="AY532" s="149" t="s">
        <v>221</v>
      </c>
    </row>
    <row r="533" spans="2:65" s="13" customFormat="1" ht="11.25">
      <c r="B533" s="155"/>
      <c r="D533" s="148" t="s">
        <v>240</v>
      </c>
      <c r="E533" s="156" t="s">
        <v>185</v>
      </c>
      <c r="F533" s="157" t="s">
        <v>244</v>
      </c>
      <c r="H533" s="158">
        <v>49.81</v>
      </c>
      <c r="I533" s="159"/>
      <c r="L533" s="155"/>
      <c r="M533" s="160"/>
      <c r="T533" s="161"/>
      <c r="AT533" s="156" t="s">
        <v>240</v>
      </c>
      <c r="AU533" s="156" t="s">
        <v>91</v>
      </c>
      <c r="AV533" s="13" t="s">
        <v>229</v>
      </c>
      <c r="AW533" s="13" t="s">
        <v>36</v>
      </c>
      <c r="AX533" s="13" t="s">
        <v>21</v>
      </c>
      <c r="AY533" s="156" t="s">
        <v>221</v>
      </c>
    </row>
    <row r="534" spans="2:65" s="1" customFormat="1" ht="24.2" customHeight="1">
      <c r="B534" s="32"/>
      <c r="C534" s="134" t="s">
        <v>886</v>
      </c>
      <c r="D534" s="134" t="s">
        <v>224</v>
      </c>
      <c r="E534" s="135" t="s">
        <v>887</v>
      </c>
      <c r="F534" s="136" t="s">
        <v>888</v>
      </c>
      <c r="G534" s="137" t="s">
        <v>247</v>
      </c>
      <c r="H534" s="138">
        <v>30.234999999999999</v>
      </c>
      <c r="I534" s="139"/>
      <c r="J534" s="140">
        <f>ROUND(I534*H534,2)</f>
        <v>0</v>
      </c>
      <c r="K534" s="136" t="s">
        <v>233</v>
      </c>
      <c r="L534" s="32"/>
      <c r="M534" s="141" t="s">
        <v>1</v>
      </c>
      <c r="N534" s="142" t="s">
        <v>46</v>
      </c>
      <c r="P534" s="143">
        <f>O534*H534</f>
        <v>0</v>
      </c>
      <c r="Q534" s="143">
        <v>0.34499999999999997</v>
      </c>
      <c r="R534" s="143">
        <f>Q534*H534</f>
        <v>10.431075</v>
      </c>
      <c r="S534" s="143">
        <v>0</v>
      </c>
      <c r="T534" s="144">
        <f>S534*H534</f>
        <v>0</v>
      </c>
      <c r="AR534" s="145" t="s">
        <v>229</v>
      </c>
      <c r="AT534" s="145" t="s">
        <v>224</v>
      </c>
      <c r="AU534" s="145" t="s">
        <v>91</v>
      </c>
      <c r="AY534" s="17" t="s">
        <v>221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7" t="s">
        <v>21</v>
      </c>
      <c r="BK534" s="146">
        <f>ROUND(I534*H534,2)</f>
        <v>0</v>
      </c>
      <c r="BL534" s="17" t="s">
        <v>229</v>
      </c>
      <c r="BM534" s="145" t="s">
        <v>889</v>
      </c>
    </row>
    <row r="535" spans="2:65" s="14" customFormat="1" ht="11.25">
      <c r="B535" s="162"/>
      <c r="D535" s="148" t="s">
        <v>240</v>
      </c>
      <c r="E535" s="163" t="s">
        <v>1</v>
      </c>
      <c r="F535" s="164" t="s">
        <v>890</v>
      </c>
      <c r="H535" s="163" t="s">
        <v>1</v>
      </c>
      <c r="I535" s="165"/>
      <c r="L535" s="162"/>
      <c r="M535" s="166"/>
      <c r="T535" s="167"/>
      <c r="AT535" s="163" t="s">
        <v>240</v>
      </c>
      <c r="AU535" s="163" t="s">
        <v>91</v>
      </c>
      <c r="AV535" s="14" t="s">
        <v>21</v>
      </c>
      <c r="AW535" s="14" t="s">
        <v>36</v>
      </c>
      <c r="AX535" s="14" t="s">
        <v>81</v>
      </c>
      <c r="AY535" s="163" t="s">
        <v>221</v>
      </c>
    </row>
    <row r="536" spans="2:65" s="14" customFormat="1" ht="11.25">
      <c r="B536" s="162"/>
      <c r="D536" s="148" t="s">
        <v>240</v>
      </c>
      <c r="E536" s="163" t="s">
        <v>1</v>
      </c>
      <c r="F536" s="164" t="s">
        <v>827</v>
      </c>
      <c r="H536" s="163" t="s">
        <v>1</v>
      </c>
      <c r="I536" s="165"/>
      <c r="L536" s="162"/>
      <c r="M536" s="166"/>
      <c r="T536" s="167"/>
      <c r="AT536" s="163" t="s">
        <v>240</v>
      </c>
      <c r="AU536" s="163" t="s">
        <v>91</v>
      </c>
      <c r="AV536" s="14" t="s">
        <v>21</v>
      </c>
      <c r="AW536" s="14" t="s">
        <v>36</v>
      </c>
      <c r="AX536" s="14" t="s">
        <v>81</v>
      </c>
      <c r="AY536" s="163" t="s">
        <v>221</v>
      </c>
    </row>
    <row r="537" spans="2:65" s="12" customFormat="1" ht="11.25">
      <c r="B537" s="147"/>
      <c r="D537" s="148" t="s">
        <v>240</v>
      </c>
      <c r="E537" s="149" t="s">
        <v>1</v>
      </c>
      <c r="F537" s="150" t="s">
        <v>891</v>
      </c>
      <c r="H537" s="151">
        <v>26.234999999999999</v>
      </c>
      <c r="I537" s="152"/>
      <c r="L537" s="147"/>
      <c r="M537" s="153"/>
      <c r="T537" s="154"/>
      <c r="AT537" s="149" t="s">
        <v>240</v>
      </c>
      <c r="AU537" s="149" t="s">
        <v>91</v>
      </c>
      <c r="AV537" s="12" t="s">
        <v>91</v>
      </c>
      <c r="AW537" s="12" t="s">
        <v>36</v>
      </c>
      <c r="AX537" s="12" t="s">
        <v>81</v>
      </c>
      <c r="AY537" s="149" t="s">
        <v>221</v>
      </c>
    </row>
    <row r="538" spans="2:65" s="12" customFormat="1" ht="11.25">
      <c r="B538" s="147"/>
      <c r="D538" s="148" t="s">
        <v>240</v>
      </c>
      <c r="E538" s="149" t="s">
        <v>1</v>
      </c>
      <c r="F538" s="150" t="s">
        <v>892</v>
      </c>
      <c r="H538" s="151">
        <v>4</v>
      </c>
      <c r="I538" s="152"/>
      <c r="L538" s="147"/>
      <c r="M538" s="153"/>
      <c r="T538" s="154"/>
      <c r="AT538" s="149" t="s">
        <v>240</v>
      </c>
      <c r="AU538" s="149" t="s">
        <v>91</v>
      </c>
      <c r="AV538" s="12" t="s">
        <v>91</v>
      </c>
      <c r="AW538" s="12" t="s">
        <v>36</v>
      </c>
      <c r="AX538" s="12" t="s">
        <v>81</v>
      </c>
      <c r="AY538" s="149" t="s">
        <v>221</v>
      </c>
    </row>
    <row r="539" spans="2:65" s="13" customFormat="1" ht="11.25">
      <c r="B539" s="155"/>
      <c r="D539" s="148" t="s">
        <v>240</v>
      </c>
      <c r="E539" s="156" t="s">
        <v>181</v>
      </c>
      <c r="F539" s="157" t="s">
        <v>244</v>
      </c>
      <c r="H539" s="158">
        <v>30.234999999999999</v>
      </c>
      <c r="I539" s="159"/>
      <c r="L539" s="155"/>
      <c r="M539" s="160"/>
      <c r="T539" s="161"/>
      <c r="AT539" s="156" t="s">
        <v>240</v>
      </c>
      <c r="AU539" s="156" t="s">
        <v>91</v>
      </c>
      <c r="AV539" s="13" t="s">
        <v>229</v>
      </c>
      <c r="AW539" s="13" t="s">
        <v>36</v>
      </c>
      <c r="AX539" s="13" t="s">
        <v>21</v>
      </c>
      <c r="AY539" s="156" t="s">
        <v>221</v>
      </c>
    </row>
    <row r="540" spans="2:65" s="1" customFormat="1" ht="24.2" customHeight="1">
      <c r="B540" s="32"/>
      <c r="C540" s="134" t="s">
        <v>893</v>
      </c>
      <c r="D540" s="134" t="s">
        <v>224</v>
      </c>
      <c r="E540" s="135" t="s">
        <v>894</v>
      </c>
      <c r="F540" s="136" t="s">
        <v>746</v>
      </c>
      <c r="G540" s="137" t="s">
        <v>344</v>
      </c>
      <c r="H540" s="138">
        <v>16.065000000000001</v>
      </c>
      <c r="I540" s="139"/>
      <c r="J540" s="140">
        <f>ROUND(I540*H540,2)</f>
        <v>0</v>
      </c>
      <c r="K540" s="136" t="s">
        <v>228</v>
      </c>
      <c r="L540" s="32"/>
      <c r="M540" s="141" t="s">
        <v>1</v>
      </c>
      <c r="N540" s="142" t="s">
        <v>46</v>
      </c>
      <c r="P540" s="143">
        <f>O540*H540</f>
        <v>0</v>
      </c>
      <c r="Q540" s="143">
        <v>0</v>
      </c>
      <c r="R540" s="143">
        <f>Q540*H540</f>
        <v>0</v>
      </c>
      <c r="S540" s="143">
        <v>0</v>
      </c>
      <c r="T540" s="144">
        <f>S540*H540</f>
        <v>0</v>
      </c>
      <c r="AR540" s="145" t="s">
        <v>229</v>
      </c>
      <c r="AT540" s="145" t="s">
        <v>224</v>
      </c>
      <c r="AU540" s="145" t="s">
        <v>91</v>
      </c>
      <c r="AY540" s="17" t="s">
        <v>221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21</v>
      </c>
      <c r="BK540" s="146">
        <f>ROUND(I540*H540,2)</f>
        <v>0</v>
      </c>
      <c r="BL540" s="17" t="s">
        <v>229</v>
      </c>
      <c r="BM540" s="145" t="s">
        <v>895</v>
      </c>
    </row>
    <row r="541" spans="2:65" s="12" customFormat="1" ht="11.25">
      <c r="B541" s="147"/>
      <c r="D541" s="148" t="s">
        <v>240</v>
      </c>
      <c r="E541" s="149" t="s">
        <v>1</v>
      </c>
      <c r="F541" s="150" t="s">
        <v>896</v>
      </c>
      <c r="H541" s="151">
        <v>16.065000000000001</v>
      </c>
      <c r="I541" s="152"/>
      <c r="L541" s="147"/>
      <c r="M541" s="153"/>
      <c r="T541" s="154"/>
      <c r="AT541" s="149" t="s">
        <v>240</v>
      </c>
      <c r="AU541" s="149" t="s">
        <v>91</v>
      </c>
      <c r="AV541" s="12" t="s">
        <v>91</v>
      </c>
      <c r="AW541" s="12" t="s">
        <v>36</v>
      </c>
      <c r="AX541" s="12" t="s">
        <v>21</v>
      </c>
      <c r="AY541" s="149" t="s">
        <v>221</v>
      </c>
    </row>
    <row r="542" spans="2:65" s="1" customFormat="1" ht="37.9" customHeight="1">
      <c r="B542" s="32"/>
      <c r="C542" s="134" t="s">
        <v>897</v>
      </c>
      <c r="D542" s="134" t="s">
        <v>224</v>
      </c>
      <c r="E542" s="135" t="s">
        <v>898</v>
      </c>
      <c r="F542" s="136" t="s">
        <v>899</v>
      </c>
      <c r="G542" s="137" t="s">
        <v>344</v>
      </c>
      <c r="H542" s="138">
        <v>16.065000000000001</v>
      </c>
      <c r="I542" s="139"/>
      <c r="J542" s="140">
        <f>ROUND(I542*H542,2)</f>
        <v>0</v>
      </c>
      <c r="K542" s="136" t="s">
        <v>233</v>
      </c>
      <c r="L542" s="32"/>
      <c r="M542" s="141" t="s">
        <v>1</v>
      </c>
      <c r="N542" s="142" t="s">
        <v>46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229</v>
      </c>
      <c r="AT542" s="145" t="s">
        <v>224</v>
      </c>
      <c r="AU542" s="145" t="s">
        <v>91</v>
      </c>
      <c r="AY542" s="17" t="s">
        <v>221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7" t="s">
        <v>21</v>
      </c>
      <c r="BK542" s="146">
        <f>ROUND(I542*H542,2)</f>
        <v>0</v>
      </c>
      <c r="BL542" s="17" t="s">
        <v>229</v>
      </c>
      <c r="BM542" s="145" t="s">
        <v>900</v>
      </c>
    </row>
    <row r="543" spans="2:65" s="1" customFormat="1" ht="24.2" customHeight="1">
      <c r="B543" s="32"/>
      <c r="C543" s="134" t="s">
        <v>901</v>
      </c>
      <c r="D543" s="134" t="s">
        <v>224</v>
      </c>
      <c r="E543" s="135" t="s">
        <v>902</v>
      </c>
      <c r="F543" s="136" t="s">
        <v>903</v>
      </c>
      <c r="G543" s="137" t="s">
        <v>238</v>
      </c>
      <c r="H543" s="138">
        <v>2</v>
      </c>
      <c r="I543" s="139"/>
      <c r="J543" s="140">
        <f>ROUND(I543*H543,2)</f>
        <v>0</v>
      </c>
      <c r="K543" s="136" t="s">
        <v>233</v>
      </c>
      <c r="L543" s="32"/>
      <c r="M543" s="141" t="s">
        <v>1</v>
      </c>
      <c r="N543" s="142" t="s">
        <v>46</v>
      </c>
      <c r="P543" s="143">
        <f>O543*H543</f>
        <v>0</v>
      </c>
      <c r="Q543" s="143">
        <v>0.20219000000000001</v>
      </c>
      <c r="R543" s="143">
        <f>Q543*H543</f>
        <v>0.40438000000000002</v>
      </c>
      <c r="S543" s="143">
        <v>0</v>
      </c>
      <c r="T543" s="144">
        <f>S543*H543</f>
        <v>0</v>
      </c>
      <c r="AR543" s="145" t="s">
        <v>229</v>
      </c>
      <c r="AT543" s="145" t="s">
        <v>224</v>
      </c>
      <c r="AU543" s="145" t="s">
        <v>91</v>
      </c>
      <c r="AY543" s="17" t="s">
        <v>221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7" t="s">
        <v>21</v>
      </c>
      <c r="BK543" s="146">
        <f>ROUND(I543*H543,2)</f>
        <v>0</v>
      </c>
      <c r="BL543" s="17" t="s">
        <v>229</v>
      </c>
      <c r="BM543" s="145" t="s">
        <v>904</v>
      </c>
    </row>
    <row r="544" spans="2:65" s="12" customFormat="1" ht="11.25">
      <c r="B544" s="147"/>
      <c r="D544" s="148" t="s">
        <v>240</v>
      </c>
      <c r="E544" s="149" t="s">
        <v>1</v>
      </c>
      <c r="F544" s="150" t="s">
        <v>905</v>
      </c>
      <c r="H544" s="151">
        <v>2</v>
      </c>
      <c r="I544" s="152"/>
      <c r="L544" s="147"/>
      <c r="M544" s="153"/>
      <c r="T544" s="154"/>
      <c r="AT544" s="149" t="s">
        <v>240</v>
      </c>
      <c r="AU544" s="149" t="s">
        <v>91</v>
      </c>
      <c r="AV544" s="12" t="s">
        <v>91</v>
      </c>
      <c r="AW544" s="12" t="s">
        <v>36</v>
      </c>
      <c r="AX544" s="12" t="s">
        <v>21</v>
      </c>
      <c r="AY544" s="149" t="s">
        <v>221</v>
      </c>
    </row>
    <row r="545" spans="2:65" s="1" customFormat="1" ht="21.75" customHeight="1">
      <c r="B545" s="32"/>
      <c r="C545" s="134" t="s">
        <v>906</v>
      </c>
      <c r="D545" s="134" t="s">
        <v>224</v>
      </c>
      <c r="E545" s="135" t="s">
        <v>907</v>
      </c>
      <c r="F545" s="136" t="s">
        <v>908</v>
      </c>
      <c r="G545" s="137" t="s">
        <v>238</v>
      </c>
      <c r="H545" s="138">
        <v>2</v>
      </c>
      <c r="I545" s="139"/>
      <c r="J545" s="140">
        <f>ROUND(I545*H545,2)</f>
        <v>0</v>
      </c>
      <c r="K545" s="136" t="s">
        <v>233</v>
      </c>
      <c r="L545" s="32"/>
      <c r="M545" s="141" t="s">
        <v>1</v>
      </c>
      <c r="N545" s="142" t="s">
        <v>46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229</v>
      </c>
      <c r="AT545" s="145" t="s">
        <v>224</v>
      </c>
      <c r="AU545" s="145" t="s">
        <v>91</v>
      </c>
      <c r="AY545" s="17" t="s">
        <v>221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21</v>
      </c>
      <c r="BK545" s="146">
        <f>ROUND(I545*H545,2)</f>
        <v>0</v>
      </c>
      <c r="BL545" s="17" t="s">
        <v>229</v>
      </c>
      <c r="BM545" s="145" t="s">
        <v>909</v>
      </c>
    </row>
    <row r="546" spans="2:65" s="12" customFormat="1" ht="11.25">
      <c r="B546" s="147"/>
      <c r="D546" s="148" t="s">
        <v>240</v>
      </c>
      <c r="E546" s="149" t="s">
        <v>1</v>
      </c>
      <c r="F546" s="150" t="s">
        <v>910</v>
      </c>
      <c r="H546" s="151">
        <v>2</v>
      </c>
      <c r="I546" s="152"/>
      <c r="L546" s="147"/>
      <c r="M546" s="153"/>
      <c r="T546" s="154"/>
      <c r="AT546" s="149" t="s">
        <v>240</v>
      </c>
      <c r="AU546" s="149" t="s">
        <v>91</v>
      </c>
      <c r="AV546" s="12" t="s">
        <v>91</v>
      </c>
      <c r="AW546" s="12" t="s">
        <v>36</v>
      </c>
      <c r="AX546" s="12" t="s">
        <v>21</v>
      </c>
      <c r="AY546" s="149" t="s">
        <v>221</v>
      </c>
    </row>
    <row r="547" spans="2:65" s="1" customFormat="1" ht="16.5" customHeight="1">
      <c r="B547" s="32"/>
      <c r="C547" s="134" t="s">
        <v>911</v>
      </c>
      <c r="D547" s="134" t="s">
        <v>224</v>
      </c>
      <c r="E547" s="135" t="s">
        <v>912</v>
      </c>
      <c r="F547" s="136" t="s">
        <v>913</v>
      </c>
      <c r="G547" s="137" t="s">
        <v>247</v>
      </c>
      <c r="H547" s="138">
        <v>173.75399999999999</v>
      </c>
      <c r="I547" s="139"/>
      <c r="J547" s="140">
        <f>ROUND(I547*H547,2)</f>
        <v>0</v>
      </c>
      <c r="K547" s="136" t="s">
        <v>228</v>
      </c>
      <c r="L547" s="32"/>
      <c r="M547" s="141" t="s">
        <v>1</v>
      </c>
      <c r="N547" s="142" t="s">
        <v>46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229</v>
      </c>
      <c r="AT547" s="145" t="s">
        <v>224</v>
      </c>
      <c r="AU547" s="145" t="s">
        <v>91</v>
      </c>
      <c r="AY547" s="17" t="s">
        <v>221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7" t="s">
        <v>21</v>
      </c>
      <c r="BK547" s="146">
        <f>ROUND(I547*H547,2)</f>
        <v>0</v>
      </c>
      <c r="BL547" s="17" t="s">
        <v>229</v>
      </c>
      <c r="BM547" s="145" t="s">
        <v>914</v>
      </c>
    </row>
    <row r="548" spans="2:65" s="14" customFormat="1" ht="11.25">
      <c r="B548" s="162"/>
      <c r="D548" s="148" t="s">
        <v>240</v>
      </c>
      <c r="E548" s="163" t="s">
        <v>1</v>
      </c>
      <c r="F548" s="164" t="s">
        <v>915</v>
      </c>
      <c r="H548" s="163" t="s">
        <v>1</v>
      </c>
      <c r="I548" s="165"/>
      <c r="L548" s="162"/>
      <c r="M548" s="166"/>
      <c r="T548" s="167"/>
      <c r="AT548" s="163" t="s">
        <v>240</v>
      </c>
      <c r="AU548" s="163" t="s">
        <v>91</v>
      </c>
      <c r="AV548" s="14" t="s">
        <v>21</v>
      </c>
      <c r="AW548" s="14" t="s">
        <v>36</v>
      </c>
      <c r="AX548" s="14" t="s">
        <v>81</v>
      </c>
      <c r="AY548" s="163" t="s">
        <v>221</v>
      </c>
    </row>
    <row r="549" spans="2:65" s="14" customFormat="1" ht="11.25">
      <c r="B549" s="162"/>
      <c r="D549" s="148" t="s">
        <v>240</v>
      </c>
      <c r="E549" s="163" t="s">
        <v>1</v>
      </c>
      <c r="F549" s="164" t="s">
        <v>916</v>
      </c>
      <c r="H549" s="163" t="s">
        <v>1</v>
      </c>
      <c r="I549" s="165"/>
      <c r="L549" s="162"/>
      <c r="M549" s="166"/>
      <c r="T549" s="167"/>
      <c r="AT549" s="163" t="s">
        <v>240</v>
      </c>
      <c r="AU549" s="163" t="s">
        <v>91</v>
      </c>
      <c r="AV549" s="14" t="s">
        <v>21</v>
      </c>
      <c r="AW549" s="14" t="s">
        <v>36</v>
      </c>
      <c r="AX549" s="14" t="s">
        <v>81</v>
      </c>
      <c r="AY549" s="163" t="s">
        <v>221</v>
      </c>
    </row>
    <row r="550" spans="2:65" s="12" customFormat="1" ht="11.25">
      <c r="B550" s="147"/>
      <c r="D550" s="148" t="s">
        <v>240</v>
      </c>
      <c r="E550" s="149" t="s">
        <v>1</v>
      </c>
      <c r="F550" s="150" t="s">
        <v>917</v>
      </c>
      <c r="H550" s="151">
        <v>160.31399999999999</v>
      </c>
      <c r="I550" s="152"/>
      <c r="L550" s="147"/>
      <c r="M550" s="153"/>
      <c r="T550" s="154"/>
      <c r="AT550" s="149" t="s">
        <v>240</v>
      </c>
      <c r="AU550" s="149" t="s">
        <v>91</v>
      </c>
      <c r="AV550" s="12" t="s">
        <v>91</v>
      </c>
      <c r="AW550" s="12" t="s">
        <v>36</v>
      </c>
      <c r="AX550" s="12" t="s">
        <v>81</v>
      </c>
      <c r="AY550" s="149" t="s">
        <v>221</v>
      </c>
    </row>
    <row r="551" spans="2:65" s="12" customFormat="1" ht="11.25">
      <c r="B551" s="147"/>
      <c r="D551" s="148" t="s">
        <v>240</v>
      </c>
      <c r="E551" s="149" t="s">
        <v>1</v>
      </c>
      <c r="F551" s="150" t="s">
        <v>918</v>
      </c>
      <c r="H551" s="151">
        <v>7.29</v>
      </c>
      <c r="I551" s="152"/>
      <c r="L551" s="147"/>
      <c r="M551" s="153"/>
      <c r="T551" s="154"/>
      <c r="AT551" s="149" t="s">
        <v>240</v>
      </c>
      <c r="AU551" s="149" t="s">
        <v>91</v>
      </c>
      <c r="AV551" s="12" t="s">
        <v>91</v>
      </c>
      <c r="AW551" s="12" t="s">
        <v>36</v>
      </c>
      <c r="AX551" s="12" t="s">
        <v>81</v>
      </c>
      <c r="AY551" s="149" t="s">
        <v>221</v>
      </c>
    </row>
    <row r="552" spans="2:65" s="12" customFormat="1" ht="11.25">
      <c r="B552" s="147"/>
      <c r="D552" s="148" t="s">
        <v>240</v>
      </c>
      <c r="E552" s="149" t="s">
        <v>1</v>
      </c>
      <c r="F552" s="150" t="s">
        <v>919</v>
      </c>
      <c r="H552" s="151">
        <v>6.15</v>
      </c>
      <c r="I552" s="152"/>
      <c r="L552" s="147"/>
      <c r="M552" s="153"/>
      <c r="T552" s="154"/>
      <c r="AT552" s="149" t="s">
        <v>240</v>
      </c>
      <c r="AU552" s="149" t="s">
        <v>91</v>
      </c>
      <c r="AV552" s="12" t="s">
        <v>91</v>
      </c>
      <c r="AW552" s="12" t="s">
        <v>36</v>
      </c>
      <c r="AX552" s="12" t="s">
        <v>81</v>
      </c>
      <c r="AY552" s="149" t="s">
        <v>221</v>
      </c>
    </row>
    <row r="553" spans="2:65" s="13" customFormat="1" ht="11.25">
      <c r="B553" s="155"/>
      <c r="D553" s="148" t="s">
        <v>240</v>
      </c>
      <c r="E553" s="156" t="s">
        <v>126</v>
      </c>
      <c r="F553" s="157" t="s">
        <v>244</v>
      </c>
      <c r="H553" s="158">
        <v>173.75399999999999</v>
      </c>
      <c r="I553" s="159"/>
      <c r="L553" s="155"/>
      <c r="M553" s="160"/>
      <c r="T553" s="161"/>
      <c r="AT553" s="156" t="s">
        <v>240</v>
      </c>
      <c r="AU553" s="156" t="s">
        <v>91</v>
      </c>
      <c r="AV553" s="13" t="s">
        <v>229</v>
      </c>
      <c r="AW553" s="13" t="s">
        <v>36</v>
      </c>
      <c r="AX553" s="13" t="s">
        <v>21</v>
      </c>
      <c r="AY553" s="156" t="s">
        <v>221</v>
      </c>
    </row>
    <row r="554" spans="2:65" s="1" customFormat="1" ht="24.2" customHeight="1">
      <c r="B554" s="32"/>
      <c r="C554" s="134" t="s">
        <v>920</v>
      </c>
      <c r="D554" s="134" t="s">
        <v>224</v>
      </c>
      <c r="E554" s="135" t="s">
        <v>745</v>
      </c>
      <c r="F554" s="136" t="s">
        <v>746</v>
      </c>
      <c r="G554" s="137" t="s">
        <v>344</v>
      </c>
      <c r="H554" s="138">
        <v>34.750999999999998</v>
      </c>
      <c r="I554" s="139"/>
      <c r="J554" s="140">
        <f>ROUND(I554*H554,2)</f>
        <v>0</v>
      </c>
      <c r="K554" s="136" t="s">
        <v>233</v>
      </c>
      <c r="L554" s="32"/>
      <c r="M554" s="141" t="s">
        <v>1</v>
      </c>
      <c r="N554" s="142" t="s">
        <v>46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229</v>
      </c>
      <c r="AT554" s="145" t="s">
        <v>224</v>
      </c>
      <c r="AU554" s="145" t="s">
        <v>91</v>
      </c>
      <c r="AY554" s="17" t="s">
        <v>221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21</v>
      </c>
      <c r="BK554" s="146">
        <f>ROUND(I554*H554,2)</f>
        <v>0</v>
      </c>
      <c r="BL554" s="17" t="s">
        <v>229</v>
      </c>
      <c r="BM554" s="145" t="s">
        <v>921</v>
      </c>
    </row>
    <row r="555" spans="2:65" s="12" customFormat="1" ht="11.25">
      <c r="B555" s="147"/>
      <c r="D555" s="148" t="s">
        <v>240</v>
      </c>
      <c r="E555" s="149" t="s">
        <v>1</v>
      </c>
      <c r="F555" s="150" t="s">
        <v>922</v>
      </c>
      <c r="H555" s="151">
        <v>34.750999999999998</v>
      </c>
      <c r="I555" s="152"/>
      <c r="L555" s="147"/>
      <c r="M555" s="153"/>
      <c r="T555" s="154"/>
      <c r="AT555" s="149" t="s">
        <v>240</v>
      </c>
      <c r="AU555" s="149" t="s">
        <v>91</v>
      </c>
      <c r="AV555" s="12" t="s">
        <v>91</v>
      </c>
      <c r="AW555" s="12" t="s">
        <v>36</v>
      </c>
      <c r="AX555" s="12" t="s">
        <v>21</v>
      </c>
      <c r="AY555" s="149" t="s">
        <v>221</v>
      </c>
    </row>
    <row r="556" spans="2:65" s="1" customFormat="1" ht="37.9" customHeight="1">
      <c r="B556" s="32"/>
      <c r="C556" s="134" t="s">
        <v>923</v>
      </c>
      <c r="D556" s="134" t="s">
        <v>224</v>
      </c>
      <c r="E556" s="135" t="s">
        <v>451</v>
      </c>
      <c r="F556" s="136" t="s">
        <v>452</v>
      </c>
      <c r="G556" s="137" t="s">
        <v>344</v>
      </c>
      <c r="H556" s="138">
        <v>34.750999999999998</v>
      </c>
      <c r="I556" s="139"/>
      <c r="J556" s="140">
        <f>ROUND(I556*H556,2)</f>
        <v>0</v>
      </c>
      <c r="K556" s="136" t="s">
        <v>233</v>
      </c>
      <c r="L556" s="32"/>
      <c r="M556" s="141" t="s">
        <v>1</v>
      </c>
      <c r="N556" s="142" t="s">
        <v>46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229</v>
      </c>
      <c r="AT556" s="145" t="s">
        <v>224</v>
      </c>
      <c r="AU556" s="145" t="s">
        <v>91</v>
      </c>
      <c r="AY556" s="17" t="s">
        <v>221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7" t="s">
        <v>21</v>
      </c>
      <c r="BK556" s="146">
        <f>ROUND(I556*H556,2)</f>
        <v>0</v>
      </c>
      <c r="BL556" s="17" t="s">
        <v>229</v>
      </c>
      <c r="BM556" s="145" t="s">
        <v>924</v>
      </c>
    </row>
    <row r="557" spans="2:65" s="1" customFormat="1" ht="37.9" customHeight="1">
      <c r="B557" s="32"/>
      <c r="C557" s="134" t="s">
        <v>925</v>
      </c>
      <c r="D557" s="134" t="s">
        <v>224</v>
      </c>
      <c r="E557" s="135" t="s">
        <v>926</v>
      </c>
      <c r="F557" s="136" t="s">
        <v>927</v>
      </c>
      <c r="G557" s="137" t="s">
        <v>266</v>
      </c>
      <c r="H557" s="138">
        <v>66.230999999999995</v>
      </c>
      <c r="I557" s="139"/>
      <c r="J557" s="140">
        <f>ROUND(I557*H557,2)</f>
        <v>0</v>
      </c>
      <c r="K557" s="136" t="s">
        <v>228</v>
      </c>
      <c r="L557" s="32"/>
      <c r="M557" s="141" t="s">
        <v>1</v>
      </c>
      <c r="N557" s="142" t="s">
        <v>46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229</v>
      </c>
      <c r="AT557" s="145" t="s">
        <v>224</v>
      </c>
      <c r="AU557" s="145" t="s">
        <v>91</v>
      </c>
      <c r="AY557" s="17" t="s">
        <v>221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7" t="s">
        <v>21</v>
      </c>
      <c r="BK557" s="146">
        <f>ROUND(I557*H557,2)</f>
        <v>0</v>
      </c>
      <c r="BL557" s="17" t="s">
        <v>229</v>
      </c>
      <c r="BM557" s="145" t="s">
        <v>928</v>
      </c>
    </row>
    <row r="558" spans="2:65" s="11" customFormat="1" ht="22.9" customHeight="1">
      <c r="B558" s="122"/>
      <c r="D558" s="123" t="s">
        <v>80</v>
      </c>
      <c r="E558" s="132" t="s">
        <v>497</v>
      </c>
      <c r="F558" s="132" t="s">
        <v>929</v>
      </c>
      <c r="I558" s="125"/>
      <c r="J558" s="133">
        <f>BK558</f>
        <v>0</v>
      </c>
      <c r="L558" s="122"/>
      <c r="M558" s="127"/>
      <c r="P558" s="128">
        <f>SUM(P559:P608)</f>
        <v>0</v>
      </c>
      <c r="R558" s="128">
        <f>SUM(R559:R608)</f>
        <v>214.4635232</v>
      </c>
      <c r="T558" s="129">
        <f>SUM(T559:T608)</f>
        <v>356.35458</v>
      </c>
      <c r="AR558" s="123" t="s">
        <v>21</v>
      </c>
      <c r="AT558" s="130" t="s">
        <v>80</v>
      </c>
      <c r="AU558" s="130" t="s">
        <v>21</v>
      </c>
      <c r="AY558" s="123" t="s">
        <v>221</v>
      </c>
      <c r="BK558" s="131">
        <f>SUM(BK559:BK608)</f>
        <v>0</v>
      </c>
    </row>
    <row r="559" spans="2:65" s="1" customFormat="1" ht="24.2" customHeight="1">
      <c r="B559" s="32"/>
      <c r="C559" s="134" t="s">
        <v>930</v>
      </c>
      <c r="D559" s="134" t="s">
        <v>224</v>
      </c>
      <c r="E559" s="135" t="s">
        <v>931</v>
      </c>
      <c r="F559" s="136" t="s">
        <v>932</v>
      </c>
      <c r="G559" s="137" t="s">
        <v>247</v>
      </c>
      <c r="H559" s="138">
        <v>490.1</v>
      </c>
      <c r="I559" s="139"/>
      <c r="J559" s="140">
        <f>ROUND(I559*H559,2)</f>
        <v>0</v>
      </c>
      <c r="K559" s="136" t="s">
        <v>233</v>
      </c>
      <c r="L559" s="32"/>
      <c r="M559" s="141" t="s">
        <v>1</v>
      </c>
      <c r="N559" s="142" t="s">
        <v>46</v>
      </c>
      <c r="P559" s="143">
        <f>O559*H559</f>
        <v>0</v>
      </c>
      <c r="Q559" s="143">
        <v>1.3999999999999999E-4</v>
      </c>
      <c r="R559" s="143">
        <f>Q559*H559</f>
        <v>6.8613999999999994E-2</v>
      </c>
      <c r="S559" s="143">
        <v>0</v>
      </c>
      <c r="T559" s="144">
        <f>S559*H559</f>
        <v>0</v>
      </c>
      <c r="AR559" s="145" t="s">
        <v>933</v>
      </c>
      <c r="AT559" s="145" t="s">
        <v>224</v>
      </c>
      <c r="AU559" s="145" t="s">
        <v>91</v>
      </c>
      <c r="AY559" s="17" t="s">
        <v>221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21</v>
      </c>
      <c r="BK559" s="146">
        <f>ROUND(I559*H559,2)</f>
        <v>0</v>
      </c>
      <c r="BL559" s="17" t="s">
        <v>933</v>
      </c>
      <c r="BM559" s="145" t="s">
        <v>934</v>
      </c>
    </row>
    <row r="560" spans="2:65" s="12" customFormat="1" ht="11.25">
      <c r="B560" s="147"/>
      <c r="D560" s="148" t="s">
        <v>240</v>
      </c>
      <c r="E560" s="149" t="s">
        <v>1</v>
      </c>
      <c r="F560" s="150" t="s">
        <v>935</v>
      </c>
      <c r="H560" s="151">
        <v>333.9</v>
      </c>
      <c r="I560" s="152"/>
      <c r="L560" s="147"/>
      <c r="M560" s="153"/>
      <c r="T560" s="154"/>
      <c r="AT560" s="149" t="s">
        <v>240</v>
      </c>
      <c r="AU560" s="149" t="s">
        <v>91</v>
      </c>
      <c r="AV560" s="12" t="s">
        <v>91</v>
      </c>
      <c r="AW560" s="12" t="s">
        <v>36</v>
      </c>
      <c r="AX560" s="12" t="s">
        <v>81</v>
      </c>
      <c r="AY560" s="149" t="s">
        <v>221</v>
      </c>
    </row>
    <row r="561" spans="2:65" s="12" customFormat="1" ht="11.25">
      <c r="B561" s="147"/>
      <c r="D561" s="148" t="s">
        <v>240</v>
      </c>
      <c r="E561" s="149" t="s">
        <v>1</v>
      </c>
      <c r="F561" s="150" t="s">
        <v>936</v>
      </c>
      <c r="H561" s="151">
        <v>151.19999999999999</v>
      </c>
      <c r="I561" s="152"/>
      <c r="L561" s="147"/>
      <c r="M561" s="153"/>
      <c r="T561" s="154"/>
      <c r="AT561" s="149" t="s">
        <v>240</v>
      </c>
      <c r="AU561" s="149" t="s">
        <v>91</v>
      </c>
      <c r="AV561" s="12" t="s">
        <v>91</v>
      </c>
      <c r="AW561" s="12" t="s">
        <v>36</v>
      </c>
      <c r="AX561" s="12" t="s">
        <v>81</v>
      </c>
      <c r="AY561" s="149" t="s">
        <v>221</v>
      </c>
    </row>
    <row r="562" spans="2:65" s="12" customFormat="1" ht="11.25">
      <c r="B562" s="147"/>
      <c r="D562" s="148" t="s">
        <v>240</v>
      </c>
      <c r="E562" s="149" t="s">
        <v>1</v>
      </c>
      <c r="F562" s="150" t="s">
        <v>101</v>
      </c>
      <c r="H562" s="151">
        <v>5</v>
      </c>
      <c r="I562" s="152"/>
      <c r="L562" s="147"/>
      <c r="M562" s="153"/>
      <c r="T562" s="154"/>
      <c r="AT562" s="149" t="s">
        <v>240</v>
      </c>
      <c r="AU562" s="149" t="s">
        <v>91</v>
      </c>
      <c r="AV562" s="12" t="s">
        <v>91</v>
      </c>
      <c r="AW562" s="12" t="s">
        <v>36</v>
      </c>
      <c r="AX562" s="12" t="s">
        <v>81</v>
      </c>
      <c r="AY562" s="149" t="s">
        <v>221</v>
      </c>
    </row>
    <row r="563" spans="2:65" s="13" customFormat="1" ht="11.25">
      <c r="B563" s="155"/>
      <c r="D563" s="148" t="s">
        <v>240</v>
      </c>
      <c r="E563" s="156" t="s">
        <v>105</v>
      </c>
      <c r="F563" s="157" t="s">
        <v>244</v>
      </c>
      <c r="H563" s="158">
        <v>490.1</v>
      </c>
      <c r="I563" s="159"/>
      <c r="L563" s="155"/>
      <c r="M563" s="160"/>
      <c r="T563" s="161"/>
      <c r="AT563" s="156" t="s">
        <v>240</v>
      </c>
      <c r="AU563" s="156" t="s">
        <v>91</v>
      </c>
      <c r="AV563" s="13" t="s">
        <v>229</v>
      </c>
      <c r="AW563" s="13" t="s">
        <v>36</v>
      </c>
      <c r="AX563" s="13" t="s">
        <v>21</v>
      </c>
      <c r="AY563" s="156" t="s">
        <v>221</v>
      </c>
    </row>
    <row r="564" spans="2:65" s="1" customFormat="1" ht="16.5" customHeight="1">
      <c r="B564" s="32"/>
      <c r="C564" s="175" t="s">
        <v>937</v>
      </c>
      <c r="D564" s="175" t="s">
        <v>441</v>
      </c>
      <c r="E564" s="176" t="s">
        <v>938</v>
      </c>
      <c r="F564" s="177" t="s">
        <v>939</v>
      </c>
      <c r="G564" s="178" t="s">
        <v>247</v>
      </c>
      <c r="H564" s="179">
        <v>580.52300000000002</v>
      </c>
      <c r="I564" s="180"/>
      <c r="J564" s="181">
        <f>ROUND(I564*H564,2)</f>
        <v>0</v>
      </c>
      <c r="K564" s="177" t="s">
        <v>228</v>
      </c>
      <c r="L564" s="182"/>
      <c r="M564" s="183" t="s">
        <v>1</v>
      </c>
      <c r="N564" s="184" t="s">
        <v>46</v>
      </c>
      <c r="P564" s="143">
        <f>O564*H564</f>
        <v>0</v>
      </c>
      <c r="Q564" s="143">
        <v>4.0000000000000002E-4</v>
      </c>
      <c r="R564" s="143">
        <f>Q564*H564</f>
        <v>0.23220920000000003</v>
      </c>
      <c r="S564" s="143">
        <v>0</v>
      </c>
      <c r="T564" s="144">
        <f>S564*H564</f>
        <v>0</v>
      </c>
      <c r="AR564" s="145" t="s">
        <v>933</v>
      </c>
      <c r="AT564" s="145" t="s">
        <v>441</v>
      </c>
      <c r="AU564" s="145" t="s">
        <v>91</v>
      </c>
      <c r="AY564" s="17" t="s">
        <v>221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21</v>
      </c>
      <c r="BK564" s="146">
        <f>ROUND(I564*H564,2)</f>
        <v>0</v>
      </c>
      <c r="BL564" s="17" t="s">
        <v>933</v>
      </c>
      <c r="BM564" s="145" t="s">
        <v>940</v>
      </c>
    </row>
    <row r="565" spans="2:65" s="12" customFormat="1" ht="11.25">
      <c r="B565" s="147"/>
      <c r="D565" s="148" t="s">
        <v>240</v>
      </c>
      <c r="F565" s="150" t="s">
        <v>941</v>
      </c>
      <c r="H565" s="151">
        <v>580.52300000000002</v>
      </c>
      <c r="I565" s="152"/>
      <c r="L565" s="147"/>
      <c r="M565" s="153"/>
      <c r="T565" s="154"/>
      <c r="AT565" s="149" t="s">
        <v>240</v>
      </c>
      <c r="AU565" s="149" t="s">
        <v>91</v>
      </c>
      <c r="AV565" s="12" t="s">
        <v>91</v>
      </c>
      <c r="AW565" s="12" t="s">
        <v>4</v>
      </c>
      <c r="AX565" s="12" t="s">
        <v>21</v>
      </c>
      <c r="AY565" s="149" t="s">
        <v>221</v>
      </c>
    </row>
    <row r="566" spans="2:65" s="1" customFormat="1" ht="24.2" customHeight="1">
      <c r="B566" s="32"/>
      <c r="C566" s="134" t="s">
        <v>942</v>
      </c>
      <c r="D566" s="134" t="s">
        <v>224</v>
      </c>
      <c r="E566" s="135" t="s">
        <v>943</v>
      </c>
      <c r="F566" s="136" t="s">
        <v>944</v>
      </c>
      <c r="G566" s="137" t="s">
        <v>247</v>
      </c>
      <c r="H566" s="138">
        <v>422.93099999999998</v>
      </c>
      <c r="I566" s="139"/>
      <c r="J566" s="140">
        <f>ROUND(I566*H566,2)</f>
        <v>0</v>
      </c>
      <c r="K566" s="136" t="s">
        <v>233</v>
      </c>
      <c r="L566" s="32"/>
      <c r="M566" s="141" t="s">
        <v>1</v>
      </c>
      <c r="N566" s="142" t="s">
        <v>46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933</v>
      </c>
      <c r="AT566" s="145" t="s">
        <v>224</v>
      </c>
      <c r="AU566" s="145" t="s">
        <v>91</v>
      </c>
      <c r="AY566" s="17" t="s">
        <v>221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21</v>
      </c>
      <c r="BK566" s="146">
        <f>ROUND(I566*H566,2)</f>
        <v>0</v>
      </c>
      <c r="BL566" s="17" t="s">
        <v>933</v>
      </c>
      <c r="BM566" s="145" t="s">
        <v>945</v>
      </c>
    </row>
    <row r="567" spans="2:65" s="12" customFormat="1" ht="11.25">
      <c r="B567" s="147"/>
      <c r="D567" s="148" t="s">
        <v>240</v>
      </c>
      <c r="E567" s="149" t="s">
        <v>1</v>
      </c>
      <c r="F567" s="150" t="s">
        <v>946</v>
      </c>
      <c r="H567" s="151">
        <v>287.66699999999997</v>
      </c>
      <c r="I567" s="152"/>
      <c r="L567" s="147"/>
      <c r="M567" s="153"/>
      <c r="T567" s="154"/>
      <c r="AT567" s="149" t="s">
        <v>240</v>
      </c>
      <c r="AU567" s="149" t="s">
        <v>91</v>
      </c>
      <c r="AV567" s="12" t="s">
        <v>91</v>
      </c>
      <c r="AW567" s="12" t="s">
        <v>36</v>
      </c>
      <c r="AX567" s="12" t="s">
        <v>81</v>
      </c>
      <c r="AY567" s="149" t="s">
        <v>221</v>
      </c>
    </row>
    <row r="568" spans="2:65" s="12" customFormat="1" ht="11.25">
      <c r="B568" s="147"/>
      <c r="D568" s="148" t="s">
        <v>240</v>
      </c>
      <c r="E568" s="149" t="s">
        <v>1</v>
      </c>
      <c r="F568" s="150" t="s">
        <v>947</v>
      </c>
      <c r="H568" s="151">
        <v>130.26400000000001</v>
      </c>
      <c r="I568" s="152"/>
      <c r="L568" s="147"/>
      <c r="M568" s="153"/>
      <c r="T568" s="154"/>
      <c r="AT568" s="149" t="s">
        <v>240</v>
      </c>
      <c r="AU568" s="149" t="s">
        <v>91</v>
      </c>
      <c r="AV568" s="12" t="s">
        <v>91</v>
      </c>
      <c r="AW568" s="12" t="s">
        <v>36</v>
      </c>
      <c r="AX568" s="12" t="s">
        <v>81</v>
      </c>
      <c r="AY568" s="149" t="s">
        <v>221</v>
      </c>
    </row>
    <row r="569" spans="2:65" s="12" customFormat="1" ht="11.25">
      <c r="B569" s="147"/>
      <c r="D569" s="148" t="s">
        <v>240</v>
      </c>
      <c r="E569" s="149" t="s">
        <v>1</v>
      </c>
      <c r="F569" s="150" t="s">
        <v>101</v>
      </c>
      <c r="H569" s="151">
        <v>5</v>
      </c>
      <c r="I569" s="152"/>
      <c r="L569" s="147"/>
      <c r="M569" s="153"/>
      <c r="T569" s="154"/>
      <c r="AT569" s="149" t="s">
        <v>240</v>
      </c>
      <c r="AU569" s="149" t="s">
        <v>91</v>
      </c>
      <c r="AV569" s="12" t="s">
        <v>91</v>
      </c>
      <c r="AW569" s="12" t="s">
        <v>36</v>
      </c>
      <c r="AX569" s="12" t="s">
        <v>81</v>
      </c>
      <c r="AY569" s="149" t="s">
        <v>221</v>
      </c>
    </row>
    <row r="570" spans="2:65" s="13" customFormat="1" ht="11.25">
      <c r="B570" s="155"/>
      <c r="D570" s="148" t="s">
        <v>240</v>
      </c>
      <c r="E570" s="156" t="s">
        <v>103</v>
      </c>
      <c r="F570" s="157" t="s">
        <v>244</v>
      </c>
      <c r="H570" s="158">
        <v>422.93099999999998</v>
      </c>
      <c r="I570" s="159"/>
      <c r="L570" s="155"/>
      <c r="M570" s="160"/>
      <c r="T570" s="161"/>
      <c r="AT570" s="156" t="s">
        <v>240</v>
      </c>
      <c r="AU570" s="156" t="s">
        <v>91</v>
      </c>
      <c r="AV570" s="13" t="s">
        <v>229</v>
      </c>
      <c r="AW570" s="13" t="s">
        <v>36</v>
      </c>
      <c r="AX570" s="13" t="s">
        <v>21</v>
      </c>
      <c r="AY570" s="156" t="s">
        <v>221</v>
      </c>
    </row>
    <row r="571" spans="2:65" s="1" customFormat="1" ht="33" customHeight="1">
      <c r="B571" s="32"/>
      <c r="C571" s="134" t="s">
        <v>948</v>
      </c>
      <c r="D571" s="134" t="s">
        <v>224</v>
      </c>
      <c r="E571" s="135" t="s">
        <v>949</v>
      </c>
      <c r="F571" s="136" t="s">
        <v>950</v>
      </c>
      <c r="G571" s="137" t="s">
        <v>247</v>
      </c>
      <c r="H571" s="138">
        <v>346.5</v>
      </c>
      <c r="I571" s="139"/>
      <c r="J571" s="140">
        <f>ROUND(I571*H571,2)</f>
        <v>0</v>
      </c>
      <c r="K571" s="136" t="s">
        <v>233</v>
      </c>
      <c r="L571" s="32"/>
      <c r="M571" s="141" t="s">
        <v>1</v>
      </c>
      <c r="N571" s="142" t="s">
        <v>46</v>
      </c>
      <c r="P571" s="143">
        <f>O571*H571</f>
        <v>0</v>
      </c>
      <c r="Q571" s="143">
        <v>8.3500000000000005E-2</v>
      </c>
      <c r="R571" s="143">
        <f>Q571*H571</f>
        <v>28.932750000000002</v>
      </c>
      <c r="S571" s="143">
        <v>0</v>
      </c>
      <c r="T571" s="144">
        <f>S571*H571</f>
        <v>0</v>
      </c>
      <c r="AR571" s="145" t="s">
        <v>933</v>
      </c>
      <c r="AT571" s="145" t="s">
        <v>224</v>
      </c>
      <c r="AU571" s="145" t="s">
        <v>91</v>
      </c>
      <c r="AY571" s="17" t="s">
        <v>221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21</v>
      </c>
      <c r="BK571" s="146">
        <f>ROUND(I571*H571,2)</f>
        <v>0</v>
      </c>
      <c r="BL571" s="17" t="s">
        <v>933</v>
      </c>
      <c r="BM571" s="145" t="s">
        <v>951</v>
      </c>
    </row>
    <row r="572" spans="2:65" s="14" customFormat="1" ht="11.25">
      <c r="B572" s="162"/>
      <c r="D572" s="148" t="s">
        <v>240</v>
      </c>
      <c r="E572" s="163" t="s">
        <v>1</v>
      </c>
      <c r="F572" s="164" t="s">
        <v>952</v>
      </c>
      <c r="H572" s="163" t="s">
        <v>1</v>
      </c>
      <c r="I572" s="165"/>
      <c r="L572" s="162"/>
      <c r="M572" s="166"/>
      <c r="T572" s="167"/>
      <c r="AT572" s="163" t="s">
        <v>240</v>
      </c>
      <c r="AU572" s="163" t="s">
        <v>91</v>
      </c>
      <c r="AV572" s="14" t="s">
        <v>21</v>
      </c>
      <c r="AW572" s="14" t="s">
        <v>36</v>
      </c>
      <c r="AX572" s="14" t="s">
        <v>81</v>
      </c>
      <c r="AY572" s="163" t="s">
        <v>221</v>
      </c>
    </row>
    <row r="573" spans="2:65" s="12" customFormat="1" ht="11.25">
      <c r="B573" s="147"/>
      <c r="D573" s="148" t="s">
        <v>240</v>
      </c>
      <c r="E573" s="149" t="s">
        <v>1</v>
      </c>
      <c r="F573" s="150" t="s">
        <v>953</v>
      </c>
      <c r="H573" s="151">
        <v>346.5</v>
      </c>
      <c r="I573" s="152"/>
      <c r="L573" s="147"/>
      <c r="M573" s="153"/>
      <c r="T573" s="154"/>
      <c r="AT573" s="149" t="s">
        <v>240</v>
      </c>
      <c r="AU573" s="149" t="s">
        <v>91</v>
      </c>
      <c r="AV573" s="12" t="s">
        <v>91</v>
      </c>
      <c r="AW573" s="12" t="s">
        <v>36</v>
      </c>
      <c r="AX573" s="12" t="s">
        <v>81</v>
      </c>
      <c r="AY573" s="149" t="s">
        <v>221</v>
      </c>
    </row>
    <row r="574" spans="2:65" s="13" customFormat="1" ht="11.25">
      <c r="B574" s="155"/>
      <c r="D574" s="148" t="s">
        <v>240</v>
      </c>
      <c r="E574" s="156" t="s">
        <v>98</v>
      </c>
      <c r="F574" s="157" t="s">
        <v>244</v>
      </c>
      <c r="H574" s="158">
        <v>346.5</v>
      </c>
      <c r="I574" s="159"/>
      <c r="L574" s="155"/>
      <c r="M574" s="160"/>
      <c r="T574" s="161"/>
      <c r="AT574" s="156" t="s">
        <v>240</v>
      </c>
      <c r="AU574" s="156" t="s">
        <v>91</v>
      </c>
      <c r="AV574" s="13" t="s">
        <v>229</v>
      </c>
      <c r="AW574" s="13" t="s">
        <v>36</v>
      </c>
      <c r="AX574" s="13" t="s">
        <v>21</v>
      </c>
      <c r="AY574" s="156" t="s">
        <v>221</v>
      </c>
    </row>
    <row r="575" spans="2:65" s="1" customFormat="1" ht="24.2" customHeight="1">
      <c r="B575" s="32"/>
      <c r="C575" s="175" t="s">
        <v>954</v>
      </c>
      <c r="D575" s="175" t="s">
        <v>441</v>
      </c>
      <c r="E575" s="176" t="s">
        <v>955</v>
      </c>
      <c r="F575" s="177" t="s">
        <v>956</v>
      </c>
      <c r="G575" s="178" t="s">
        <v>227</v>
      </c>
      <c r="H575" s="179">
        <v>77</v>
      </c>
      <c r="I575" s="180"/>
      <c r="J575" s="181">
        <f>ROUND(I575*H575,2)</f>
        <v>0</v>
      </c>
      <c r="K575" s="177" t="s">
        <v>228</v>
      </c>
      <c r="L575" s="182"/>
      <c r="M575" s="183" t="s">
        <v>1</v>
      </c>
      <c r="N575" s="184" t="s">
        <v>46</v>
      </c>
      <c r="P575" s="143">
        <f>O575*H575</f>
        <v>0</v>
      </c>
      <c r="Q575" s="143">
        <v>2.37</v>
      </c>
      <c r="R575" s="143">
        <f>Q575*H575</f>
        <v>182.49</v>
      </c>
      <c r="S575" s="143">
        <v>0</v>
      </c>
      <c r="T575" s="144">
        <f>S575*H575</f>
        <v>0</v>
      </c>
      <c r="AR575" s="145" t="s">
        <v>933</v>
      </c>
      <c r="AT575" s="145" t="s">
        <v>441</v>
      </c>
      <c r="AU575" s="145" t="s">
        <v>91</v>
      </c>
      <c r="AY575" s="17" t="s">
        <v>221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21</v>
      </c>
      <c r="BK575" s="146">
        <f>ROUND(I575*H575,2)</f>
        <v>0</v>
      </c>
      <c r="BL575" s="17" t="s">
        <v>933</v>
      </c>
      <c r="BM575" s="145" t="s">
        <v>957</v>
      </c>
    </row>
    <row r="576" spans="2:65" s="12" customFormat="1" ht="11.25">
      <c r="B576" s="147"/>
      <c r="D576" s="148" t="s">
        <v>240</v>
      </c>
      <c r="E576" s="149" t="s">
        <v>1</v>
      </c>
      <c r="F576" s="150" t="s">
        <v>958</v>
      </c>
      <c r="H576" s="151">
        <v>77</v>
      </c>
      <c r="I576" s="152"/>
      <c r="L576" s="147"/>
      <c r="M576" s="153"/>
      <c r="T576" s="154"/>
      <c r="AT576" s="149" t="s">
        <v>240</v>
      </c>
      <c r="AU576" s="149" t="s">
        <v>91</v>
      </c>
      <c r="AV576" s="12" t="s">
        <v>91</v>
      </c>
      <c r="AW576" s="12" t="s">
        <v>36</v>
      </c>
      <c r="AX576" s="12" t="s">
        <v>21</v>
      </c>
      <c r="AY576" s="149" t="s">
        <v>221</v>
      </c>
    </row>
    <row r="577" spans="2:65" s="1" customFormat="1" ht="21.75" customHeight="1">
      <c r="B577" s="32"/>
      <c r="C577" s="134" t="s">
        <v>959</v>
      </c>
      <c r="D577" s="134" t="s">
        <v>224</v>
      </c>
      <c r="E577" s="135" t="s">
        <v>960</v>
      </c>
      <c r="F577" s="136" t="s">
        <v>961</v>
      </c>
      <c r="G577" s="137" t="s">
        <v>247</v>
      </c>
      <c r="H577" s="138">
        <v>5</v>
      </c>
      <c r="I577" s="139"/>
      <c r="J577" s="140">
        <f>ROUND(I577*H577,2)</f>
        <v>0</v>
      </c>
      <c r="K577" s="136" t="s">
        <v>233</v>
      </c>
      <c r="L577" s="32"/>
      <c r="M577" s="141" t="s">
        <v>1</v>
      </c>
      <c r="N577" s="142" t="s">
        <v>46</v>
      </c>
      <c r="P577" s="143">
        <f>O577*H577</f>
        <v>0</v>
      </c>
      <c r="Q577" s="143">
        <v>0.54798999999999998</v>
      </c>
      <c r="R577" s="143">
        <f>Q577*H577</f>
        <v>2.7399499999999999</v>
      </c>
      <c r="S577" s="143">
        <v>0</v>
      </c>
      <c r="T577" s="144">
        <f>S577*H577</f>
        <v>0</v>
      </c>
      <c r="AR577" s="145" t="s">
        <v>933</v>
      </c>
      <c r="AT577" s="145" t="s">
        <v>224</v>
      </c>
      <c r="AU577" s="145" t="s">
        <v>91</v>
      </c>
      <c r="AY577" s="17" t="s">
        <v>221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21</v>
      </c>
      <c r="BK577" s="146">
        <f>ROUND(I577*H577,2)</f>
        <v>0</v>
      </c>
      <c r="BL577" s="17" t="s">
        <v>933</v>
      </c>
      <c r="BM577" s="145" t="s">
        <v>962</v>
      </c>
    </row>
    <row r="578" spans="2:65" s="12" customFormat="1" ht="11.25">
      <c r="B578" s="147"/>
      <c r="D578" s="148" t="s">
        <v>240</v>
      </c>
      <c r="E578" s="149" t="s">
        <v>1</v>
      </c>
      <c r="F578" s="150" t="s">
        <v>963</v>
      </c>
      <c r="H578" s="151">
        <v>5</v>
      </c>
      <c r="I578" s="152"/>
      <c r="L578" s="147"/>
      <c r="M578" s="153"/>
      <c r="T578" s="154"/>
      <c r="AT578" s="149" t="s">
        <v>240</v>
      </c>
      <c r="AU578" s="149" t="s">
        <v>91</v>
      </c>
      <c r="AV578" s="12" t="s">
        <v>91</v>
      </c>
      <c r="AW578" s="12" t="s">
        <v>36</v>
      </c>
      <c r="AX578" s="12" t="s">
        <v>81</v>
      </c>
      <c r="AY578" s="149" t="s">
        <v>221</v>
      </c>
    </row>
    <row r="579" spans="2:65" s="13" customFormat="1" ht="11.25">
      <c r="B579" s="155"/>
      <c r="D579" s="148" t="s">
        <v>240</v>
      </c>
      <c r="E579" s="156" t="s">
        <v>101</v>
      </c>
      <c r="F579" s="157" t="s">
        <v>244</v>
      </c>
      <c r="H579" s="158">
        <v>5</v>
      </c>
      <c r="I579" s="159"/>
      <c r="L579" s="155"/>
      <c r="M579" s="160"/>
      <c r="T579" s="161"/>
      <c r="AT579" s="156" t="s">
        <v>240</v>
      </c>
      <c r="AU579" s="156" t="s">
        <v>91</v>
      </c>
      <c r="AV579" s="13" t="s">
        <v>229</v>
      </c>
      <c r="AW579" s="13" t="s">
        <v>36</v>
      </c>
      <c r="AX579" s="13" t="s">
        <v>21</v>
      </c>
      <c r="AY579" s="156" t="s">
        <v>221</v>
      </c>
    </row>
    <row r="580" spans="2:65" s="1" customFormat="1" ht="24.2" customHeight="1">
      <c r="B580" s="32"/>
      <c r="C580" s="134" t="s">
        <v>964</v>
      </c>
      <c r="D580" s="134" t="s">
        <v>224</v>
      </c>
      <c r="E580" s="135" t="s">
        <v>965</v>
      </c>
      <c r="F580" s="136" t="s">
        <v>966</v>
      </c>
      <c r="G580" s="137" t="s">
        <v>247</v>
      </c>
      <c r="H580" s="138">
        <v>346.5</v>
      </c>
      <c r="I580" s="139"/>
      <c r="J580" s="140">
        <f>ROUND(I580*H580,2)</f>
        <v>0</v>
      </c>
      <c r="K580" s="136" t="s">
        <v>228</v>
      </c>
      <c r="L580" s="32"/>
      <c r="M580" s="141" t="s">
        <v>1</v>
      </c>
      <c r="N580" s="142" t="s">
        <v>46</v>
      </c>
      <c r="P580" s="143">
        <f>O580*H580</f>
        <v>0</v>
      </c>
      <c r="Q580" s="143">
        <v>0</v>
      </c>
      <c r="R580" s="143">
        <f>Q580*H580</f>
        <v>0</v>
      </c>
      <c r="S580" s="143">
        <v>0.40799999999999997</v>
      </c>
      <c r="T580" s="144">
        <f>S580*H580</f>
        <v>141.37199999999999</v>
      </c>
      <c r="AR580" s="145" t="s">
        <v>933</v>
      </c>
      <c r="AT580" s="145" t="s">
        <v>224</v>
      </c>
      <c r="AU580" s="145" t="s">
        <v>91</v>
      </c>
      <c r="AY580" s="17" t="s">
        <v>221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7" t="s">
        <v>21</v>
      </c>
      <c r="BK580" s="146">
        <f>ROUND(I580*H580,2)</f>
        <v>0</v>
      </c>
      <c r="BL580" s="17" t="s">
        <v>933</v>
      </c>
      <c r="BM580" s="145" t="s">
        <v>967</v>
      </c>
    </row>
    <row r="581" spans="2:65" s="12" customFormat="1" ht="11.25">
      <c r="B581" s="147"/>
      <c r="D581" s="148" t="s">
        <v>240</v>
      </c>
      <c r="E581" s="149" t="s">
        <v>1</v>
      </c>
      <c r="F581" s="150" t="s">
        <v>98</v>
      </c>
      <c r="H581" s="151">
        <v>346.5</v>
      </c>
      <c r="I581" s="152"/>
      <c r="L581" s="147"/>
      <c r="M581" s="153"/>
      <c r="T581" s="154"/>
      <c r="AT581" s="149" t="s">
        <v>240</v>
      </c>
      <c r="AU581" s="149" t="s">
        <v>91</v>
      </c>
      <c r="AV581" s="12" t="s">
        <v>91</v>
      </c>
      <c r="AW581" s="12" t="s">
        <v>36</v>
      </c>
      <c r="AX581" s="12" t="s">
        <v>21</v>
      </c>
      <c r="AY581" s="149" t="s">
        <v>221</v>
      </c>
    </row>
    <row r="582" spans="2:65" s="1" customFormat="1" ht="16.5" customHeight="1">
      <c r="B582" s="32"/>
      <c r="C582" s="134" t="s">
        <v>968</v>
      </c>
      <c r="D582" s="134" t="s">
        <v>224</v>
      </c>
      <c r="E582" s="135" t="s">
        <v>969</v>
      </c>
      <c r="F582" s="136" t="s">
        <v>970</v>
      </c>
      <c r="G582" s="137" t="s">
        <v>266</v>
      </c>
      <c r="H582" s="138">
        <v>141.37200000000001</v>
      </c>
      <c r="I582" s="139"/>
      <c r="J582" s="140">
        <f>ROUND(I582*H582,2)</f>
        <v>0</v>
      </c>
      <c r="K582" s="136" t="s">
        <v>233</v>
      </c>
      <c r="L582" s="32"/>
      <c r="M582" s="141" t="s">
        <v>1</v>
      </c>
      <c r="N582" s="142" t="s">
        <v>46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933</v>
      </c>
      <c r="AT582" s="145" t="s">
        <v>224</v>
      </c>
      <c r="AU582" s="145" t="s">
        <v>91</v>
      </c>
      <c r="AY582" s="17" t="s">
        <v>221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21</v>
      </c>
      <c r="BK582" s="146">
        <f>ROUND(I582*H582,2)</f>
        <v>0</v>
      </c>
      <c r="BL582" s="17" t="s">
        <v>933</v>
      </c>
      <c r="BM582" s="145" t="s">
        <v>971</v>
      </c>
    </row>
    <row r="583" spans="2:65" s="12" customFormat="1" ht="11.25">
      <c r="B583" s="147"/>
      <c r="D583" s="148" t="s">
        <v>240</v>
      </c>
      <c r="E583" s="149" t="s">
        <v>1</v>
      </c>
      <c r="F583" s="150" t="s">
        <v>972</v>
      </c>
      <c r="H583" s="151">
        <v>141.37200000000001</v>
      </c>
      <c r="I583" s="152"/>
      <c r="L583" s="147"/>
      <c r="M583" s="153"/>
      <c r="T583" s="154"/>
      <c r="AT583" s="149" t="s">
        <v>240</v>
      </c>
      <c r="AU583" s="149" t="s">
        <v>91</v>
      </c>
      <c r="AV583" s="12" t="s">
        <v>91</v>
      </c>
      <c r="AW583" s="12" t="s">
        <v>36</v>
      </c>
      <c r="AX583" s="12" t="s">
        <v>21</v>
      </c>
      <c r="AY583" s="149" t="s">
        <v>221</v>
      </c>
    </row>
    <row r="584" spans="2:65" s="1" customFormat="1" ht="24.2" customHeight="1">
      <c r="B584" s="32"/>
      <c r="C584" s="134" t="s">
        <v>973</v>
      </c>
      <c r="D584" s="134" t="s">
        <v>224</v>
      </c>
      <c r="E584" s="135" t="s">
        <v>974</v>
      </c>
      <c r="F584" s="136" t="s">
        <v>975</v>
      </c>
      <c r="G584" s="137" t="s">
        <v>266</v>
      </c>
      <c r="H584" s="138">
        <v>141.37200000000001</v>
      </c>
      <c r="I584" s="139"/>
      <c r="J584" s="140">
        <f>ROUND(I584*H584,2)</f>
        <v>0</v>
      </c>
      <c r="K584" s="136" t="s">
        <v>228</v>
      </c>
      <c r="L584" s="32"/>
      <c r="M584" s="141" t="s">
        <v>1</v>
      </c>
      <c r="N584" s="142" t="s">
        <v>46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933</v>
      </c>
      <c r="AT584" s="145" t="s">
        <v>224</v>
      </c>
      <c r="AU584" s="145" t="s">
        <v>91</v>
      </c>
      <c r="AY584" s="17" t="s">
        <v>221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21</v>
      </c>
      <c r="BK584" s="146">
        <f>ROUND(I584*H584,2)</f>
        <v>0</v>
      </c>
      <c r="BL584" s="17" t="s">
        <v>933</v>
      </c>
      <c r="BM584" s="145" t="s">
        <v>976</v>
      </c>
    </row>
    <row r="585" spans="2:65" s="14" customFormat="1" ht="11.25">
      <c r="B585" s="162"/>
      <c r="D585" s="148" t="s">
        <v>240</v>
      </c>
      <c r="E585" s="163" t="s">
        <v>1</v>
      </c>
      <c r="F585" s="164" t="s">
        <v>977</v>
      </c>
      <c r="H585" s="163" t="s">
        <v>1</v>
      </c>
      <c r="I585" s="165"/>
      <c r="L585" s="162"/>
      <c r="M585" s="166"/>
      <c r="T585" s="167"/>
      <c r="AT585" s="163" t="s">
        <v>240</v>
      </c>
      <c r="AU585" s="163" t="s">
        <v>91</v>
      </c>
      <c r="AV585" s="14" t="s">
        <v>21</v>
      </c>
      <c r="AW585" s="14" t="s">
        <v>36</v>
      </c>
      <c r="AX585" s="14" t="s">
        <v>81</v>
      </c>
      <c r="AY585" s="163" t="s">
        <v>221</v>
      </c>
    </row>
    <row r="586" spans="2:65" s="12" customFormat="1" ht="11.25">
      <c r="B586" s="147"/>
      <c r="D586" s="148" t="s">
        <v>240</v>
      </c>
      <c r="E586" s="149" t="s">
        <v>1</v>
      </c>
      <c r="F586" s="150" t="s">
        <v>978</v>
      </c>
      <c r="H586" s="151">
        <v>141.37200000000001</v>
      </c>
      <c r="I586" s="152"/>
      <c r="L586" s="147"/>
      <c r="M586" s="153"/>
      <c r="T586" s="154"/>
      <c r="AT586" s="149" t="s">
        <v>240</v>
      </c>
      <c r="AU586" s="149" t="s">
        <v>91</v>
      </c>
      <c r="AV586" s="12" t="s">
        <v>91</v>
      </c>
      <c r="AW586" s="12" t="s">
        <v>36</v>
      </c>
      <c r="AX586" s="12" t="s">
        <v>21</v>
      </c>
      <c r="AY586" s="149" t="s">
        <v>221</v>
      </c>
    </row>
    <row r="587" spans="2:65" s="1" customFormat="1" ht="24.2" customHeight="1">
      <c r="B587" s="32"/>
      <c r="C587" s="134" t="s">
        <v>979</v>
      </c>
      <c r="D587" s="134" t="s">
        <v>224</v>
      </c>
      <c r="E587" s="135" t="s">
        <v>980</v>
      </c>
      <c r="F587" s="136" t="s">
        <v>981</v>
      </c>
      <c r="G587" s="137" t="s">
        <v>247</v>
      </c>
      <c r="H587" s="138">
        <v>5</v>
      </c>
      <c r="I587" s="139"/>
      <c r="J587" s="140">
        <f>ROUND(I587*H587,2)</f>
        <v>0</v>
      </c>
      <c r="K587" s="136" t="s">
        <v>233</v>
      </c>
      <c r="L587" s="32"/>
      <c r="M587" s="141" t="s">
        <v>1</v>
      </c>
      <c r="N587" s="142" t="s">
        <v>46</v>
      </c>
      <c r="P587" s="143">
        <f>O587*H587</f>
        <v>0</v>
      </c>
      <c r="Q587" s="143">
        <v>0</v>
      </c>
      <c r="R587" s="143">
        <f>Q587*H587</f>
        <v>0</v>
      </c>
      <c r="S587" s="143">
        <v>0.625</v>
      </c>
      <c r="T587" s="144">
        <f>S587*H587</f>
        <v>3.125</v>
      </c>
      <c r="AR587" s="145" t="s">
        <v>933</v>
      </c>
      <c r="AT587" s="145" t="s">
        <v>224</v>
      </c>
      <c r="AU587" s="145" t="s">
        <v>91</v>
      </c>
      <c r="AY587" s="17" t="s">
        <v>221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21</v>
      </c>
      <c r="BK587" s="146">
        <f>ROUND(I587*H587,2)</f>
        <v>0</v>
      </c>
      <c r="BL587" s="17" t="s">
        <v>933</v>
      </c>
      <c r="BM587" s="145" t="s">
        <v>982</v>
      </c>
    </row>
    <row r="588" spans="2:65" s="12" customFormat="1" ht="11.25">
      <c r="B588" s="147"/>
      <c r="D588" s="148" t="s">
        <v>240</v>
      </c>
      <c r="E588" s="149" t="s">
        <v>1</v>
      </c>
      <c r="F588" s="150" t="s">
        <v>101</v>
      </c>
      <c r="H588" s="151">
        <v>5</v>
      </c>
      <c r="I588" s="152"/>
      <c r="L588" s="147"/>
      <c r="M588" s="153"/>
      <c r="T588" s="154"/>
      <c r="AT588" s="149" t="s">
        <v>240</v>
      </c>
      <c r="AU588" s="149" t="s">
        <v>91</v>
      </c>
      <c r="AV588" s="12" t="s">
        <v>91</v>
      </c>
      <c r="AW588" s="12" t="s">
        <v>36</v>
      </c>
      <c r="AX588" s="12" t="s">
        <v>21</v>
      </c>
      <c r="AY588" s="149" t="s">
        <v>221</v>
      </c>
    </row>
    <row r="589" spans="2:65" s="1" customFormat="1" ht="21.75" customHeight="1">
      <c r="B589" s="32"/>
      <c r="C589" s="134" t="s">
        <v>983</v>
      </c>
      <c r="D589" s="134" t="s">
        <v>224</v>
      </c>
      <c r="E589" s="135" t="s">
        <v>264</v>
      </c>
      <c r="F589" s="136" t="s">
        <v>265</v>
      </c>
      <c r="G589" s="137" t="s">
        <v>266</v>
      </c>
      <c r="H589" s="138">
        <v>3.125</v>
      </c>
      <c r="I589" s="139"/>
      <c r="J589" s="140">
        <f>ROUND(I589*H589,2)</f>
        <v>0</v>
      </c>
      <c r="K589" s="136" t="s">
        <v>233</v>
      </c>
      <c r="L589" s="32"/>
      <c r="M589" s="141" t="s">
        <v>1</v>
      </c>
      <c r="N589" s="142" t="s">
        <v>46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933</v>
      </c>
      <c r="AT589" s="145" t="s">
        <v>224</v>
      </c>
      <c r="AU589" s="145" t="s">
        <v>91</v>
      </c>
      <c r="AY589" s="17" t="s">
        <v>221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7" t="s">
        <v>21</v>
      </c>
      <c r="BK589" s="146">
        <f>ROUND(I589*H589,2)</f>
        <v>0</v>
      </c>
      <c r="BL589" s="17" t="s">
        <v>933</v>
      </c>
      <c r="BM589" s="145" t="s">
        <v>984</v>
      </c>
    </row>
    <row r="590" spans="2:65" s="12" customFormat="1" ht="11.25">
      <c r="B590" s="147"/>
      <c r="D590" s="148" t="s">
        <v>240</v>
      </c>
      <c r="E590" s="149" t="s">
        <v>1</v>
      </c>
      <c r="F590" s="150" t="s">
        <v>985</v>
      </c>
      <c r="H590" s="151">
        <v>3.125</v>
      </c>
      <c r="I590" s="152"/>
      <c r="L590" s="147"/>
      <c r="M590" s="153"/>
      <c r="T590" s="154"/>
      <c r="AT590" s="149" t="s">
        <v>240</v>
      </c>
      <c r="AU590" s="149" t="s">
        <v>91</v>
      </c>
      <c r="AV590" s="12" t="s">
        <v>91</v>
      </c>
      <c r="AW590" s="12" t="s">
        <v>36</v>
      </c>
      <c r="AX590" s="12" t="s">
        <v>21</v>
      </c>
      <c r="AY590" s="149" t="s">
        <v>221</v>
      </c>
    </row>
    <row r="591" spans="2:65" s="1" customFormat="1" ht="24.2" customHeight="1">
      <c r="B591" s="32"/>
      <c r="C591" s="134" t="s">
        <v>986</v>
      </c>
      <c r="D591" s="134" t="s">
        <v>224</v>
      </c>
      <c r="E591" s="135" t="s">
        <v>269</v>
      </c>
      <c r="F591" s="136" t="s">
        <v>270</v>
      </c>
      <c r="G591" s="137" t="s">
        <v>266</v>
      </c>
      <c r="H591" s="138">
        <v>21.875</v>
      </c>
      <c r="I591" s="139"/>
      <c r="J591" s="140">
        <f>ROUND(I591*H591,2)</f>
        <v>0</v>
      </c>
      <c r="K591" s="136" t="s">
        <v>233</v>
      </c>
      <c r="L591" s="32"/>
      <c r="M591" s="141" t="s">
        <v>1</v>
      </c>
      <c r="N591" s="142" t="s">
        <v>46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933</v>
      </c>
      <c r="AT591" s="145" t="s">
        <v>224</v>
      </c>
      <c r="AU591" s="145" t="s">
        <v>91</v>
      </c>
      <c r="AY591" s="17" t="s">
        <v>221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21</v>
      </c>
      <c r="BK591" s="146">
        <f>ROUND(I591*H591,2)</f>
        <v>0</v>
      </c>
      <c r="BL591" s="17" t="s">
        <v>933</v>
      </c>
      <c r="BM591" s="145" t="s">
        <v>987</v>
      </c>
    </row>
    <row r="592" spans="2:65" s="12" customFormat="1" ht="11.25">
      <c r="B592" s="147"/>
      <c r="D592" s="148" t="s">
        <v>240</v>
      </c>
      <c r="F592" s="150" t="s">
        <v>988</v>
      </c>
      <c r="H592" s="151">
        <v>21.875</v>
      </c>
      <c r="I592" s="152"/>
      <c r="L592" s="147"/>
      <c r="M592" s="153"/>
      <c r="T592" s="154"/>
      <c r="AT592" s="149" t="s">
        <v>240</v>
      </c>
      <c r="AU592" s="149" t="s">
        <v>91</v>
      </c>
      <c r="AV592" s="12" t="s">
        <v>91</v>
      </c>
      <c r="AW592" s="12" t="s">
        <v>4</v>
      </c>
      <c r="AX592" s="12" t="s">
        <v>21</v>
      </c>
      <c r="AY592" s="149" t="s">
        <v>221</v>
      </c>
    </row>
    <row r="593" spans="2:65" s="1" customFormat="1" ht="16.5" customHeight="1">
      <c r="B593" s="32"/>
      <c r="C593" s="134" t="s">
        <v>989</v>
      </c>
      <c r="D593" s="134" t="s">
        <v>224</v>
      </c>
      <c r="E593" s="135" t="s">
        <v>990</v>
      </c>
      <c r="F593" s="136" t="s">
        <v>991</v>
      </c>
      <c r="G593" s="137" t="s">
        <v>266</v>
      </c>
      <c r="H593" s="138">
        <v>3.125</v>
      </c>
      <c r="I593" s="139"/>
      <c r="J593" s="140">
        <f>ROUND(I593*H593,2)</f>
        <v>0</v>
      </c>
      <c r="K593" s="136" t="s">
        <v>228</v>
      </c>
      <c r="L593" s="32"/>
      <c r="M593" s="141" t="s">
        <v>1</v>
      </c>
      <c r="N593" s="142" t="s">
        <v>46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933</v>
      </c>
      <c r="AT593" s="145" t="s">
        <v>224</v>
      </c>
      <c r="AU593" s="145" t="s">
        <v>91</v>
      </c>
      <c r="AY593" s="17" t="s">
        <v>221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21</v>
      </c>
      <c r="BK593" s="146">
        <f>ROUND(I593*H593,2)</f>
        <v>0</v>
      </c>
      <c r="BL593" s="17" t="s">
        <v>933</v>
      </c>
      <c r="BM593" s="145" t="s">
        <v>992</v>
      </c>
    </row>
    <row r="594" spans="2:65" s="1" customFormat="1" ht="24.2" customHeight="1">
      <c r="B594" s="32"/>
      <c r="C594" s="134" t="s">
        <v>993</v>
      </c>
      <c r="D594" s="134" t="s">
        <v>224</v>
      </c>
      <c r="E594" s="135" t="s">
        <v>994</v>
      </c>
      <c r="F594" s="136" t="s">
        <v>995</v>
      </c>
      <c r="G594" s="137" t="s">
        <v>247</v>
      </c>
      <c r="H594" s="138">
        <v>422.93099999999998</v>
      </c>
      <c r="I594" s="139"/>
      <c r="J594" s="140">
        <f>ROUND(I594*H594,2)</f>
        <v>0</v>
      </c>
      <c r="K594" s="136" t="s">
        <v>233</v>
      </c>
      <c r="L594" s="32"/>
      <c r="M594" s="141" t="s">
        <v>1</v>
      </c>
      <c r="N594" s="142" t="s">
        <v>46</v>
      </c>
      <c r="P594" s="143">
        <f>O594*H594</f>
        <v>0</v>
      </c>
      <c r="Q594" s="143">
        <v>0</v>
      </c>
      <c r="R594" s="143">
        <f>Q594*H594</f>
        <v>0</v>
      </c>
      <c r="S594" s="143">
        <v>0.5</v>
      </c>
      <c r="T594" s="144">
        <f>S594*H594</f>
        <v>211.46549999999999</v>
      </c>
      <c r="AR594" s="145" t="s">
        <v>933</v>
      </c>
      <c r="AT594" s="145" t="s">
        <v>224</v>
      </c>
      <c r="AU594" s="145" t="s">
        <v>91</v>
      </c>
      <c r="AY594" s="17" t="s">
        <v>221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21</v>
      </c>
      <c r="BK594" s="146">
        <f>ROUND(I594*H594,2)</f>
        <v>0</v>
      </c>
      <c r="BL594" s="17" t="s">
        <v>933</v>
      </c>
      <c r="BM594" s="145" t="s">
        <v>996</v>
      </c>
    </row>
    <row r="595" spans="2:65" s="12" customFormat="1" ht="11.25">
      <c r="B595" s="147"/>
      <c r="D595" s="148" t="s">
        <v>240</v>
      </c>
      <c r="E595" s="149" t="s">
        <v>1</v>
      </c>
      <c r="F595" s="150" t="s">
        <v>103</v>
      </c>
      <c r="H595" s="151">
        <v>422.93099999999998</v>
      </c>
      <c r="I595" s="152"/>
      <c r="L595" s="147"/>
      <c r="M595" s="153"/>
      <c r="T595" s="154"/>
      <c r="AT595" s="149" t="s">
        <v>240</v>
      </c>
      <c r="AU595" s="149" t="s">
        <v>91</v>
      </c>
      <c r="AV595" s="12" t="s">
        <v>91</v>
      </c>
      <c r="AW595" s="12" t="s">
        <v>36</v>
      </c>
      <c r="AX595" s="12" t="s">
        <v>21</v>
      </c>
      <c r="AY595" s="149" t="s">
        <v>221</v>
      </c>
    </row>
    <row r="596" spans="2:65" s="1" customFormat="1" ht="21.75" customHeight="1">
      <c r="B596" s="32"/>
      <c r="C596" s="134" t="s">
        <v>997</v>
      </c>
      <c r="D596" s="134" t="s">
        <v>224</v>
      </c>
      <c r="E596" s="135" t="s">
        <v>289</v>
      </c>
      <c r="F596" s="136" t="s">
        <v>290</v>
      </c>
      <c r="G596" s="137" t="s">
        <v>266</v>
      </c>
      <c r="H596" s="138">
        <v>211.46600000000001</v>
      </c>
      <c r="I596" s="139"/>
      <c r="J596" s="140">
        <f>ROUND(I596*H596,2)</f>
        <v>0</v>
      </c>
      <c r="K596" s="136" t="s">
        <v>233</v>
      </c>
      <c r="L596" s="32"/>
      <c r="M596" s="141" t="s">
        <v>1</v>
      </c>
      <c r="N596" s="142" t="s">
        <v>46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933</v>
      </c>
      <c r="AT596" s="145" t="s">
        <v>224</v>
      </c>
      <c r="AU596" s="145" t="s">
        <v>91</v>
      </c>
      <c r="AY596" s="17" t="s">
        <v>221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7" t="s">
        <v>21</v>
      </c>
      <c r="BK596" s="146">
        <f>ROUND(I596*H596,2)</f>
        <v>0</v>
      </c>
      <c r="BL596" s="17" t="s">
        <v>933</v>
      </c>
      <c r="BM596" s="145" t="s">
        <v>998</v>
      </c>
    </row>
    <row r="597" spans="2:65" s="12" customFormat="1" ht="11.25">
      <c r="B597" s="147"/>
      <c r="D597" s="148" t="s">
        <v>240</v>
      </c>
      <c r="E597" s="149" t="s">
        <v>1</v>
      </c>
      <c r="F597" s="150" t="s">
        <v>999</v>
      </c>
      <c r="H597" s="151">
        <v>211.46600000000001</v>
      </c>
      <c r="I597" s="152"/>
      <c r="L597" s="147"/>
      <c r="M597" s="153"/>
      <c r="T597" s="154"/>
      <c r="AT597" s="149" t="s">
        <v>240</v>
      </c>
      <c r="AU597" s="149" t="s">
        <v>91</v>
      </c>
      <c r="AV597" s="12" t="s">
        <v>91</v>
      </c>
      <c r="AW597" s="12" t="s">
        <v>36</v>
      </c>
      <c r="AX597" s="12" t="s">
        <v>21</v>
      </c>
      <c r="AY597" s="149" t="s">
        <v>221</v>
      </c>
    </row>
    <row r="598" spans="2:65" s="1" customFormat="1" ht="24.2" customHeight="1">
      <c r="B598" s="32"/>
      <c r="C598" s="134" t="s">
        <v>1000</v>
      </c>
      <c r="D598" s="134" t="s">
        <v>224</v>
      </c>
      <c r="E598" s="135" t="s">
        <v>293</v>
      </c>
      <c r="F598" s="136" t="s">
        <v>294</v>
      </c>
      <c r="G598" s="137" t="s">
        <v>266</v>
      </c>
      <c r="H598" s="138">
        <v>1480.2619999999999</v>
      </c>
      <c r="I598" s="139"/>
      <c r="J598" s="140">
        <f>ROUND(I598*H598,2)</f>
        <v>0</v>
      </c>
      <c r="K598" s="136" t="s">
        <v>233</v>
      </c>
      <c r="L598" s="32"/>
      <c r="M598" s="141" t="s">
        <v>1</v>
      </c>
      <c r="N598" s="142" t="s">
        <v>46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933</v>
      </c>
      <c r="AT598" s="145" t="s">
        <v>224</v>
      </c>
      <c r="AU598" s="145" t="s">
        <v>91</v>
      </c>
      <c r="AY598" s="17" t="s">
        <v>221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7" t="s">
        <v>21</v>
      </c>
      <c r="BK598" s="146">
        <f>ROUND(I598*H598,2)</f>
        <v>0</v>
      </c>
      <c r="BL598" s="17" t="s">
        <v>933</v>
      </c>
      <c r="BM598" s="145" t="s">
        <v>1001</v>
      </c>
    </row>
    <row r="599" spans="2:65" s="12" customFormat="1" ht="11.25">
      <c r="B599" s="147"/>
      <c r="D599" s="148" t="s">
        <v>240</v>
      </c>
      <c r="F599" s="150" t="s">
        <v>1002</v>
      </c>
      <c r="H599" s="151">
        <v>1480.2619999999999</v>
      </c>
      <c r="I599" s="152"/>
      <c r="L599" s="147"/>
      <c r="M599" s="153"/>
      <c r="T599" s="154"/>
      <c r="AT599" s="149" t="s">
        <v>240</v>
      </c>
      <c r="AU599" s="149" t="s">
        <v>91</v>
      </c>
      <c r="AV599" s="12" t="s">
        <v>91</v>
      </c>
      <c r="AW599" s="12" t="s">
        <v>4</v>
      </c>
      <c r="AX599" s="12" t="s">
        <v>21</v>
      </c>
      <c r="AY599" s="149" t="s">
        <v>221</v>
      </c>
    </row>
    <row r="600" spans="2:65" s="1" customFormat="1" ht="16.5" customHeight="1">
      <c r="B600" s="32"/>
      <c r="C600" s="134" t="s">
        <v>1003</v>
      </c>
      <c r="D600" s="134" t="s">
        <v>224</v>
      </c>
      <c r="E600" s="135" t="s">
        <v>990</v>
      </c>
      <c r="F600" s="136" t="s">
        <v>991</v>
      </c>
      <c r="G600" s="137" t="s">
        <v>266</v>
      </c>
      <c r="H600" s="138">
        <v>211.46600000000001</v>
      </c>
      <c r="I600" s="139"/>
      <c r="J600" s="140">
        <f>ROUND(I600*H600,2)</f>
        <v>0</v>
      </c>
      <c r="K600" s="136" t="s">
        <v>228</v>
      </c>
      <c r="L600" s="32"/>
      <c r="M600" s="141" t="s">
        <v>1</v>
      </c>
      <c r="N600" s="142" t="s">
        <v>46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933</v>
      </c>
      <c r="AT600" s="145" t="s">
        <v>224</v>
      </c>
      <c r="AU600" s="145" t="s">
        <v>91</v>
      </c>
      <c r="AY600" s="17" t="s">
        <v>221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7" t="s">
        <v>21</v>
      </c>
      <c r="BK600" s="146">
        <f>ROUND(I600*H600,2)</f>
        <v>0</v>
      </c>
      <c r="BL600" s="17" t="s">
        <v>933</v>
      </c>
      <c r="BM600" s="145" t="s">
        <v>1004</v>
      </c>
    </row>
    <row r="601" spans="2:65" s="1" customFormat="1" ht="16.5" customHeight="1">
      <c r="B601" s="32"/>
      <c r="C601" s="134" t="s">
        <v>1005</v>
      </c>
      <c r="D601" s="134" t="s">
        <v>224</v>
      </c>
      <c r="E601" s="135" t="s">
        <v>1006</v>
      </c>
      <c r="F601" s="136" t="s">
        <v>1007</v>
      </c>
      <c r="G601" s="137" t="s">
        <v>247</v>
      </c>
      <c r="H601" s="138">
        <v>490.1</v>
      </c>
      <c r="I601" s="139"/>
      <c r="J601" s="140">
        <f>ROUND(I601*H601,2)</f>
        <v>0</v>
      </c>
      <c r="K601" s="136" t="s">
        <v>233</v>
      </c>
      <c r="L601" s="32"/>
      <c r="M601" s="141" t="s">
        <v>1</v>
      </c>
      <c r="N601" s="142" t="s">
        <v>46</v>
      </c>
      <c r="P601" s="143">
        <f>O601*H601</f>
        <v>0</v>
      </c>
      <c r="Q601" s="143">
        <v>0</v>
      </c>
      <c r="R601" s="143">
        <f>Q601*H601</f>
        <v>0</v>
      </c>
      <c r="S601" s="143">
        <v>8.0000000000000004E-4</v>
      </c>
      <c r="T601" s="144">
        <f>S601*H601</f>
        <v>0.39208000000000004</v>
      </c>
      <c r="AR601" s="145" t="s">
        <v>933</v>
      </c>
      <c r="AT601" s="145" t="s">
        <v>224</v>
      </c>
      <c r="AU601" s="145" t="s">
        <v>91</v>
      </c>
      <c r="AY601" s="17" t="s">
        <v>221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7" t="s">
        <v>21</v>
      </c>
      <c r="BK601" s="146">
        <f>ROUND(I601*H601,2)</f>
        <v>0</v>
      </c>
      <c r="BL601" s="17" t="s">
        <v>933</v>
      </c>
      <c r="BM601" s="145" t="s">
        <v>1008</v>
      </c>
    </row>
    <row r="602" spans="2:65" s="12" customFormat="1" ht="11.25">
      <c r="B602" s="147"/>
      <c r="D602" s="148" t="s">
        <v>240</v>
      </c>
      <c r="E602" s="149" t="s">
        <v>1</v>
      </c>
      <c r="F602" s="150" t="s">
        <v>105</v>
      </c>
      <c r="H602" s="151">
        <v>490.1</v>
      </c>
      <c r="I602" s="152"/>
      <c r="L602" s="147"/>
      <c r="M602" s="153"/>
      <c r="T602" s="154"/>
      <c r="AT602" s="149" t="s">
        <v>240</v>
      </c>
      <c r="AU602" s="149" t="s">
        <v>91</v>
      </c>
      <c r="AV602" s="12" t="s">
        <v>91</v>
      </c>
      <c r="AW602" s="12" t="s">
        <v>36</v>
      </c>
      <c r="AX602" s="12" t="s">
        <v>21</v>
      </c>
      <c r="AY602" s="149" t="s">
        <v>221</v>
      </c>
    </row>
    <row r="603" spans="2:65" s="1" customFormat="1" ht="24.2" customHeight="1">
      <c r="B603" s="32"/>
      <c r="C603" s="134" t="s">
        <v>1009</v>
      </c>
      <c r="D603" s="134" t="s">
        <v>224</v>
      </c>
      <c r="E603" s="135" t="s">
        <v>484</v>
      </c>
      <c r="F603" s="136" t="s">
        <v>485</v>
      </c>
      <c r="G603" s="137" t="s">
        <v>266</v>
      </c>
      <c r="H603" s="138">
        <v>0.39200000000000002</v>
      </c>
      <c r="I603" s="139"/>
      <c r="J603" s="140">
        <f>ROUND(I603*H603,2)</f>
        <v>0</v>
      </c>
      <c r="K603" s="136" t="s">
        <v>233</v>
      </c>
      <c r="L603" s="32"/>
      <c r="M603" s="141" t="s">
        <v>1</v>
      </c>
      <c r="N603" s="142" t="s">
        <v>46</v>
      </c>
      <c r="P603" s="143">
        <f>O603*H603</f>
        <v>0</v>
      </c>
      <c r="Q603" s="143">
        <v>0</v>
      </c>
      <c r="R603" s="143">
        <f>Q603*H603</f>
        <v>0</v>
      </c>
      <c r="S603" s="143">
        <v>0</v>
      </c>
      <c r="T603" s="144">
        <f>S603*H603</f>
        <v>0</v>
      </c>
      <c r="AR603" s="145" t="s">
        <v>933</v>
      </c>
      <c r="AT603" s="145" t="s">
        <v>224</v>
      </c>
      <c r="AU603" s="145" t="s">
        <v>91</v>
      </c>
      <c r="AY603" s="17" t="s">
        <v>221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7" t="s">
        <v>21</v>
      </c>
      <c r="BK603" s="146">
        <f>ROUND(I603*H603,2)</f>
        <v>0</v>
      </c>
      <c r="BL603" s="17" t="s">
        <v>933</v>
      </c>
      <c r="BM603" s="145" t="s">
        <v>1010</v>
      </c>
    </row>
    <row r="604" spans="2:65" s="1" customFormat="1" ht="24.2" customHeight="1">
      <c r="B604" s="32"/>
      <c r="C604" s="134" t="s">
        <v>1011</v>
      </c>
      <c r="D604" s="134" t="s">
        <v>224</v>
      </c>
      <c r="E604" s="135" t="s">
        <v>489</v>
      </c>
      <c r="F604" s="136" t="s">
        <v>490</v>
      </c>
      <c r="G604" s="137" t="s">
        <v>266</v>
      </c>
      <c r="H604" s="138">
        <v>2.7440000000000002</v>
      </c>
      <c r="I604" s="139"/>
      <c r="J604" s="140">
        <f>ROUND(I604*H604,2)</f>
        <v>0</v>
      </c>
      <c r="K604" s="136" t="s">
        <v>233</v>
      </c>
      <c r="L604" s="32"/>
      <c r="M604" s="141" t="s">
        <v>1</v>
      </c>
      <c r="N604" s="142" t="s">
        <v>46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933</v>
      </c>
      <c r="AT604" s="145" t="s">
        <v>224</v>
      </c>
      <c r="AU604" s="145" t="s">
        <v>91</v>
      </c>
      <c r="AY604" s="17" t="s">
        <v>221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7" t="s">
        <v>21</v>
      </c>
      <c r="BK604" s="146">
        <f>ROUND(I604*H604,2)</f>
        <v>0</v>
      </c>
      <c r="BL604" s="17" t="s">
        <v>933</v>
      </c>
      <c r="BM604" s="145" t="s">
        <v>1012</v>
      </c>
    </row>
    <row r="605" spans="2:65" s="12" customFormat="1" ht="11.25">
      <c r="B605" s="147"/>
      <c r="D605" s="148" t="s">
        <v>240</v>
      </c>
      <c r="F605" s="150" t="s">
        <v>1013</v>
      </c>
      <c r="H605" s="151">
        <v>2.7440000000000002</v>
      </c>
      <c r="I605" s="152"/>
      <c r="L605" s="147"/>
      <c r="M605" s="153"/>
      <c r="T605" s="154"/>
      <c r="AT605" s="149" t="s">
        <v>240</v>
      </c>
      <c r="AU605" s="149" t="s">
        <v>91</v>
      </c>
      <c r="AV605" s="12" t="s">
        <v>91</v>
      </c>
      <c r="AW605" s="12" t="s">
        <v>4</v>
      </c>
      <c r="AX605" s="12" t="s">
        <v>21</v>
      </c>
      <c r="AY605" s="149" t="s">
        <v>221</v>
      </c>
    </row>
    <row r="606" spans="2:65" s="1" customFormat="1" ht="24.2" customHeight="1">
      <c r="B606" s="32"/>
      <c r="C606" s="134" t="s">
        <v>1014</v>
      </c>
      <c r="D606" s="134" t="s">
        <v>224</v>
      </c>
      <c r="E606" s="135" t="s">
        <v>1015</v>
      </c>
      <c r="F606" s="136" t="s">
        <v>1016</v>
      </c>
      <c r="G606" s="137" t="s">
        <v>266</v>
      </c>
      <c r="H606" s="138">
        <v>0.39200000000000002</v>
      </c>
      <c r="I606" s="139"/>
      <c r="J606" s="140">
        <f>ROUND(I606*H606,2)</f>
        <v>0</v>
      </c>
      <c r="K606" s="136" t="s">
        <v>228</v>
      </c>
      <c r="L606" s="32"/>
      <c r="M606" s="141" t="s">
        <v>1</v>
      </c>
      <c r="N606" s="142" t="s">
        <v>46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933</v>
      </c>
      <c r="AT606" s="145" t="s">
        <v>224</v>
      </c>
      <c r="AU606" s="145" t="s">
        <v>91</v>
      </c>
      <c r="AY606" s="17" t="s">
        <v>221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21</v>
      </c>
      <c r="BK606" s="146">
        <f>ROUND(I606*H606,2)</f>
        <v>0</v>
      </c>
      <c r="BL606" s="17" t="s">
        <v>933</v>
      </c>
      <c r="BM606" s="145" t="s">
        <v>1017</v>
      </c>
    </row>
    <row r="607" spans="2:65" s="12" customFormat="1" ht="11.25">
      <c r="B607" s="147"/>
      <c r="D607" s="148" t="s">
        <v>240</v>
      </c>
      <c r="E607" s="149" t="s">
        <v>1</v>
      </c>
      <c r="F607" s="150" t="s">
        <v>1018</v>
      </c>
      <c r="H607" s="151">
        <v>0.39200000000000002</v>
      </c>
      <c r="I607" s="152"/>
      <c r="L607" s="147"/>
      <c r="M607" s="153"/>
      <c r="T607" s="154"/>
      <c r="AT607" s="149" t="s">
        <v>240</v>
      </c>
      <c r="AU607" s="149" t="s">
        <v>91</v>
      </c>
      <c r="AV607" s="12" t="s">
        <v>91</v>
      </c>
      <c r="AW607" s="12" t="s">
        <v>36</v>
      </c>
      <c r="AX607" s="12" t="s">
        <v>21</v>
      </c>
      <c r="AY607" s="149" t="s">
        <v>221</v>
      </c>
    </row>
    <row r="608" spans="2:65" s="1" customFormat="1" ht="24.2" customHeight="1">
      <c r="B608" s="32"/>
      <c r="C608" s="134" t="s">
        <v>1019</v>
      </c>
      <c r="D608" s="134" t="s">
        <v>224</v>
      </c>
      <c r="E608" s="135" t="s">
        <v>1020</v>
      </c>
      <c r="F608" s="136" t="s">
        <v>1021</v>
      </c>
      <c r="G608" s="137" t="s">
        <v>266</v>
      </c>
      <c r="H608" s="138">
        <v>214.464</v>
      </c>
      <c r="I608" s="139"/>
      <c r="J608" s="140">
        <f>ROUND(I608*H608,2)</f>
        <v>0</v>
      </c>
      <c r="K608" s="136" t="s">
        <v>233</v>
      </c>
      <c r="L608" s="32"/>
      <c r="M608" s="141" t="s">
        <v>1</v>
      </c>
      <c r="N608" s="142" t="s">
        <v>46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933</v>
      </c>
      <c r="AT608" s="145" t="s">
        <v>224</v>
      </c>
      <c r="AU608" s="145" t="s">
        <v>91</v>
      </c>
      <c r="AY608" s="17" t="s">
        <v>221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21</v>
      </c>
      <c r="BK608" s="146">
        <f>ROUND(I608*H608,2)</f>
        <v>0</v>
      </c>
      <c r="BL608" s="17" t="s">
        <v>933</v>
      </c>
      <c r="BM608" s="145" t="s">
        <v>1022</v>
      </c>
    </row>
    <row r="609" spans="2:65" s="11" customFormat="1" ht="22.9" customHeight="1">
      <c r="B609" s="122"/>
      <c r="D609" s="123" t="s">
        <v>80</v>
      </c>
      <c r="E609" s="132" t="s">
        <v>123</v>
      </c>
      <c r="F609" s="132" t="s">
        <v>1023</v>
      </c>
      <c r="I609" s="125"/>
      <c r="J609" s="133">
        <f>BK609</f>
        <v>0</v>
      </c>
      <c r="L609" s="122"/>
      <c r="M609" s="127"/>
      <c r="P609" s="128">
        <f>SUM(P610:P716)</f>
        <v>0</v>
      </c>
      <c r="R609" s="128">
        <f>SUM(R610:R716)</f>
        <v>143.66974319999997</v>
      </c>
      <c r="T609" s="129">
        <f>SUM(T610:T716)</f>
        <v>172.47208000000001</v>
      </c>
      <c r="AR609" s="123" t="s">
        <v>21</v>
      </c>
      <c r="AT609" s="130" t="s">
        <v>80</v>
      </c>
      <c r="AU609" s="130" t="s">
        <v>21</v>
      </c>
      <c r="AY609" s="123" t="s">
        <v>221</v>
      </c>
      <c r="BK609" s="131">
        <f>SUM(BK610:BK716)</f>
        <v>0</v>
      </c>
    </row>
    <row r="610" spans="2:65" s="1" customFormat="1" ht="44.25" customHeight="1">
      <c r="B610" s="32"/>
      <c r="C610" s="134" t="s">
        <v>1024</v>
      </c>
      <c r="D610" s="134" t="s">
        <v>224</v>
      </c>
      <c r="E610" s="135" t="s">
        <v>1025</v>
      </c>
      <c r="F610" s="136" t="s">
        <v>1026</v>
      </c>
      <c r="G610" s="137" t="s">
        <v>238</v>
      </c>
      <c r="H610" s="138">
        <v>117.44</v>
      </c>
      <c r="I610" s="139"/>
      <c r="J610" s="140">
        <f>ROUND(I610*H610,2)</f>
        <v>0</v>
      </c>
      <c r="K610" s="136" t="s">
        <v>228</v>
      </c>
      <c r="L610" s="32"/>
      <c r="M610" s="141" t="s">
        <v>1</v>
      </c>
      <c r="N610" s="142" t="s">
        <v>46</v>
      </c>
      <c r="P610" s="143">
        <f>O610*H610</f>
        <v>0</v>
      </c>
      <c r="Q610" s="143">
        <v>2.5000000000000001E-4</v>
      </c>
      <c r="R610" s="143">
        <f>Q610*H610</f>
        <v>2.9360000000000001E-2</v>
      </c>
      <c r="S610" s="143">
        <v>0</v>
      </c>
      <c r="T610" s="144">
        <f>S610*H610</f>
        <v>0</v>
      </c>
      <c r="AR610" s="145" t="s">
        <v>229</v>
      </c>
      <c r="AT610" s="145" t="s">
        <v>224</v>
      </c>
      <c r="AU610" s="145" t="s">
        <v>91</v>
      </c>
      <c r="AY610" s="17" t="s">
        <v>221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21</v>
      </c>
      <c r="BK610" s="146">
        <f>ROUND(I610*H610,2)</f>
        <v>0</v>
      </c>
      <c r="BL610" s="17" t="s">
        <v>229</v>
      </c>
      <c r="BM610" s="145" t="s">
        <v>1027</v>
      </c>
    </row>
    <row r="611" spans="2:65" s="14" customFormat="1" ht="11.25">
      <c r="B611" s="162"/>
      <c r="D611" s="148" t="s">
        <v>240</v>
      </c>
      <c r="E611" s="163" t="s">
        <v>1</v>
      </c>
      <c r="F611" s="164" t="s">
        <v>1028</v>
      </c>
      <c r="H611" s="163" t="s">
        <v>1</v>
      </c>
      <c r="I611" s="165"/>
      <c r="L611" s="162"/>
      <c r="M611" s="166"/>
      <c r="T611" s="167"/>
      <c r="AT611" s="163" t="s">
        <v>240</v>
      </c>
      <c r="AU611" s="163" t="s">
        <v>91</v>
      </c>
      <c r="AV611" s="14" t="s">
        <v>21</v>
      </c>
      <c r="AW611" s="14" t="s">
        <v>36</v>
      </c>
      <c r="AX611" s="14" t="s">
        <v>81</v>
      </c>
      <c r="AY611" s="163" t="s">
        <v>221</v>
      </c>
    </row>
    <row r="612" spans="2:65" s="14" customFormat="1" ht="22.5">
      <c r="B612" s="162"/>
      <c r="D612" s="148" t="s">
        <v>240</v>
      </c>
      <c r="E612" s="163" t="s">
        <v>1</v>
      </c>
      <c r="F612" s="164" t="s">
        <v>1029</v>
      </c>
      <c r="H612" s="163" t="s">
        <v>1</v>
      </c>
      <c r="I612" s="165"/>
      <c r="L612" s="162"/>
      <c r="M612" s="166"/>
      <c r="T612" s="167"/>
      <c r="AT612" s="163" t="s">
        <v>240</v>
      </c>
      <c r="AU612" s="163" t="s">
        <v>91</v>
      </c>
      <c r="AV612" s="14" t="s">
        <v>21</v>
      </c>
      <c r="AW612" s="14" t="s">
        <v>36</v>
      </c>
      <c r="AX612" s="14" t="s">
        <v>81</v>
      </c>
      <c r="AY612" s="163" t="s">
        <v>221</v>
      </c>
    </row>
    <row r="613" spans="2:65" s="12" customFormat="1" ht="11.25">
      <c r="B613" s="147"/>
      <c r="D613" s="148" t="s">
        <v>240</v>
      </c>
      <c r="E613" s="149" t="s">
        <v>1</v>
      </c>
      <c r="F613" s="150" t="s">
        <v>1030</v>
      </c>
      <c r="H613" s="151">
        <v>118</v>
      </c>
      <c r="I613" s="152"/>
      <c r="L613" s="147"/>
      <c r="M613" s="153"/>
      <c r="T613" s="154"/>
      <c r="AT613" s="149" t="s">
        <v>240</v>
      </c>
      <c r="AU613" s="149" t="s">
        <v>91</v>
      </c>
      <c r="AV613" s="12" t="s">
        <v>91</v>
      </c>
      <c r="AW613" s="12" t="s">
        <v>36</v>
      </c>
      <c r="AX613" s="12" t="s">
        <v>81</v>
      </c>
      <c r="AY613" s="149" t="s">
        <v>221</v>
      </c>
    </row>
    <row r="614" spans="2:65" s="13" customFormat="1" ht="11.25">
      <c r="B614" s="155"/>
      <c r="D614" s="148" t="s">
        <v>240</v>
      </c>
      <c r="E614" s="156" t="s">
        <v>1</v>
      </c>
      <c r="F614" s="157" t="s">
        <v>244</v>
      </c>
      <c r="H614" s="158">
        <v>118</v>
      </c>
      <c r="I614" s="159"/>
      <c r="L614" s="155"/>
      <c r="M614" s="160"/>
      <c r="T614" s="161"/>
      <c r="AT614" s="156" t="s">
        <v>240</v>
      </c>
      <c r="AU614" s="156" t="s">
        <v>91</v>
      </c>
      <c r="AV614" s="13" t="s">
        <v>229</v>
      </c>
      <c r="AW614" s="13" t="s">
        <v>36</v>
      </c>
      <c r="AX614" s="13" t="s">
        <v>81</v>
      </c>
      <c r="AY614" s="156" t="s">
        <v>221</v>
      </c>
    </row>
    <row r="615" spans="2:65" s="12" customFormat="1" ht="11.25">
      <c r="B615" s="147"/>
      <c r="D615" s="148" t="s">
        <v>240</v>
      </c>
      <c r="E615" s="149" t="s">
        <v>1</v>
      </c>
      <c r="F615" s="150" t="s">
        <v>1031</v>
      </c>
      <c r="H615" s="151">
        <v>116.84</v>
      </c>
      <c r="I615" s="152"/>
      <c r="L615" s="147"/>
      <c r="M615" s="153"/>
      <c r="T615" s="154"/>
      <c r="AT615" s="149" t="s">
        <v>240</v>
      </c>
      <c r="AU615" s="149" t="s">
        <v>91</v>
      </c>
      <c r="AV615" s="12" t="s">
        <v>91</v>
      </c>
      <c r="AW615" s="12" t="s">
        <v>36</v>
      </c>
      <c r="AX615" s="12" t="s">
        <v>81</v>
      </c>
      <c r="AY615" s="149" t="s">
        <v>221</v>
      </c>
    </row>
    <row r="616" spans="2:65" s="13" customFormat="1" ht="11.25">
      <c r="B616" s="155"/>
      <c r="D616" s="148" t="s">
        <v>240</v>
      </c>
      <c r="E616" s="156" t="s">
        <v>114</v>
      </c>
      <c r="F616" s="157" t="s">
        <v>244</v>
      </c>
      <c r="H616" s="158">
        <v>116.84</v>
      </c>
      <c r="I616" s="159"/>
      <c r="L616" s="155"/>
      <c r="M616" s="160"/>
      <c r="T616" s="161"/>
      <c r="AT616" s="156" t="s">
        <v>240</v>
      </c>
      <c r="AU616" s="156" t="s">
        <v>91</v>
      </c>
      <c r="AV616" s="13" t="s">
        <v>229</v>
      </c>
      <c r="AW616" s="13" t="s">
        <v>36</v>
      </c>
      <c r="AX616" s="13" t="s">
        <v>81</v>
      </c>
      <c r="AY616" s="156" t="s">
        <v>221</v>
      </c>
    </row>
    <row r="617" spans="2:65" s="12" customFormat="1" ht="11.25">
      <c r="B617" s="147"/>
      <c r="D617" s="148" t="s">
        <v>240</v>
      </c>
      <c r="E617" s="149" t="s">
        <v>1</v>
      </c>
      <c r="F617" s="150" t="s">
        <v>1032</v>
      </c>
      <c r="H617" s="151">
        <v>117.44</v>
      </c>
      <c r="I617" s="152"/>
      <c r="L617" s="147"/>
      <c r="M617" s="153"/>
      <c r="T617" s="154"/>
      <c r="AT617" s="149" t="s">
        <v>240</v>
      </c>
      <c r="AU617" s="149" t="s">
        <v>91</v>
      </c>
      <c r="AV617" s="12" t="s">
        <v>91</v>
      </c>
      <c r="AW617" s="12" t="s">
        <v>36</v>
      </c>
      <c r="AX617" s="12" t="s">
        <v>81</v>
      </c>
      <c r="AY617" s="149" t="s">
        <v>221</v>
      </c>
    </row>
    <row r="618" spans="2:65" s="13" customFormat="1" ht="11.25">
      <c r="B618" s="155"/>
      <c r="D618" s="148" t="s">
        <v>240</v>
      </c>
      <c r="E618" s="156" t="s">
        <v>116</v>
      </c>
      <c r="F618" s="157" t="s">
        <v>244</v>
      </c>
      <c r="H618" s="158">
        <v>117.44</v>
      </c>
      <c r="I618" s="159"/>
      <c r="L618" s="155"/>
      <c r="M618" s="160"/>
      <c r="T618" s="161"/>
      <c r="AT618" s="156" t="s">
        <v>240</v>
      </c>
      <c r="AU618" s="156" t="s">
        <v>91</v>
      </c>
      <c r="AV618" s="13" t="s">
        <v>229</v>
      </c>
      <c r="AW618" s="13" t="s">
        <v>36</v>
      </c>
      <c r="AX618" s="13" t="s">
        <v>21</v>
      </c>
      <c r="AY618" s="156" t="s">
        <v>221</v>
      </c>
    </row>
    <row r="619" spans="2:65" s="1" customFormat="1" ht="24.2" customHeight="1">
      <c r="B619" s="32"/>
      <c r="C619" s="175" t="s">
        <v>1033</v>
      </c>
      <c r="D619" s="175" t="s">
        <v>441</v>
      </c>
      <c r="E619" s="176" t="s">
        <v>1034</v>
      </c>
      <c r="F619" s="177" t="s">
        <v>1035</v>
      </c>
      <c r="G619" s="178" t="s">
        <v>238</v>
      </c>
      <c r="H619" s="179">
        <v>118.614</v>
      </c>
      <c r="I619" s="180"/>
      <c r="J619" s="181">
        <f>ROUND(I619*H619,2)</f>
        <v>0</v>
      </c>
      <c r="K619" s="177" t="s">
        <v>233</v>
      </c>
      <c r="L619" s="182"/>
      <c r="M619" s="183" t="s">
        <v>1</v>
      </c>
      <c r="N619" s="184" t="s">
        <v>46</v>
      </c>
      <c r="P619" s="143">
        <f>O619*H619</f>
        <v>0</v>
      </c>
      <c r="Q619" s="143">
        <v>0.93</v>
      </c>
      <c r="R619" s="143">
        <f>Q619*H619</f>
        <v>110.31102000000001</v>
      </c>
      <c r="S619" s="143">
        <v>0</v>
      </c>
      <c r="T619" s="144">
        <f>S619*H619</f>
        <v>0</v>
      </c>
      <c r="AR619" s="145" t="s">
        <v>123</v>
      </c>
      <c r="AT619" s="145" t="s">
        <v>441</v>
      </c>
      <c r="AU619" s="145" t="s">
        <v>91</v>
      </c>
      <c r="AY619" s="17" t="s">
        <v>221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21</v>
      </c>
      <c r="BK619" s="146">
        <f>ROUND(I619*H619,2)</f>
        <v>0</v>
      </c>
      <c r="BL619" s="17" t="s">
        <v>229</v>
      </c>
      <c r="BM619" s="145" t="s">
        <v>1036</v>
      </c>
    </row>
    <row r="620" spans="2:65" s="12" customFormat="1" ht="11.25">
      <c r="B620" s="147"/>
      <c r="D620" s="148" t="s">
        <v>240</v>
      </c>
      <c r="F620" s="150" t="s">
        <v>1037</v>
      </c>
      <c r="H620" s="151">
        <v>118.614</v>
      </c>
      <c r="I620" s="152"/>
      <c r="L620" s="147"/>
      <c r="M620" s="153"/>
      <c r="T620" s="154"/>
      <c r="AT620" s="149" t="s">
        <v>240</v>
      </c>
      <c r="AU620" s="149" t="s">
        <v>91</v>
      </c>
      <c r="AV620" s="12" t="s">
        <v>91</v>
      </c>
      <c r="AW620" s="12" t="s">
        <v>4</v>
      </c>
      <c r="AX620" s="12" t="s">
        <v>21</v>
      </c>
      <c r="AY620" s="149" t="s">
        <v>221</v>
      </c>
    </row>
    <row r="621" spans="2:65" s="1" customFormat="1" ht="44.25" customHeight="1">
      <c r="B621" s="32"/>
      <c r="C621" s="134" t="s">
        <v>1038</v>
      </c>
      <c r="D621" s="134" t="s">
        <v>224</v>
      </c>
      <c r="E621" s="135" t="s">
        <v>1025</v>
      </c>
      <c r="F621" s="136" t="s">
        <v>1026</v>
      </c>
      <c r="G621" s="137" t="s">
        <v>238</v>
      </c>
      <c r="H621" s="138">
        <v>21.5</v>
      </c>
      <c r="I621" s="139"/>
      <c r="J621" s="140">
        <f>ROUND(I621*H621,2)</f>
        <v>0</v>
      </c>
      <c r="K621" s="136" t="s">
        <v>228</v>
      </c>
      <c r="L621" s="32"/>
      <c r="M621" s="141" t="s">
        <v>1</v>
      </c>
      <c r="N621" s="142" t="s">
        <v>46</v>
      </c>
      <c r="P621" s="143">
        <f>O621*H621</f>
        <v>0</v>
      </c>
      <c r="Q621" s="143">
        <v>2.5000000000000001E-4</v>
      </c>
      <c r="R621" s="143">
        <f>Q621*H621</f>
        <v>5.3750000000000004E-3</v>
      </c>
      <c r="S621" s="143">
        <v>0</v>
      </c>
      <c r="T621" s="144">
        <f>S621*H621</f>
        <v>0</v>
      </c>
      <c r="AR621" s="145" t="s">
        <v>229</v>
      </c>
      <c r="AT621" s="145" t="s">
        <v>224</v>
      </c>
      <c r="AU621" s="145" t="s">
        <v>91</v>
      </c>
      <c r="AY621" s="17" t="s">
        <v>221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7" t="s">
        <v>21</v>
      </c>
      <c r="BK621" s="146">
        <f>ROUND(I621*H621,2)</f>
        <v>0</v>
      </c>
      <c r="BL621" s="17" t="s">
        <v>229</v>
      </c>
      <c r="BM621" s="145" t="s">
        <v>1039</v>
      </c>
    </row>
    <row r="622" spans="2:65" s="14" customFormat="1" ht="11.25">
      <c r="B622" s="162"/>
      <c r="D622" s="148" t="s">
        <v>240</v>
      </c>
      <c r="E622" s="163" t="s">
        <v>1</v>
      </c>
      <c r="F622" s="164" t="s">
        <v>1028</v>
      </c>
      <c r="H622" s="163" t="s">
        <v>1</v>
      </c>
      <c r="I622" s="165"/>
      <c r="L622" s="162"/>
      <c r="M622" s="166"/>
      <c r="T622" s="167"/>
      <c r="AT622" s="163" t="s">
        <v>240</v>
      </c>
      <c r="AU622" s="163" t="s">
        <v>91</v>
      </c>
      <c r="AV622" s="14" t="s">
        <v>21</v>
      </c>
      <c r="AW622" s="14" t="s">
        <v>36</v>
      </c>
      <c r="AX622" s="14" t="s">
        <v>81</v>
      </c>
      <c r="AY622" s="163" t="s">
        <v>221</v>
      </c>
    </row>
    <row r="623" spans="2:65" s="14" customFormat="1" ht="22.5">
      <c r="B623" s="162"/>
      <c r="D623" s="148" t="s">
        <v>240</v>
      </c>
      <c r="E623" s="163" t="s">
        <v>1</v>
      </c>
      <c r="F623" s="164" t="s">
        <v>1029</v>
      </c>
      <c r="H623" s="163" t="s">
        <v>1</v>
      </c>
      <c r="I623" s="165"/>
      <c r="L623" s="162"/>
      <c r="M623" s="166"/>
      <c r="T623" s="167"/>
      <c r="AT623" s="163" t="s">
        <v>240</v>
      </c>
      <c r="AU623" s="163" t="s">
        <v>91</v>
      </c>
      <c r="AV623" s="14" t="s">
        <v>21</v>
      </c>
      <c r="AW623" s="14" t="s">
        <v>36</v>
      </c>
      <c r="AX623" s="14" t="s">
        <v>81</v>
      </c>
      <c r="AY623" s="163" t="s">
        <v>221</v>
      </c>
    </row>
    <row r="624" spans="2:65" s="12" customFormat="1" ht="11.25">
      <c r="B624" s="147"/>
      <c r="D624" s="148" t="s">
        <v>240</v>
      </c>
      <c r="E624" s="149" t="s">
        <v>1</v>
      </c>
      <c r="F624" s="150" t="s">
        <v>1040</v>
      </c>
      <c r="H624" s="151">
        <v>23</v>
      </c>
      <c r="I624" s="152"/>
      <c r="L624" s="147"/>
      <c r="M624" s="153"/>
      <c r="T624" s="154"/>
      <c r="AT624" s="149" t="s">
        <v>240</v>
      </c>
      <c r="AU624" s="149" t="s">
        <v>91</v>
      </c>
      <c r="AV624" s="12" t="s">
        <v>91</v>
      </c>
      <c r="AW624" s="12" t="s">
        <v>36</v>
      </c>
      <c r="AX624" s="12" t="s">
        <v>81</v>
      </c>
      <c r="AY624" s="149" t="s">
        <v>221</v>
      </c>
    </row>
    <row r="625" spans="2:65" s="13" customFormat="1" ht="11.25">
      <c r="B625" s="155"/>
      <c r="D625" s="148" t="s">
        <v>240</v>
      </c>
      <c r="E625" s="156" t="s">
        <v>1</v>
      </c>
      <c r="F625" s="157" t="s">
        <v>244</v>
      </c>
      <c r="H625" s="158">
        <v>23</v>
      </c>
      <c r="I625" s="159"/>
      <c r="L625" s="155"/>
      <c r="M625" s="160"/>
      <c r="T625" s="161"/>
      <c r="AT625" s="156" t="s">
        <v>240</v>
      </c>
      <c r="AU625" s="156" t="s">
        <v>91</v>
      </c>
      <c r="AV625" s="13" t="s">
        <v>229</v>
      </c>
      <c r="AW625" s="13" t="s">
        <v>36</v>
      </c>
      <c r="AX625" s="13" t="s">
        <v>81</v>
      </c>
      <c r="AY625" s="156" t="s">
        <v>221</v>
      </c>
    </row>
    <row r="626" spans="2:65" s="12" customFormat="1" ht="11.25">
      <c r="B626" s="147"/>
      <c r="D626" s="148" t="s">
        <v>240</v>
      </c>
      <c r="E626" s="149" t="s">
        <v>1</v>
      </c>
      <c r="F626" s="150" t="s">
        <v>1041</v>
      </c>
      <c r="H626" s="151">
        <v>21.35</v>
      </c>
      <c r="I626" s="152"/>
      <c r="L626" s="147"/>
      <c r="M626" s="153"/>
      <c r="T626" s="154"/>
      <c r="AT626" s="149" t="s">
        <v>240</v>
      </c>
      <c r="AU626" s="149" t="s">
        <v>91</v>
      </c>
      <c r="AV626" s="12" t="s">
        <v>91</v>
      </c>
      <c r="AW626" s="12" t="s">
        <v>36</v>
      </c>
      <c r="AX626" s="12" t="s">
        <v>81</v>
      </c>
      <c r="AY626" s="149" t="s">
        <v>221</v>
      </c>
    </row>
    <row r="627" spans="2:65" s="13" customFormat="1" ht="11.25">
      <c r="B627" s="155"/>
      <c r="D627" s="148" t="s">
        <v>240</v>
      </c>
      <c r="E627" s="156" t="s">
        <v>118</v>
      </c>
      <c r="F627" s="157" t="s">
        <v>244</v>
      </c>
      <c r="H627" s="158">
        <v>21.35</v>
      </c>
      <c r="I627" s="159"/>
      <c r="L627" s="155"/>
      <c r="M627" s="160"/>
      <c r="T627" s="161"/>
      <c r="AT627" s="156" t="s">
        <v>240</v>
      </c>
      <c r="AU627" s="156" t="s">
        <v>91</v>
      </c>
      <c r="AV627" s="13" t="s">
        <v>229</v>
      </c>
      <c r="AW627" s="13" t="s">
        <v>36</v>
      </c>
      <c r="AX627" s="13" t="s">
        <v>81</v>
      </c>
      <c r="AY627" s="156" t="s">
        <v>221</v>
      </c>
    </row>
    <row r="628" spans="2:65" s="12" customFormat="1" ht="11.25">
      <c r="B628" s="147"/>
      <c r="D628" s="148" t="s">
        <v>240</v>
      </c>
      <c r="E628" s="149" t="s">
        <v>1</v>
      </c>
      <c r="F628" s="150" t="s">
        <v>1042</v>
      </c>
      <c r="H628" s="151">
        <v>21.5</v>
      </c>
      <c r="I628" s="152"/>
      <c r="L628" s="147"/>
      <c r="M628" s="153"/>
      <c r="T628" s="154"/>
      <c r="AT628" s="149" t="s">
        <v>240</v>
      </c>
      <c r="AU628" s="149" t="s">
        <v>91</v>
      </c>
      <c r="AV628" s="12" t="s">
        <v>91</v>
      </c>
      <c r="AW628" s="12" t="s">
        <v>36</v>
      </c>
      <c r="AX628" s="12" t="s">
        <v>81</v>
      </c>
      <c r="AY628" s="149" t="s">
        <v>221</v>
      </c>
    </row>
    <row r="629" spans="2:65" s="13" customFormat="1" ht="11.25">
      <c r="B629" s="155"/>
      <c r="D629" s="148" t="s">
        <v>240</v>
      </c>
      <c r="E629" s="156" t="s">
        <v>173</v>
      </c>
      <c r="F629" s="157" t="s">
        <v>244</v>
      </c>
      <c r="H629" s="158">
        <v>21.5</v>
      </c>
      <c r="I629" s="159"/>
      <c r="L629" s="155"/>
      <c r="M629" s="160"/>
      <c r="T629" s="161"/>
      <c r="AT629" s="156" t="s">
        <v>240</v>
      </c>
      <c r="AU629" s="156" t="s">
        <v>91</v>
      </c>
      <c r="AV629" s="13" t="s">
        <v>229</v>
      </c>
      <c r="AW629" s="13" t="s">
        <v>36</v>
      </c>
      <c r="AX629" s="13" t="s">
        <v>21</v>
      </c>
      <c r="AY629" s="156" t="s">
        <v>221</v>
      </c>
    </row>
    <row r="630" spans="2:65" s="1" customFormat="1" ht="24.2" customHeight="1">
      <c r="B630" s="32"/>
      <c r="C630" s="175" t="s">
        <v>1043</v>
      </c>
      <c r="D630" s="175" t="s">
        <v>441</v>
      </c>
      <c r="E630" s="176" t="s">
        <v>1034</v>
      </c>
      <c r="F630" s="177" t="s">
        <v>1035</v>
      </c>
      <c r="G630" s="178" t="s">
        <v>238</v>
      </c>
      <c r="H630" s="179">
        <v>21.715</v>
      </c>
      <c r="I630" s="180"/>
      <c r="J630" s="181">
        <f>ROUND(I630*H630,2)</f>
        <v>0</v>
      </c>
      <c r="K630" s="177" t="s">
        <v>233</v>
      </c>
      <c r="L630" s="182"/>
      <c r="M630" s="183" t="s">
        <v>1</v>
      </c>
      <c r="N630" s="184" t="s">
        <v>46</v>
      </c>
      <c r="P630" s="143">
        <f>O630*H630</f>
        <v>0</v>
      </c>
      <c r="Q630" s="143">
        <v>0.93</v>
      </c>
      <c r="R630" s="143">
        <f>Q630*H630</f>
        <v>20.194950000000002</v>
      </c>
      <c r="S630" s="143">
        <v>0</v>
      </c>
      <c r="T630" s="144">
        <f>S630*H630</f>
        <v>0</v>
      </c>
      <c r="AR630" s="145" t="s">
        <v>123</v>
      </c>
      <c r="AT630" s="145" t="s">
        <v>441</v>
      </c>
      <c r="AU630" s="145" t="s">
        <v>91</v>
      </c>
      <c r="AY630" s="17" t="s">
        <v>221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7" t="s">
        <v>21</v>
      </c>
      <c r="BK630" s="146">
        <f>ROUND(I630*H630,2)</f>
        <v>0</v>
      </c>
      <c r="BL630" s="17" t="s">
        <v>229</v>
      </c>
      <c r="BM630" s="145" t="s">
        <v>1044</v>
      </c>
    </row>
    <row r="631" spans="2:65" s="12" customFormat="1" ht="11.25">
      <c r="B631" s="147"/>
      <c r="D631" s="148" t="s">
        <v>240</v>
      </c>
      <c r="F631" s="150" t="s">
        <v>1045</v>
      </c>
      <c r="H631" s="151">
        <v>21.715</v>
      </c>
      <c r="I631" s="152"/>
      <c r="L631" s="147"/>
      <c r="M631" s="153"/>
      <c r="T631" s="154"/>
      <c r="AT631" s="149" t="s">
        <v>240</v>
      </c>
      <c r="AU631" s="149" t="s">
        <v>91</v>
      </c>
      <c r="AV631" s="12" t="s">
        <v>91</v>
      </c>
      <c r="AW631" s="12" t="s">
        <v>4</v>
      </c>
      <c r="AX631" s="12" t="s">
        <v>21</v>
      </c>
      <c r="AY631" s="149" t="s">
        <v>221</v>
      </c>
    </row>
    <row r="632" spans="2:65" s="1" customFormat="1" ht="24.2" customHeight="1">
      <c r="B632" s="32"/>
      <c r="C632" s="134" t="s">
        <v>1046</v>
      </c>
      <c r="D632" s="134" t="s">
        <v>224</v>
      </c>
      <c r="E632" s="135" t="s">
        <v>1047</v>
      </c>
      <c r="F632" s="136" t="s">
        <v>1048</v>
      </c>
      <c r="G632" s="137" t="s">
        <v>238</v>
      </c>
      <c r="H632" s="138">
        <v>21.5</v>
      </c>
      <c r="I632" s="139"/>
      <c r="J632" s="140">
        <f>ROUND(I632*H632,2)</f>
        <v>0</v>
      </c>
      <c r="K632" s="136" t="s">
        <v>233</v>
      </c>
      <c r="L632" s="32"/>
      <c r="M632" s="141" t="s">
        <v>1</v>
      </c>
      <c r="N632" s="142" t="s">
        <v>46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229</v>
      </c>
      <c r="AT632" s="145" t="s">
        <v>224</v>
      </c>
      <c r="AU632" s="145" t="s">
        <v>91</v>
      </c>
      <c r="AY632" s="17" t="s">
        <v>221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7" t="s">
        <v>21</v>
      </c>
      <c r="BK632" s="146">
        <f>ROUND(I632*H632,2)</f>
        <v>0</v>
      </c>
      <c r="BL632" s="17" t="s">
        <v>229</v>
      </c>
      <c r="BM632" s="145" t="s">
        <v>1049</v>
      </c>
    </row>
    <row r="633" spans="2:65" s="12" customFormat="1" ht="11.25">
      <c r="B633" s="147"/>
      <c r="D633" s="148" t="s">
        <v>240</v>
      </c>
      <c r="E633" s="149" t="s">
        <v>1</v>
      </c>
      <c r="F633" s="150" t="s">
        <v>173</v>
      </c>
      <c r="H633" s="151">
        <v>21.5</v>
      </c>
      <c r="I633" s="152"/>
      <c r="L633" s="147"/>
      <c r="M633" s="153"/>
      <c r="T633" s="154"/>
      <c r="AT633" s="149" t="s">
        <v>240</v>
      </c>
      <c r="AU633" s="149" t="s">
        <v>91</v>
      </c>
      <c r="AV633" s="12" t="s">
        <v>91</v>
      </c>
      <c r="AW633" s="12" t="s">
        <v>36</v>
      </c>
      <c r="AX633" s="12" t="s">
        <v>21</v>
      </c>
      <c r="AY633" s="149" t="s">
        <v>221</v>
      </c>
    </row>
    <row r="634" spans="2:65" s="1" customFormat="1" ht="37.9" customHeight="1">
      <c r="B634" s="32"/>
      <c r="C634" s="134" t="s">
        <v>1050</v>
      </c>
      <c r="D634" s="134" t="s">
        <v>224</v>
      </c>
      <c r="E634" s="135" t="s">
        <v>1051</v>
      </c>
      <c r="F634" s="136" t="s">
        <v>1052</v>
      </c>
      <c r="G634" s="137" t="s">
        <v>227</v>
      </c>
      <c r="H634" s="138">
        <v>2</v>
      </c>
      <c r="I634" s="139"/>
      <c r="J634" s="140">
        <f>ROUND(I634*H634,2)</f>
        <v>0</v>
      </c>
      <c r="K634" s="136" t="s">
        <v>228</v>
      </c>
      <c r="L634" s="32"/>
      <c r="M634" s="141" t="s">
        <v>1</v>
      </c>
      <c r="N634" s="142" t="s">
        <v>46</v>
      </c>
      <c r="P634" s="143">
        <f>O634*H634</f>
        <v>0</v>
      </c>
      <c r="Q634" s="143">
        <v>4.1000000000000002E-2</v>
      </c>
      <c r="R634" s="143">
        <f>Q634*H634</f>
        <v>8.2000000000000003E-2</v>
      </c>
      <c r="S634" s="143">
        <v>0</v>
      </c>
      <c r="T634" s="144">
        <f>S634*H634</f>
        <v>0</v>
      </c>
      <c r="AR634" s="145" t="s">
        <v>229</v>
      </c>
      <c r="AT634" s="145" t="s">
        <v>224</v>
      </c>
      <c r="AU634" s="145" t="s">
        <v>91</v>
      </c>
      <c r="AY634" s="17" t="s">
        <v>221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7" t="s">
        <v>21</v>
      </c>
      <c r="BK634" s="146">
        <f>ROUND(I634*H634,2)</f>
        <v>0</v>
      </c>
      <c r="BL634" s="17" t="s">
        <v>229</v>
      </c>
      <c r="BM634" s="145" t="s">
        <v>1053</v>
      </c>
    </row>
    <row r="635" spans="2:65" s="12" customFormat="1" ht="11.25">
      <c r="B635" s="147"/>
      <c r="D635" s="148" t="s">
        <v>240</v>
      </c>
      <c r="E635" s="149" t="s">
        <v>1</v>
      </c>
      <c r="F635" s="150" t="s">
        <v>1054</v>
      </c>
      <c r="H635" s="151">
        <v>2</v>
      </c>
      <c r="I635" s="152"/>
      <c r="L635" s="147"/>
      <c r="M635" s="153"/>
      <c r="T635" s="154"/>
      <c r="AT635" s="149" t="s">
        <v>240</v>
      </c>
      <c r="AU635" s="149" t="s">
        <v>91</v>
      </c>
      <c r="AV635" s="12" t="s">
        <v>91</v>
      </c>
      <c r="AW635" s="12" t="s">
        <v>36</v>
      </c>
      <c r="AX635" s="12" t="s">
        <v>21</v>
      </c>
      <c r="AY635" s="149" t="s">
        <v>221</v>
      </c>
    </row>
    <row r="636" spans="2:65" s="1" customFormat="1" ht="24.2" customHeight="1">
      <c r="B636" s="32"/>
      <c r="C636" s="134" t="s">
        <v>1055</v>
      </c>
      <c r="D636" s="134" t="s">
        <v>224</v>
      </c>
      <c r="E636" s="135" t="s">
        <v>1056</v>
      </c>
      <c r="F636" s="136" t="s">
        <v>1057</v>
      </c>
      <c r="G636" s="137" t="s">
        <v>227</v>
      </c>
      <c r="H636" s="138">
        <v>2</v>
      </c>
      <c r="I636" s="139"/>
      <c r="J636" s="140">
        <f>ROUND(I636*H636,2)</f>
        <v>0</v>
      </c>
      <c r="K636" s="136" t="s">
        <v>228</v>
      </c>
      <c r="L636" s="32"/>
      <c r="M636" s="141" t="s">
        <v>1</v>
      </c>
      <c r="N636" s="142" t="s">
        <v>46</v>
      </c>
      <c r="P636" s="143">
        <f>O636*H636</f>
        <v>0</v>
      </c>
      <c r="Q636" s="143">
        <v>8.4999999999999995E-4</v>
      </c>
      <c r="R636" s="143">
        <f>Q636*H636</f>
        <v>1.6999999999999999E-3</v>
      </c>
      <c r="S636" s="143">
        <v>0</v>
      </c>
      <c r="T636" s="144">
        <f>S636*H636</f>
        <v>0</v>
      </c>
      <c r="AR636" s="145" t="s">
        <v>229</v>
      </c>
      <c r="AT636" s="145" t="s">
        <v>224</v>
      </c>
      <c r="AU636" s="145" t="s">
        <v>91</v>
      </c>
      <c r="AY636" s="17" t="s">
        <v>221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7" t="s">
        <v>21</v>
      </c>
      <c r="BK636" s="146">
        <f>ROUND(I636*H636,2)</f>
        <v>0</v>
      </c>
      <c r="BL636" s="17" t="s">
        <v>229</v>
      </c>
      <c r="BM636" s="145" t="s">
        <v>1058</v>
      </c>
    </row>
    <row r="637" spans="2:65" s="1" customFormat="1" ht="24.2" customHeight="1">
      <c r="B637" s="32"/>
      <c r="C637" s="134" t="s">
        <v>1059</v>
      </c>
      <c r="D637" s="134" t="s">
        <v>224</v>
      </c>
      <c r="E637" s="135" t="s">
        <v>1060</v>
      </c>
      <c r="F637" s="136" t="s">
        <v>1061</v>
      </c>
      <c r="G637" s="137" t="s">
        <v>227</v>
      </c>
      <c r="H637" s="138">
        <v>1</v>
      </c>
      <c r="I637" s="139"/>
      <c r="J637" s="140">
        <f>ROUND(I637*H637,2)</f>
        <v>0</v>
      </c>
      <c r="K637" s="136" t="s">
        <v>233</v>
      </c>
      <c r="L637" s="32"/>
      <c r="M637" s="141" t="s">
        <v>1</v>
      </c>
      <c r="N637" s="142" t="s">
        <v>46</v>
      </c>
      <c r="P637" s="143">
        <f>O637*H637</f>
        <v>0</v>
      </c>
      <c r="Q637" s="143">
        <v>0.55256000000000005</v>
      </c>
      <c r="R637" s="143">
        <f>Q637*H637</f>
        <v>0.55256000000000005</v>
      </c>
      <c r="S637" s="143">
        <v>0</v>
      </c>
      <c r="T637" s="144">
        <f>S637*H637</f>
        <v>0</v>
      </c>
      <c r="AR637" s="145" t="s">
        <v>229</v>
      </c>
      <c r="AT637" s="145" t="s">
        <v>224</v>
      </c>
      <c r="AU637" s="145" t="s">
        <v>91</v>
      </c>
      <c r="AY637" s="17" t="s">
        <v>221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7" t="s">
        <v>21</v>
      </c>
      <c r="BK637" s="146">
        <f>ROUND(I637*H637,2)</f>
        <v>0</v>
      </c>
      <c r="BL637" s="17" t="s">
        <v>229</v>
      </c>
      <c r="BM637" s="145" t="s">
        <v>1062</v>
      </c>
    </row>
    <row r="638" spans="2:65" s="12" customFormat="1" ht="11.25">
      <c r="B638" s="147"/>
      <c r="D638" s="148" t="s">
        <v>240</v>
      </c>
      <c r="E638" s="149" t="s">
        <v>1</v>
      </c>
      <c r="F638" s="150" t="s">
        <v>1063</v>
      </c>
      <c r="H638" s="151">
        <v>1</v>
      </c>
      <c r="I638" s="152"/>
      <c r="L638" s="147"/>
      <c r="M638" s="153"/>
      <c r="T638" s="154"/>
      <c r="AT638" s="149" t="s">
        <v>240</v>
      </c>
      <c r="AU638" s="149" t="s">
        <v>91</v>
      </c>
      <c r="AV638" s="12" t="s">
        <v>91</v>
      </c>
      <c r="AW638" s="12" t="s">
        <v>36</v>
      </c>
      <c r="AX638" s="12" t="s">
        <v>21</v>
      </c>
      <c r="AY638" s="149" t="s">
        <v>221</v>
      </c>
    </row>
    <row r="639" spans="2:65" s="1" customFormat="1" ht="37.9" customHeight="1">
      <c r="B639" s="32"/>
      <c r="C639" s="175" t="s">
        <v>1064</v>
      </c>
      <c r="D639" s="175" t="s">
        <v>441</v>
      </c>
      <c r="E639" s="176" t="s">
        <v>1065</v>
      </c>
      <c r="F639" s="177" t="s">
        <v>1066</v>
      </c>
      <c r="G639" s="178" t="s">
        <v>227</v>
      </c>
      <c r="H639" s="179">
        <v>1</v>
      </c>
      <c r="I639" s="180"/>
      <c r="J639" s="181">
        <f>ROUND(I639*H639,2)</f>
        <v>0</v>
      </c>
      <c r="K639" s="177" t="s">
        <v>228</v>
      </c>
      <c r="L639" s="182"/>
      <c r="M639" s="183" t="s">
        <v>1</v>
      </c>
      <c r="N639" s="184" t="s">
        <v>46</v>
      </c>
      <c r="P639" s="143">
        <f>O639*H639</f>
        <v>0</v>
      </c>
      <c r="Q639" s="143">
        <v>3.9140000000000001</v>
      </c>
      <c r="R639" s="143">
        <f>Q639*H639</f>
        <v>3.9140000000000001</v>
      </c>
      <c r="S639" s="143">
        <v>0</v>
      </c>
      <c r="T639" s="144">
        <f>S639*H639</f>
        <v>0</v>
      </c>
      <c r="AR639" s="145" t="s">
        <v>123</v>
      </c>
      <c r="AT639" s="145" t="s">
        <v>441</v>
      </c>
      <c r="AU639" s="145" t="s">
        <v>91</v>
      </c>
      <c r="AY639" s="17" t="s">
        <v>221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21</v>
      </c>
      <c r="BK639" s="146">
        <f>ROUND(I639*H639,2)</f>
        <v>0</v>
      </c>
      <c r="BL639" s="17" t="s">
        <v>229</v>
      </c>
      <c r="BM639" s="145" t="s">
        <v>1067</v>
      </c>
    </row>
    <row r="640" spans="2:65" s="1" customFormat="1" ht="24.2" customHeight="1">
      <c r="B640" s="32"/>
      <c r="C640" s="134" t="s">
        <v>1068</v>
      </c>
      <c r="D640" s="134" t="s">
        <v>224</v>
      </c>
      <c r="E640" s="135" t="s">
        <v>1069</v>
      </c>
      <c r="F640" s="136" t="s">
        <v>1070</v>
      </c>
      <c r="G640" s="137" t="s">
        <v>227</v>
      </c>
      <c r="H640" s="138">
        <v>1</v>
      </c>
      <c r="I640" s="139"/>
      <c r="J640" s="140">
        <f>ROUND(I640*H640,2)</f>
        <v>0</v>
      </c>
      <c r="K640" s="136" t="s">
        <v>233</v>
      </c>
      <c r="L640" s="32"/>
      <c r="M640" s="141" t="s">
        <v>1</v>
      </c>
      <c r="N640" s="142" t="s">
        <v>46</v>
      </c>
      <c r="P640" s="143">
        <f>O640*H640</f>
        <v>0</v>
      </c>
      <c r="Q640" s="143">
        <v>1.018E-2</v>
      </c>
      <c r="R640" s="143">
        <f>Q640*H640</f>
        <v>1.018E-2</v>
      </c>
      <c r="S640" s="143">
        <v>0</v>
      </c>
      <c r="T640" s="144">
        <f>S640*H640</f>
        <v>0</v>
      </c>
      <c r="AR640" s="145" t="s">
        <v>229</v>
      </c>
      <c r="AT640" s="145" t="s">
        <v>224</v>
      </c>
      <c r="AU640" s="145" t="s">
        <v>91</v>
      </c>
      <c r="AY640" s="17" t="s">
        <v>221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7" t="s">
        <v>21</v>
      </c>
      <c r="BK640" s="146">
        <f>ROUND(I640*H640,2)</f>
        <v>0</v>
      </c>
      <c r="BL640" s="17" t="s">
        <v>229</v>
      </c>
      <c r="BM640" s="145" t="s">
        <v>1071</v>
      </c>
    </row>
    <row r="641" spans="2:65" s="1" customFormat="1" ht="16.5" customHeight="1">
      <c r="B641" s="32"/>
      <c r="C641" s="175" t="s">
        <v>1072</v>
      </c>
      <c r="D641" s="175" t="s">
        <v>441</v>
      </c>
      <c r="E641" s="176" t="s">
        <v>1073</v>
      </c>
      <c r="F641" s="177" t="s">
        <v>1074</v>
      </c>
      <c r="G641" s="178" t="s">
        <v>227</v>
      </c>
      <c r="H641" s="179">
        <v>1</v>
      </c>
      <c r="I641" s="180"/>
      <c r="J641" s="181">
        <f>ROUND(I641*H641,2)</f>
        <v>0</v>
      </c>
      <c r="K641" s="177" t="s">
        <v>228</v>
      </c>
      <c r="L641" s="182"/>
      <c r="M641" s="183" t="s">
        <v>1</v>
      </c>
      <c r="N641" s="184" t="s">
        <v>46</v>
      </c>
      <c r="P641" s="143">
        <f>O641*H641</f>
        <v>0</v>
      </c>
      <c r="Q641" s="143">
        <v>0.5</v>
      </c>
      <c r="R641" s="143">
        <f>Q641*H641</f>
        <v>0.5</v>
      </c>
      <c r="S641" s="143">
        <v>0</v>
      </c>
      <c r="T641" s="144">
        <f>S641*H641</f>
        <v>0</v>
      </c>
      <c r="AR641" s="145" t="s">
        <v>123</v>
      </c>
      <c r="AT641" s="145" t="s">
        <v>441</v>
      </c>
      <c r="AU641" s="145" t="s">
        <v>91</v>
      </c>
      <c r="AY641" s="17" t="s">
        <v>221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7" t="s">
        <v>21</v>
      </c>
      <c r="BK641" s="146">
        <f>ROUND(I641*H641,2)</f>
        <v>0</v>
      </c>
      <c r="BL641" s="17" t="s">
        <v>229</v>
      </c>
      <c r="BM641" s="145" t="s">
        <v>1075</v>
      </c>
    </row>
    <row r="642" spans="2:65" s="1" customFormat="1" ht="37.9" customHeight="1">
      <c r="B642" s="32"/>
      <c r="C642" s="134" t="s">
        <v>1076</v>
      </c>
      <c r="D642" s="134" t="s">
        <v>224</v>
      </c>
      <c r="E642" s="135" t="s">
        <v>1077</v>
      </c>
      <c r="F642" s="136" t="s">
        <v>1078</v>
      </c>
      <c r="G642" s="137" t="s">
        <v>344</v>
      </c>
      <c r="H642" s="138">
        <v>129.75</v>
      </c>
      <c r="I642" s="139"/>
      <c r="J642" s="140">
        <f>ROUND(I642*H642,2)</f>
        <v>0</v>
      </c>
      <c r="K642" s="136" t="s">
        <v>228</v>
      </c>
      <c r="L642" s="32"/>
      <c r="M642" s="141" t="s">
        <v>1</v>
      </c>
      <c r="N642" s="142" t="s">
        <v>46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229</v>
      </c>
      <c r="AT642" s="145" t="s">
        <v>224</v>
      </c>
      <c r="AU642" s="145" t="s">
        <v>91</v>
      </c>
      <c r="AY642" s="17" t="s">
        <v>221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7" t="s">
        <v>21</v>
      </c>
      <c r="BK642" s="146">
        <f>ROUND(I642*H642,2)</f>
        <v>0</v>
      </c>
      <c r="BL642" s="17" t="s">
        <v>229</v>
      </c>
      <c r="BM642" s="145" t="s">
        <v>1079</v>
      </c>
    </row>
    <row r="643" spans="2:65" s="14" customFormat="1" ht="11.25">
      <c r="B643" s="162"/>
      <c r="D643" s="148" t="s">
        <v>240</v>
      </c>
      <c r="E643" s="163" t="s">
        <v>1</v>
      </c>
      <c r="F643" s="164" t="s">
        <v>1080</v>
      </c>
      <c r="H643" s="163" t="s">
        <v>1</v>
      </c>
      <c r="I643" s="165"/>
      <c r="L643" s="162"/>
      <c r="M643" s="166"/>
      <c r="T643" s="167"/>
      <c r="AT643" s="163" t="s">
        <v>240</v>
      </c>
      <c r="AU643" s="163" t="s">
        <v>91</v>
      </c>
      <c r="AV643" s="14" t="s">
        <v>21</v>
      </c>
      <c r="AW643" s="14" t="s">
        <v>36</v>
      </c>
      <c r="AX643" s="14" t="s">
        <v>81</v>
      </c>
      <c r="AY643" s="163" t="s">
        <v>221</v>
      </c>
    </row>
    <row r="644" spans="2:65" s="12" customFormat="1" ht="11.25">
      <c r="B644" s="147"/>
      <c r="D644" s="148" t="s">
        <v>240</v>
      </c>
      <c r="E644" s="149" t="s">
        <v>1</v>
      </c>
      <c r="F644" s="150" t="s">
        <v>1081</v>
      </c>
      <c r="H644" s="151">
        <v>88.331000000000003</v>
      </c>
      <c r="I644" s="152"/>
      <c r="L644" s="147"/>
      <c r="M644" s="153"/>
      <c r="T644" s="154"/>
      <c r="AT644" s="149" t="s">
        <v>240</v>
      </c>
      <c r="AU644" s="149" t="s">
        <v>91</v>
      </c>
      <c r="AV644" s="12" t="s">
        <v>91</v>
      </c>
      <c r="AW644" s="12" t="s">
        <v>36</v>
      </c>
      <c r="AX644" s="12" t="s">
        <v>81</v>
      </c>
      <c r="AY644" s="149" t="s">
        <v>221</v>
      </c>
    </row>
    <row r="645" spans="2:65" s="15" customFormat="1" ht="11.25">
      <c r="B645" s="168"/>
      <c r="D645" s="148" t="s">
        <v>240</v>
      </c>
      <c r="E645" s="169" t="s">
        <v>1</v>
      </c>
      <c r="F645" s="170" t="s">
        <v>374</v>
      </c>
      <c r="H645" s="171">
        <v>88.331000000000003</v>
      </c>
      <c r="I645" s="172"/>
      <c r="L645" s="168"/>
      <c r="M645" s="173"/>
      <c r="T645" s="174"/>
      <c r="AT645" s="169" t="s">
        <v>240</v>
      </c>
      <c r="AU645" s="169" t="s">
        <v>91</v>
      </c>
      <c r="AV645" s="15" t="s">
        <v>235</v>
      </c>
      <c r="AW645" s="15" t="s">
        <v>36</v>
      </c>
      <c r="AX645" s="15" t="s">
        <v>81</v>
      </c>
      <c r="AY645" s="169" t="s">
        <v>221</v>
      </c>
    </row>
    <row r="646" spans="2:65" s="14" customFormat="1" ht="11.25">
      <c r="B646" s="162"/>
      <c r="D646" s="148" t="s">
        <v>240</v>
      </c>
      <c r="E646" s="163" t="s">
        <v>1</v>
      </c>
      <c r="F646" s="164" t="s">
        <v>473</v>
      </c>
      <c r="H646" s="163" t="s">
        <v>1</v>
      </c>
      <c r="I646" s="165"/>
      <c r="L646" s="162"/>
      <c r="M646" s="166"/>
      <c r="T646" s="167"/>
      <c r="AT646" s="163" t="s">
        <v>240</v>
      </c>
      <c r="AU646" s="163" t="s">
        <v>91</v>
      </c>
      <c r="AV646" s="14" t="s">
        <v>21</v>
      </c>
      <c r="AW646" s="14" t="s">
        <v>36</v>
      </c>
      <c r="AX646" s="14" t="s">
        <v>81</v>
      </c>
      <c r="AY646" s="163" t="s">
        <v>221</v>
      </c>
    </row>
    <row r="647" spans="2:65" s="12" customFormat="1" ht="11.25">
      <c r="B647" s="147"/>
      <c r="D647" s="148" t="s">
        <v>240</v>
      </c>
      <c r="E647" s="149" t="s">
        <v>1</v>
      </c>
      <c r="F647" s="150" t="s">
        <v>1082</v>
      </c>
      <c r="H647" s="151">
        <v>41.418999999999997</v>
      </c>
      <c r="I647" s="152"/>
      <c r="L647" s="147"/>
      <c r="M647" s="153"/>
      <c r="T647" s="154"/>
      <c r="AT647" s="149" t="s">
        <v>240</v>
      </c>
      <c r="AU647" s="149" t="s">
        <v>91</v>
      </c>
      <c r="AV647" s="12" t="s">
        <v>91</v>
      </c>
      <c r="AW647" s="12" t="s">
        <v>36</v>
      </c>
      <c r="AX647" s="12" t="s">
        <v>81</v>
      </c>
      <c r="AY647" s="149" t="s">
        <v>221</v>
      </c>
    </row>
    <row r="648" spans="2:65" s="15" customFormat="1" ht="11.25">
      <c r="B648" s="168"/>
      <c r="D648" s="148" t="s">
        <v>240</v>
      </c>
      <c r="E648" s="169" t="s">
        <v>1</v>
      </c>
      <c r="F648" s="170" t="s">
        <v>374</v>
      </c>
      <c r="H648" s="171">
        <v>41.418999999999997</v>
      </c>
      <c r="I648" s="172"/>
      <c r="L648" s="168"/>
      <c r="M648" s="173"/>
      <c r="T648" s="174"/>
      <c r="AT648" s="169" t="s">
        <v>240</v>
      </c>
      <c r="AU648" s="169" t="s">
        <v>91</v>
      </c>
      <c r="AV648" s="15" t="s">
        <v>235</v>
      </c>
      <c r="AW648" s="15" t="s">
        <v>36</v>
      </c>
      <c r="AX648" s="15" t="s">
        <v>81</v>
      </c>
      <c r="AY648" s="169" t="s">
        <v>221</v>
      </c>
    </row>
    <row r="649" spans="2:65" s="13" customFormat="1" ht="11.25">
      <c r="B649" s="155"/>
      <c r="D649" s="148" t="s">
        <v>240</v>
      </c>
      <c r="E649" s="156" t="s">
        <v>1</v>
      </c>
      <c r="F649" s="157" t="s">
        <v>244</v>
      </c>
      <c r="H649" s="158">
        <v>129.75</v>
      </c>
      <c r="I649" s="159"/>
      <c r="L649" s="155"/>
      <c r="M649" s="160"/>
      <c r="T649" s="161"/>
      <c r="AT649" s="156" t="s">
        <v>240</v>
      </c>
      <c r="AU649" s="156" t="s">
        <v>91</v>
      </c>
      <c r="AV649" s="13" t="s">
        <v>229</v>
      </c>
      <c r="AW649" s="13" t="s">
        <v>36</v>
      </c>
      <c r="AX649" s="13" t="s">
        <v>21</v>
      </c>
      <c r="AY649" s="156" t="s">
        <v>221</v>
      </c>
    </row>
    <row r="650" spans="2:65" s="1" customFormat="1" ht="24.2" customHeight="1">
      <c r="B650" s="32"/>
      <c r="C650" s="134" t="s">
        <v>1083</v>
      </c>
      <c r="D650" s="134" t="s">
        <v>224</v>
      </c>
      <c r="E650" s="135" t="s">
        <v>1084</v>
      </c>
      <c r="F650" s="136" t="s">
        <v>1085</v>
      </c>
      <c r="G650" s="137" t="s">
        <v>344</v>
      </c>
      <c r="H650" s="138">
        <v>41.418999999999997</v>
      </c>
      <c r="I650" s="139"/>
      <c r="J650" s="140">
        <f>ROUND(I650*H650,2)</f>
        <v>0</v>
      </c>
      <c r="K650" s="136" t="s">
        <v>228</v>
      </c>
      <c r="L650" s="32"/>
      <c r="M650" s="141" t="s">
        <v>1</v>
      </c>
      <c r="N650" s="142" t="s">
        <v>46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229</v>
      </c>
      <c r="AT650" s="145" t="s">
        <v>224</v>
      </c>
      <c r="AU650" s="145" t="s">
        <v>91</v>
      </c>
      <c r="AY650" s="17" t="s">
        <v>221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7" t="s">
        <v>21</v>
      </c>
      <c r="BK650" s="146">
        <f>ROUND(I650*H650,2)</f>
        <v>0</v>
      </c>
      <c r="BL650" s="17" t="s">
        <v>229</v>
      </c>
      <c r="BM650" s="145" t="s">
        <v>1086</v>
      </c>
    </row>
    <row r="651" spans="2:65" s="14" customFormat="1" ht="11.25">
      <c r="B651" s="162"/>
      <c r="D651" s="148" t="s">
        <v>240</v>
      </c>
      <c r="E651" s="163" t="s">
        <v>1</v>
      </c>
      <c r="F651" s="164" t="s">
        <v>473</v>
      </c>
      <c r="H651" s="163" t="s">
        <v>1</v>
      </c>
      <c r="I651" s="165"/>
      <c r="L651" s="162"/>
      <c r="M651" s="166"/>
      <c r="T651" s="167"/>
      <c r="AT651" s="163" t="s">
        <v>240</v>
      </c>
      <c r="AU651" s="163" t="s">
        <v>91</v>
      </c>
      <c r="AV651" s="14" t="s">
        <v>21</v>
      </c>
      <c r="AW651" s="14" t="s">
        <v>36</v>
      </c>
      <c r="AX651" s="14" t="s">
        <v>81</v>
      </c>
      <c r="AY651" s="163" t="s">
        <v>221</v>
      </c>
    </row>
    <row r="652" spans="2:65" s="12" customFormat="1" ht="11.25">
      <c r="B652" s="147"/>
      <c r="D652" s="148" t="s">
        <v>240</v>
      </c>
      <c r="E652" s="149" t="s">
        <v>1</v>
      </c>
      <c r="F652" s="150" t="s">
        <v>1082</v>
      </c>
      <c r="H652" s="151">
        <v>41.418999999999997</v>
      </c>
      <c r="I652" s="152"/>
      <c r="L652" s="147"/>
      <c r="M652" s="153"/>
      <c r="T652" s="154"/>
      <c r="AT652" s="149" t="s">
        <v>240</v>
      </c>
      <c r="AU652" s="149" t="s">
        <v>91</v>
      </c>
      <c r="AV652" s="12" t="s">
        <v>91</v>
      </c>
      <c r="AW652" s="12" t="s">
        <v>36</v>
      </c>
      <c r="AX652" s="12" t="s">
        <v>21</v>
      </c>
      <c r="AY652" s="149" t="s">
        <v>221</v>
      </c>
    </row>
    <row r="653" spans="2:65" s="1" customFormat="1" ht="24.2" customHeight="1">
      <c r="B653" s="32"/>
      <c r="C653" s="134" t="s">
        <v>1087</v>
      </c>
      <c r="D653" s="134" t="s">
        <v>224</v>
      </c>
      <c r="E653" s="135" t="s">
        <v>1088</v>
      </c>
      <c r="F653" s="136" t="s">
        <v>1089</v>
      </c>
      <c r="G653" s="137" t="s">
        <v>238</v>
      </c>
      <c r="H653" s="138">
        <v>16.399999999999999</v>
      </c>
      <c r="I653" s="139"/>
      <c r="J653" s="140">
        <f>ROUND(I653*H653,2)</f>
        <v>0</v>
      </c>
      <c r="K653" s="136" t="s">
        <v>228</v>
      </c>
      <c r="L653" s="32"/>
      <c r="M653" s="141" t="s">
        <v>1</v>
      </c>
      <c r="N653" s="142" t="s">
        <v>46</v>
      </c>
      <c r="P653" s="143">
        <f>O653*H653</f>
        <v>0</v>
      </c>
      <c r="Q653" s="143">
        <v>9.7999999999999997E-4</v>
      </c>
      <c r="R653" s="143">
        <f>Q653*H653</f>
        <v>1.6071999999999999E-2</v>
      </c>
      <c r="S653" s="143">
        <v>0</v>
      </c>
      <c r="T653" s="144">
        <f>S653*H653</f>
        <v>0</v>
      </c>
      <c r="AR653" s="145" t="s">
        <v>229</v>
      </c>
      <c r="AT653" s="145" t="s">
        <v>224</v>
      </c>
      <c r="AU653" s="145" t="s">
        <v>91</v>
      </c>
      <c r="AY653" s="17" t="s">
        <v>221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7" t="s">
        <v>21</v>
      </c>
      <c r="BK653" s="146">
        <f>ROUND(I653*H653,2)</f>
        <v>0</v>
      </c>
      <c r="BL653" s="17" t="s">
        <v>229</v>
      </c>
      <c r="BM653" s="145" t="s">
        <v>1090</v>
      </c>
    </row>
    <row r="654" spans="2:65" s="14" customFormat="1" ht="11.25">
      <c r="B654" s="162"/>
      <c r="D654" s="148" t="s">
        <v>240</v>
      </c>
      <c r="E654" s="163" t="s">
        <v>1</v>
      </c>
      <c r="F654" s="164" t="s">
        <v>1091</v>
      </c>
      <c r="H654" s="163" t="s">
        <v>1</v>
      </c>
      <c r="I654" s="165"/>
      <c r="L654" s="162"/>
      <c r="M654" s="166"/>
      <c r="T654" s="167"/>
      <c r="AT654" s="163" t="s">
        <v>240</v>
      </c>
      <c r="AU654" s="163" t="s">
        <v>91</v>
      </c>
      <c r="AV654" s="14" t="s">
        <v>21</v>
      </c>
      <c r="AW654" s="14" t="s">
        <v>36</v>
      </c>
      <c r="AX654" s="14" t="s">
        <v>81</v>
      </c>
      <c r="AY654" s="163" t="s">
        <v>221</v>
      </c>
    </row>
    <row r="655" spans="2:65" s="12" customFormat="1" ht="11.25">
      <c r="B655" s="147"/>
      <c r="D655" s="148" t="s">
        <v>240</v>
      </c>
      <c r="E655" s="149" t="s">
        <v>1</v>
      </c>
      <c r="F655" s="150" t="s">
        <v>1092</v>
      </c>
      <c r="H655" s="151">
        <v>16.399999999999999</v>
      </c>
      <c r="I655" s="152"/>
      <c r="L655" s="147"/>
      <c r="M655" s="153"/>
      <c r="T655" s="154"/>
      <c r="AT655" s="149" t="s">
        <v>240</v>
      </c>
      <c r="AU655" s="149" t="s">
        <v>91</v>
      </c>
      <c r="AV655" s="12" t="s">
        <v>91</v>
      </c>
      <c r="AW655" s="12" t="s">
        <v>36</v>
      </c>
      <c r="AX655" s="12" t="s">
        <v>21</v>
      </c>
      <c r="AY655" s="149" t="s">
        <v>221</v>
      </c>
    </row>
    <row r="656" spans="2:65" s="1" customFormat="1" ht="33" customHeight="1">
      <c r="B656" s="32"/>
      <c r="C656" s="134" t="s">
        <v>1093</v>
      </c>
      <c r="D656" s="134" t="s">
        <v>224</v>
      </c>
      <c r="E656" s="135" t="s">
        <v>1094</v>
      </c>
      <c r="F656" s="136" t="s">
        <v>1095</v>
      </c>
      <c r="G656" s="137" t="s">
        <v>344</v>
      </c>
      <c r="H656" s="138">
        <v>1.3420000000000001</v>
      </c>
      <c r="I656" s="139"/>
      <c r="J656" s="140">
        <f>ROUND(I656*H656,2)</f>
        <v>0</v>
      </c>
      <c r="K656" s="136" t="s">
        <v>228</v>
      </c>
      <c r="L656" s="32"/>
      <c r="M656" s="141" t="s">
        <v>1</v>
      </c>
      <c r="N656" s="142" t="s">
        <v>46</v>
      </c>
      <c r="P656" s="143">
        <f>O656*H656</f>
        <v>0</v>
      </c>
      <c r="Q656" s="143">
        <v>2.5019999999999998</v>
      </c>
      <c r="R656" s="143">
        <f>Q656*H656</f>
        <v>3.3576839999999999</v>
      </c>
      <c r="S656" s="143">
        <v>0</v>
      </c>
      <c r="T656" s="144">
        <f>S656*H656</f>
        <v>0</v>
      </c>
      <c r="AR656" s="145" t="s">
        <v>229</v>
      </c>
      <c r="AT656" s="145" t="s">
        <v>224</v>
      </c>
      <c r="AU656" s="145" t="s">
        <v>91</v>
      </c>
      <c r="AY656" s="17" t="s">
        <v>221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7" t="s">
        <v>21</v>
      </c>
      <c r="BK656" s="146">
        <f>ROUND(I656*H656,2)</f>
        <v>0</v>
      </c>
      <c r="BL656" s="17" t="s">
        <v>229</v>
      </c>
      <c r="BM656" s="145" t="s">
        <v>1096</v>
      </c>
    </row>
    <row r="657" spans="2:65" s="12" customFormat="1" ht="11.25">
      <c r="B657" s="147"/>
      <c r="D657" s="148" t="s">
        <v>240</v>
      </c>
      <c r="E657" s="149" t="s">
        <v>1</v>
      </c>
      <c r="F657" s="150" t="s">
        <v>1097</v>
      </c>
      <c r="H657" s="151">
        <v>0.55000000000000004</v>
      </c>
      <c r="I657" s="152"/>
      <c r="L657" s="147"/>
      <c r="M657" s="153"/>
      <c r="T657" s="154"/>
      <c r="AT657" s="149" t="s">
        <v>240</v>
      </c>
      <c r="AU657" s="149" t="s">
        <v>91</v>
      </c>
      <c r="AV657" s="12" t="s">
        <v>91</v>
      </c>
      <c r="AW657" s="12" t="s">
        <v>36</v>
      </c>
      <c r="AX657" s="12" t="s">
        <v>81</v>
      </c>
      <c r="AY657" s="149" t="s">
        <v>221</v>
      </c>
    </row>
    <row r="658" spans="2:65" s="12" customFormat="1" ht="11.25">
      <c r="B658" s="147"/>
      <c r="D658" s="148" t="s">
        <v>240</v>
      </c>
      <c r="E658" s="149" t="s">
        <v>1</v>
      </c>
      <c r="F658" s="150" t="s">
        <v>1098</v>
      </c>
      <c r="H658" s="151">
        <v>0.79200000000000004</v>
      </c>
      <c r="I658" s="152"/>
      <c r="L658" s="147"/>
      <c r="M658" s="153"/>
      <c r="T658" s="154"/>
      <c r="AT658" s="149" t="s">
        <v>240</v>
      </c>
      <c r="AU658" s="149" t="s">
        <v>91</v>
      </c>
      <c r="AV658" s="12" t="s">
        <v>91</v>
      </c>
      <c r="AW658" s="12" t="s">
        <v>36</v>
      </c>
      <c r="AX658" s="12" t="s">
        <v>81</v>
      </c>
      <c r="AY658" s="149" t="s">
        <v>221</v>
      </c>
    </row>
    <row r="659" spans="2:65" s="13" customFormat="1" ht="11.25">
      <c r="B659" s="155"/>
      <c r="D659" s="148" t="s">
        <v>240</v>
      </c>
      <c r="E659" s="156" t="s">
        <v>1</v>
      </c>
      <c r="F659" s="157" t="s">
        <v>244</v>
      </c>
      <c r="H659" s="158">
        <v>1.3420000000000001</v>
      </c>
      <c r="I659" s="159"/>
      <c r="L659" s="155"/>
      <c r="M659" s="160"/>
      <c r="T659" s="161"/>
      <c r="AT659" s="156" t="s">
        <v>240</v>
      </c>
      <c r="AU659" s="156" t="s">
        <v>91</v>
      </c>
      <c r="AV659" s="13" t="s">
        <v>229</v>
      </c>
      <c r="AW659" s="13" t="s">
        <v>36</v>
      </c>
      <c r="AX659" s="13" t="s">
        <v>21</v>
      </c>
      <c r="AY659" s="156" t="s">
        <v>221</v>
      </c>
    </row>
    <row r="660" spans="2:65" s="1" customFormat="1" ht="16.5" customHeight="1">
      <c r="B660" s="32"/>
      <c r="C660" s="134" t="s">
        <v>1099</v>
      </c>
      <c r="D660" s="134" t="s">
        <v>224</v>
      </c>
      <c r="E660" s="135" t="s">
        <v>1100</v>
      </c>
      <c r="F660" s="136" t="s">
        <v>1101</v>
      </c>
      <c r="G660" s="137" t="s">
        <v>247</v>
      </c>
      <c r="H660" s="138">
        <v>1.98</v>
      </c>
      <c r="I660" s="139"/>
      <c r="J660" s="140">
        <f>ROUND(I660*H660,2)</f>
        <v>0</v>
      </c>
      <c r="K660" s="136" t="s">
        <v>228</v>
      </c>
      <c r="L660" s="32"/>
      <c r="M660" s="141" t="s">
        <v>1</v>
      </c>
      <c r="N660" s="142" t="s">
        <v>46</v>
      </c>
      <c r="P660" s="143">
        <f>O660*H660</f>
        <v>0</v>
      </c>
      <c r="Q660" s="143">
        <v>1.2239999999999999E-2</v>
      </c>
      <c r="R660" s="143">
        <f>Q660*H660</f>
        <v>2.4235199999999998E-2</v>
      </c>
      <c r="S660" s="143">
        <v>0</v>
      </c>
      <c r="T660" s="144">
        <f>S660*H660</f>
        <v>0</v>
      </c>
      <c r="AR660" s="145" t="s">
        <v>229</v>
      </c>
      <c r="AT660" s="145" t="s">
        <v>224</v>
      </c>
      <c r="AU660" s="145" t="s">
        <v>91</v>
      </c>
      <c r="AY660" s="17" t="s">
        <v>221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7" t="s">
        <v>21</v>
      </c>
      <c r="BK660" s="146">
        <f>ROUND(I660*H660,2)</f>
        <v>0</v>
      </c>
      <c r="BL660" s="17" t="s">
        <v>229</v>
      </c>
      <c r="BM660" s="145" t="s">
        <v>1102</v>
      </c>
    </row>
    <row r="661" spans="2:65" s="12" customFormat="1" ht="11.25">
      <c r="B661" s="147"/>
      <c r="D661" s="148" t="s">
        <v>240</v>
      </c>
      <c r="E661" s="149" t="s">
        <v>1</v>
      </c>
      <c r="F661" s="150" t="s">
        <v>1103</v>
      </c>
      <c r="H661" s="151">
        <v>0.9</v>
      </c>
      <c r="I661" s="152"/>
      <c r="L661" s="147"/>
      <c r="M661" s="153"/>
      <c r="T661" s="154"/>
      <c r="AT661" s="149" t="s">
        <v>240</v>
      </c>
      <c r="AU661" s="149" t="s">
        <v>91</v>
      </c>
      <c r="AV661" s="12" t="s">
        <v>91</v>
      </c>
      <c r="AW661" s="12" t="s">
        <v>36</v>
      </c>
      <c r="AX661" s="12" t="s">
        <v>81</v>
      </c>
      <c r="AY661" s="149" t="s">
        <v>221</v>
      </c>
    </row>
    <row r="662" spans="2:65" s="12" customFormat="1" ht="11.25">
      <c r="B662" s="147"/>
      <c r="D662" s="148" t="s">
        <v>240</v>
      </c>
      <c r="E662" s="149" t="s">
        <v>1</v>
      </c>
      <c r="F662" s="150" t="s">
        <v>1104</v>
      </c>
      <c r="H662" s="151">
        <v>1.08</v>
      </c>
      <c r="I662" s="152"/>
      <c r="L662" s="147"/>
      <c r="M662" s="153"/>
      <c r="T662" s="154"/>
      <c r="AT662" s="149" t="s">
        <v>240</v>
      </c>
      <c r="AU662" s="149" t="s">
        <v>91</v>
      </c>
      <c r="AV662" s="12" t="s">
        <v>91</v>
      </c>
      <c r="AW662" s="12" t="s">
        <v>36</v>
      </c>
      <c r="AX662" s="12" t="s">
        <v>81</v>
      </c>
      <c r="AY662" s="149" t="s">
        <v>221</v>
      </c>
    </row>
    <row r="663" spans="2:65" s="13" customFormat="1" ht="11.25">
      <c r="B663" s="155"/>
      <c r="D663" s="148" t="s">
        <v>240</v>
      </c>
      <c r="E663" s="156" t="s">
        <v>1</v>
      </c>
      <c r="F663" s="157" t="s">
        <v>244</v>
      </c>
      <c r="H663" s="158">
        <v>1.98</v>
      </c>
      <c r="I663" s="159"/>
      <c r="L663" s="155"/>
      <c r="M663" s="160"/>
      <c r="T663" s="161"/>
      <c r="AT663" s="156" t="s">
        <v>240</v>
      </c>
      <c r="AU663" s="156" t="s">
        <v>91</v>
      </c>
      <c r="AV663" s="13" t="s">
        <v>229</v>
      </c>
      <c r="AW663" s="13" t="s">
        <v>36</v>
      </c>
      <c r="AX663" s="13" t="s">
        <v>21</v>
      </c>
      <c r="AY663" s="156" t="s">
        <v>221</v>
      </c>
    </row>
    <row r="664" spans="2:65" s="1" customFormat="1" ht="16.5" customHeight="1">
      <c r="B664" s="32"/>
      <c r="C664" s="134" t="s">
        <v>1105</v>
      </c>
      <c r="D664" s="134" t="s">
        <v>224</v>
      </c>
      <c r="E664" s="135" t="s">
        <v>1106</v>
      </c>
      <c r="F664" s="136" t="s">
        <v>1107</v>
      </c>
      <c r="G664" s="137" t="s">
        <v>247</v>
      </c>
      <c r="H664" s="138">
        <v>1.98</v>
      </c>
      <c r="I664" s="139"/>
      <c r="J664" s="140">
        <f>ROUND(I664*H664,2)</f>
        <v>0</v>
      </c>
      <c r="K664" s="136" t="s">
        <v>228</v>
      </c>
      <c r="L664" s="32"/>
      <c r="M664" s="141" t="s">
        <v>1</v>
      </c>
      <c r="N664" s="142" t="s">
        <v>46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229</v>
      </c>
      <c r="AT664" s="145" t="s">
        <v>224</v>
      </c>
      <c r="AU664" s="145" t="s">
        <v>91</v>
      </c>
      <c r="AY664" s="17" t="s">
        <v>221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7" t="s">
        <v>21</v>
      </c>
      <c r="BK664" s="146">
        <f>ROUND(I664*H664,2)</f>
        <v>0</v>
      </c>
      <c r="BL664" s="17" t="s">
        <v>229</v>
      </c>
      <c r="BM664" s="145" t="s">
        <v>1108</v>
      </c>
    </row>
    <row r="665" spans="2:65" s="1" customFormat="1" ht="16.5" customHeight="1">
      <c r="B665" s="32"/>
      <c r="C665" s="134" t="s">
        <v>1109</v>
      </c>
      <c r="D665" s="134" t="s">
        <v>224</v>
      </c>
      <c r="E665" s="135" t="s">
        <v>1110</v>
      </c>
      <c r="F665" s="136" t="s">
        <v>1111</v>
      </c>
      <c r="G665" s="137" t="s">
        <v>238</v>
      </c>
      <c r="H665" s="138">
        <v>1.2</v>
      </c>
      <c r="I665" s="139"/>
      <c r="J665" s="140">
        <f>ROUND(I665*H665,2)</f>
        <v>0</v>
      </c>
      <c r="K665" s="136" t="s">
        <v>228</v>
      </c>
      <c r="L665" s="32"/>
      <c r="M665" s="141" t="s">
        <v>1</v>
      </c>
      <c r="N665" s="142" t="s">
        <v>46</v>
      </c>
      <c r="P665" s="143">
        <f>O665*H665</f>
        <v>0</v>
      </c>
      <c r="Q665" s="143">
        <v>0.11305999999999999</v>
      </c>
      <c r="R665" s="143">
        <f>Q665*H665</f>
        <v>0.13567199999999999</v>
      </c>
      <c r="S665" s="143">
        <v>0</v>
      </c>
      <c r="T665" s="144">
        <f>S665*H665</f>
        <v>0</v>
      </c>
      <c r="AR665" s="145" t="s">
        <v>229</v>
      </c>
      <c r="AT665" s="145" t="s">
        <v>224</v>
      </c>
      <c r="AU665" s="145" t="s">
        <v>91</v>
      </c>
      <c r="AY665" s="17" t="s">
        <v>221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21</v>
      </c>
      <c r="BK665" s="146">
        <f>ROUND(I665*H665,2)</f>
        <v>0</v>
      </c>
      <c r="BL665" s="17" t="s">
        <v>229</v>
      </c>
      <c r="BM665" s="145" t="s">
        <v>1112</v>
      </c>
    </row>
    <row r="666" spans="2:65" s="12" customFormat="1" ht="11.25">
      <c r="B666" s="147"/>
      <c r="D666" s="148" t="s">
        <v>240</v>
      </c>
      <c r="E666" s="149" t="s">
        <v>1</v>
      </c>
      <c r="F666" s="150" t="s">
        <v>1113</v>
      </c>
      <c r="H666" s="151">
        <v>1.2</v>
      </c>
      <c r="I666" s="152"/>
      <c r="L666" s="147"/>
      <c r="M666" s="153"/>
      <c r="T666" s="154"/>
      <c r="AT666" s="149" t="s">
        <v>240</v>
      </c>
      <c r="AU666" s="149" t="s">
        <v>91</v>
      </c>
      <c r="AV666" s="12" t="s">
        <v>91</v>
      </c>
      <c r="AW666" s="12" t="s">
        <v>36</v>
      </c>
      <c r="AX666" s="12" t="s">
        <v>21</v>
      </c>
      <c r="AY666" s="149" t="s">
        <v>221</v>
      </c>
    </row>
    <row r="667" spans="2:65" s="1" customFormat="1" ht="24.2" customHeight="1">
      <c r="B667" s="32"/>
      <c r="C667" s="134" t="s">
        <v>1114</v>
      </c>
      <c r="D667" s="134" t="s">
        <v>224</v>
      </c>
      <c r="E667" s="135" t="s">
        <v>1115</v>
      </c>
      <c r="F667" s="136" t="s">
        <v>1116</v>
      </c>
      <c r="G667" s="137" t="s">
        <v>238</v>
      </c>
      <c r="H667" s="138">
        <v>0.3</v>
      </c>
      <c r="I667" s="139"/>
      <c r="J667" s="140">
        <f>ROUND(I667*H667,2)</f>
        <v>0</v>
      </c>
      <c r="K667" s="136" t="s">
        <v>228</v>
      </c>
      <c r="L667" s="32"/>
      <c r="M667" s="141" t="s">
        <v>1</v>
      </c>
      <c r="N667" s="142" t="s">
        <v>46</v>
      </c>
      <c r="P667" s="143">
        <f>O667*H667</f>
        <v>0</v>
      </c>
      <c r="Q667" s="143">
        <v>0.10525</v>
      </c>
      <c r="R667" s="143">
        <f>Q667*H667</f>
        <v>3.1574999999999999E-2</v>
      </c>
      <c r="S667" s="143">
        <v>0</v>
      </c>
      <c r="T667" s="144">
        <f>S667*H667</f>
        <v>0</v>
      </c>
      <c r="AR667" s="145" t="s">
        <v>229</v>
      </c>
      <c r="AT667" s="145" t="s">
        <v>224</v>
      </c>
      <c r="AU667" s="145" t="s">
        <v>91</v>
      </c>
      <c r="AY667" s="17" t="s">
        <v>221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7" t="s">
        <v>21</v>
      </c>
      <c r="BK667" s="146">
        <f>ROUND(I667*H667,2)</f>
        <v>0</v>
      </c>
      <c r="BL667" s="17" t="s">
        <v>229</v>
      </c>
      <c r="BM667" s="145" t="s">
        <v>1117</v>
      </c>
    </row>
    <row r="668" spans="2:65" s="12" customFormat="1" ht="11.25">
      <c r="B668" s="147"/>
      <c r="D668" s="148" t="s">
        <v>240</v>
      </c>
      <c r="E668" s="149" t="s">
        <v>1</v>
      </c>
      <c r="F668" s="150" t="s">
        <v>1118</v>
      </c>
      <c r="H668" s="151">
        <v>0.3</v>
      </c>
      <c r="I668" s="152"/>
      <c r="L668" s="147"/>
      <c r="M668" s="153"/>
      <c r="T668" s="154"/>
      <c r="AT668" s="149" t="s">
        <v>240</v>
      </c>
      <c r="AU668" s="149" t="s">
        <v>91</v>
      </c>
      <c r="AV668" s="12" t="s">
        <v>91</v>
      </c>
      <c r="AW668" s="12" t="s">
        <v>36</v>
      </c>
      <c r="AX668" s="12" t="s">
        <v>21</v>
      </c>
      <c r="AY668" s="149" t="s">
        <v>221</v>
      </c>
    </row>
    <row r="669" spans="2:65" s="1" customFormat="1" ht="33" customHeight="1">
      <c r="B669" s="32"/>
      <c r="C669" s="134" t="s">
        <v>1119</v>
      </c>
      <c r="D669" s="134" t="s">
        <v>224</v>
      </c>
      <c r="E669" s="135" t="s">
        <v>1120</v>
      </c>
      <c r="F669" s="136" t="s">
        <v>1121</v>
      </c>
      <c r="G669" s="137" t="s">
        <v>227</v>
      </c>
      <c r="H669" s="138">
        <v>1</v>
      </c>
      <c r="I669" s="139"/>
      <c r="J669" s="140">
        <f>ROUND(I669*H669,2)</f>
        <v>0</v>
      </c>
      <c r="K669" s="136" t="s">
        <v>228</v>
      </c>
      <c r="L669" s="32"/>
      <c r="M669" s="141" t="s">
        <v>1</v>
      </c>
      <c r="N669" s="142" t="s">
        <v>46</v>
      </c>
      <c r="P669" s="143">
        <f>O669*H669</f>
        <v>0</v>
      </c>
      <c r="Q669" s="143">
        <v>9.8899999999999995E-3</v>
      </c>
      <c r="R669" s="143">
        <f>Q669*H669</f>
        <v>9.8899999999999995E-3</v>
      </c>
      <c r="S669" s="143">
        <v>0</v>
      </c>
      <c r="T669" s="144">
        <f>S669*H669</f>
        <v>0</v>
      </c>
      <c r="AR669" s="145" t="s">
        <v>229</v>
      </c>
      <c r="AT669" s="145" t="s">
        <v>224</v>
      </c>
      <c r="AU669" s="145" t="s">
        <v>91</v>
      </c>
      <c r="AY669" s="17" t="s">
        <v>221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7" t="s">
        <v>21</v>
      </c>
      <c r="BK669" s="146">
        <f>ROUND(I669*H669,2)</f>
        <v>0</v>
      </c>
      <c r="BL669" s="17" t="s">
        <v>229</v>
      </c>
      <c r="BM669" s="145" t="s">
        <v>1122</v>
      </c>
    </row>
    <row r="670" spans="2:65" s="1" customFormat="1" ht="16.5" customHeight="1">
      <c r="B670" s="32"/>
      <c r="C670" s="175" t="s">
        <v>1123</v>
      </c>
      <c r="D670" s="175" t="s">
        <v>441</v>
      </c>
      <c r="E670" s="176" t="s">
        <v>1124</v>
      </c>
      <c r="F670" s="177" t="s">
        <v>1125</v>
      </c>
      <c r="G670" s="178" t="s">
        <v>227</v>
      </c>
      <c r="H670" s="179">
        <v>1</v>
      </c>
      <c r="I670" s="180"/>
      <c r="J670" s="181">
        <f>ROUND(I670*H670,2)</f>
        <v>0</v>
      </c>
      <c r="K670" s="177" t="s">
        <v>233</v>
      </c>
      <c r="L670" s="182"/>
      <c r="M670" s="183" t="s">
        <v>1</v>
      </c>
      <c r="N670" s="184" t="s">
        <v>46</v>
      </c>
      <c r="P670" s="143">
        <f>O670*H670</f>
        <v>0</v>
      </c>
      <c r="Q670" s="143">
        <v>0.26200000000000001</v>
      </c>
      <c r="R670" s="143">
        <f>Q670*H670</f>
        <v>0.26200000000000001</v>
      </c>
      <c r="S670" s="143">
        <v>0</v>
      </c>
      <c r="T670" s="144">
        <f>S670*H670</f>
        <v>0</v>
      </c>
      <c r="AR670" s="145" t="s">
        <v>123</v>
      </c>
      <c r="AT670" s="145" t="s">
        <v>441</v>
      </c>
      <c r="AU670" s="145" t="s">
        <v>91</v>
      </c>
      <c r="AY670" s="17" t="s">
        <v>221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7" t="s">
        <v>21</v>
      </c>
      <c r="BK670" s="146">
        <f>ROUND(I670*H670,2)</f>
        <v>0</v>
      </c>
      <c r="BL670" s="17" t="s">
        <v>229</v>
      </c>
      <c r="BM670" s="145" t="s">
        <v>1126</v>
      </c>
    </row>
    <row r="671" spans="2:65" s="1" customFormat="1" ht="24.2" customHeight="1">
      <c r="B671" s="32"/>
      <c r="C671" s="175" t="s">
        <v>1127</v>
      </c>
      <c r="D671" s="175" t="s">
        <v>441</v>
      </c>
      <c r="E671" s="176" t="s">
        <v>1128</v>
      </c>
      <c r="F671" s="177" t="s">
        <v>1129</v>
      </c>
      <c r="G671" s="178" t="s">
        <v>227</v>
      </c>
      <c r="H671" s="179">
        <v>1.02</v>
      </c>
      <c r="I671" s="180"/>
      <c r="J671" s="181">
        <f>ROUND(I671*H671,2)</f>
        <v>0</v>
      </c>
      <c r="K671" s="177" t="s">
        <v>233</v>
      </c>
      <c r="L671" s="182"/>
      <c r="M671" s="183" t="s">
        <v>1</v>
      </c>
      <c r="N671" s="184" t="s">
        <v>46</v>
      </c>
      <c r="P671" s="143">
        <f>O671*H671</f>
        <v>0</v>
      </c>
      <c r="Q671" s="143">
        <v>2E-3</v>
      </c>
      <c r="R671" s="143">
        <f>Q671*H671</f>
        <v>2.0400000000000001E-3</v>
      </c>
      <c r="S671" s="143">
        <v>0</v>
      </c>
      <c r="T671" s="144">
        <f>S671*H671</f>
        <v>0</v>
      </c>
      <c r="AR671" s="145" t="s">
        <v>123</v>
      </c>
      <c r="AT671" s="145" t="s">
        <v>441</v>
      </c>
      <c r="AU671" s="145" t="s">
        <v>91</v>
      </c>
      <c r="AY671" s="17" t="s">
        <v>221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7" t="s">
        <v>21</v>
      </c>
      <c r="BK671" s="146">
        <f>ROUND(I671*H671,2)</f>
        <v>0</v>
      </c>
      <c r="BL671" s="17" t="s">
        <v>229</v>
      </c>
      <c r="BM671" s="145" t="s">
        <v>1130</v>
      </c>
    </row>
    <row r="672" spans="2:65" s="12" customFormat="1" ht="11.25">
      <c r="B672" s="147"/>
      <c r="D672" s="148" t="s">
        <v>240</v>
      </c>
      <c r="F672" s="150" t="s">
        <v>1131</v>
      </c>
      <c r="H672" s="151">
        <v>1.02</v>
      </c>
      <c r="I672" s="152"/>
      <c r="L672" s="147"/>
      <c r="M672" s="153"/>
      <c r="T672" s="154"/>
      <c r="AT672" s="149" t="s">
        <v>240</v>
      </c>
      <c r="AU672" s="149" t="s">
        <v>91</v>
      </c>
      <c r="AV672" s="12" t="s">
        <v>91</v>
      </c>
      <c r="AW672" s="12" t="s">
        <v>4</v>
      </c>
      <c r="AX672" s="12" t="s">
        <v>21</v>
      </c>
      <c r="AY672" s="149" t="s">
        <v>221</v>
      </c>
    </row>
    <row r="673" spans="2:65" s="1" customFormat="1" ht="33" customHeight="1">
      <c r="B673" s="32"/>
      <c r="C673" s="134" t="s">
        <v>1132</v>
      </c>
      <c r="D673" s="134" t="s">
        <v>224</v>
      </c>
      <c r="E673" s="135" t="s">
        <v>1133</v>
      </c>
      <c r="F673" s="136" t="s">
        <v>1134</v>
      </c>
      <c r="G673" s="137" t="s">
        <v>227</v>
      </c>
      <c r="H673" s="138">
        <v>1</v>
      </c>
      <c r="I673" s="139"/>
      <c r="J673" s="140">
        <f>ROUND(I673*H673,2)</f>
        <v>0</v>
      </c>
      <c r="K673" s="136" t="s">
        <v>228</v>
      </c>
      <c r="L673" s="32"/>
      <c r="M673" s="141" t="s">
        <v>1</v>
      </c>
      <c r="N673" s="142" t="s">
        <v>46</v>
      </c>
      <c r="P673" s="143">
        <f>O673*H673</f>
        <v>0</v>
      </c>
      <c r="Q673" s="143">
        <v>9.8899999999999995E-3</v>
      </c>
      <c r="R673" s="143">
        <f>Q673*H673</f>
        <v>9.8899999999999995E-3</v>
      </c>
      <c r="S673" s="143">
        <v>0</v>
      </c>
      <c r="T673" s="144">
        <f>S673*H673</f>
        <v>0</v>
      </c>
      <c r="AR673" s="145" t="s">
        <v>229</v>
      </c>
      <c r="AT673" s="145" t="s">
        <v>224</v>
      </c>
      <c r="AU673" s="145" t="s">
        <v>91</v>
      </c>
      <c r="AY673" s="17" t="s">
        <v>221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21</v>
      </c>
      <c r="BK673" s="146">
        <f>ROUND(I673*H673,2)</f>
        <v>0</v>
      </c>
      <c r="BL673" s="17" t="s">
        <v>229</v>
      </c>
      <c r="BM673" s="145" t="s">
        <v>1135</v>
      </c>
    </row>
    <row r="674" spans="2:65" s="1" customFormat="1" ht="16.5" customHeight="1">
      <c r="B674" s="32"/>
      <c r="C674" s="175" t="s">
        <v>1136</v>
      </c>
      <c r="D674" s="175" t="s">
        <v>441</v>
      </c>
      <c r="E674" s="176" t="s">
        <v>1137</v>
      </c>
      <c r="F674" s="177" t="s">
        <v>1138</v>
      </c>
      <c r="G674" s="178" t="s">
        <v>227</v>
      </c>
      <c r="H674" s="179">
        <v>1</v>
      </c>
      <c r="I674" s="180"/>
      <c r="J674" s="181">
        <f>ROUND(I674*H674,2)</f>
        <v>0</v>
      </c>
      <c r="K674" s="177" t="s">
        <v>233</v>
      </c>
      <c r="L674" s="182"/>
      <c r="M674" s="183" t="s">
        <v>1</v>
      </c>
      <c r="N674" s="184" t="s">
        <v>46</v>
      </c>
      <c r="P674" s="143">
        <f>O674*H674</f>
        <v>0</v>
      </c>
      <c r="Q674" s="143">
        <v>0.52600000000000002</v>
      </c>
      <c r="R674" s="143">
        <f>Q674*H674</f>
        <v>0.52600000000000002</v>
      </c>
      <c r="S674" s="143">
        <v>0</v>
      </c>
      <c r="T674" s="144">
        <f>S674*H674</f>
        <v>0</v>
      </c>
      <c r="AR674" s="145" t="s">
        <v>123</v>
      </c>
      <c r="AT674" s="145" t="s">
        <v>441</v>
      </c>
      <c r="AU674" s="145" t="s">
        <v>91</v>
      </c>
      <c r="AY674" s="17" t="s">
        <v>221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7" t="s">
        <v>21</v>
      </c>
      <c r="BK674" s="146">
        <f>ROUND(I674*H674,2)</f>
        <v>0</v>
      </c>
      <c r="BL674" s="17" t="s">
        <v>229</v>
      </c>
      <c r="BM674" s="145" t="s">
        <v>1139</v>
      </c>
    </row>
    <row r="675" spans="2:65" s="1" customFormat="1" ht="24.2" customHeight="1">
      <c r="B675" s="32"/>
      <c r="C675" s="175" t="s">
        <v>1140</v>
      </c>
      <c r="D675" s="175" t="s">
        <v>441</v>
      </c>
      <c r="E675" s="176" t="s">
        <v>1128</v>
      </c>
      <c r="F675" s="177" t="s">
        <v>1129</v>
      </c>
      <c r="G675" s="178" t="s">
        <v>227</v>
      </c>
      <c r="H675" s="179">
        <v>1.02</v>
      </c>
      <c r="I675" s="180"/>
      <c r="J675" s="181">
        <f>ROUND(I675*H675,2)</f>
        <v>0</v>
      </c>
      <c r="K675" s="177" t="s">
        <v>233</v>
      </c>
      <c r="L675" s="182"/>
      <c r="M675" s="183" t="s">
        <v>1</v>
      </c>
      <c r="N675" s="184" t="s">
        <v>46</v>
      </c>
      <c r="P675" s="143">
        <f>O675*H675</f>
        <v>0</v>
      </c>
      <c r="Q675" s="143">
        <v>2E-3</v>
      </c>
      <c r="R675" s="143">
        <f>Q675*H675</f>
        <v>2.0400000000000001E-3</v>
      </c>
      <c r="S675" s="143">
        <v>0</v>
      </c>
      <c r="T675" s="144">
        <f>S675*H675</f>
        <v>0</v>
      </c>
      <c r="AR675" s="145" t="s">
        <v>123</v>
      </c>
      <c r="AT675" s="145" t="s">
        <v>441</v>
      </c>
      <c r="AU675" s="145" t="s">
        <v>91</v>
      </c>
      <c r="AY675" s="17" t="s">
        <v>221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7" t="s">
        <v>21</v>
      </c>
      <c r="BK675" s="146">
        <f>ROUND(I675*H675,2)</f>
        <v>0</v>
      </c>
      <c r="BL675" s="17" t="s">
        <v>229</v>
      </c>
      <c r="BM675" s="145" t="s">
        <v>1141</v>
      </c>
    </row>
    <row r="676" spans="2:65" s="12" customFormat="1" ht="11.25">
      <c r="B676" s="147"/>
      <c r="D676" s="148" t="s">
        <v>240</v>
      </c>
      <c r="F676" s="150" t="s">
        <v>1131</v>
      </c>
      <c r="H676" s="151">
        <v>1.02</v>
      </c>
      <c r="I676" s="152"/>
      <c r="L676" s="147"/>
      <c r="M676" s="153"/>
      <c r="T676" s="154"/>
      <c r="AT676" s="149" t="s">
        <v>240</v>
      </c>
      <c r="AU676" s="149" t="s">
        <v>91</v>
      </c>
      <c r="AV676" s="12" t="s">
        <v>91</v>
      </c>
      <c r="AW676" s="12" t="s">
        <v>4</v>
      </c>
      <c r="AX676" s="12" t="s">
        <v>21</v>
      </c>
      <c r="AY676" s="149" t="s">
        <v>221</v>
      </c>
    </row>
    <row r="677" spans="2:65" s="1" customFormat="1" ht="33" customHeight="1">
      <c r="B677" s="32"/>
      <c r="C677" s="134" t="s">
        <v>1142</v>
      </c>
      <c r="D677" s="134" t="s">
        <v>224</v>
      </c>
      <c r="E677" s="135" t="s">
        <v>1143</v>
      </c>
      <c r="F677" s="136" t="s">
        <v>1144</v>
      </c>
      <c r="G677" s="137" t="s">
        <v>227</v>
      </c>
      <c r="H677" s="138">
        <v>2</v>
      </c>
      <c r="I677" s="139"/>
      <c r="J677" s="140">
        <f>ROUND(I677*H677,2)</f>
        <v>0</v>
      </c>
      <c r="K677" s="136" t="s">
        <v>228</v>
      </c>
      <c r="L677" s="32"/>
      <c r="M677" s="141" t="s">
        <v>1</v>
      </c>
      <c r="N677" s="142" t="s">
        <v>46</v>
      </c>
      <c r="P677" s="143">
        <f>O677*H677</f>
        <v>0</v>
      </c>
      <c r="Q677" s="143">
        <v>9.8899999999999995E-3</v>
      </c>
      <c r="R677" s="143">
        <f>Q677*H677</f>
        <v>1.9779999999999999E-2</v>
      </c>
      <c r="S677" s="143">
        <v>0</v>
      </c>
      <c r="T677" s="144">
        <f>S677*H677</f>
        <v>0</v>
      </c>
      <c r="AR677" s="145" t="s">
        <v>229</v>
      </c>
      <c r="AT677" s="145" t="s">
        <v>224</v>
      </c>
      <c r="AU677" s="145" t="s">
        <v>91</v>
      </c>
      <c r="AY677" s="17" t="s">
        <v>221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7" t="s">
        <v>21</v>
      </c>
      <c r="BK677" s="146">
        <f>ROUND(I677*H677,2)</f>
        <v>0</v>
      </c>
      <c r="BL677" s="17" t="s">
        <v>229</v>
      </c>
      <c r="BM677" s="145" t="s">
        <v>1145</v>
      </c>
    </row>
    <row r="678" spans="2:65" s="1" customFormat="1" ht="21.75" customHeight="1">
      <c r="B678" s="32"/>
      <c r="C678" s="175" t="s">
        <v>1146</v>
      </c>
      <c r="D678" s="175" t="s">
        <v>441</v>
      </c>
      <c r="E678" s="176" t="s">
        <v>1147</v>
      </c>
      <c r="F678" s="177" t="s">
        <v>1148</v>
      </c>
      <c r="G678" s="178" t="s">
        <v>227</v>
      </c>
      <c r="H678" s="179">
        <v>2</v>
      </c>
      <c r="I678" s="180"/>
      <c r="J678" s="181">
        <f>ROUND(I678*H678,2)</f>
        <v>0</v>
      </c>
      <c r="K678" s="177" t="s">
        <v>233</v>
      </c>
      <c r="L678" s="182"/>
      <c r="M678" s="183" t="s">
        <v>1</v>
      </c>
      <c r="N678" s="184" t="s">
        <v>46</v>
      </c>
      <c r="P678" s="143">
        <f>O678*H678</f>
        <v>0</v>
      </c>
      <c r="Q678" s="143">
        <v>1.0129999999999999</v>
      </c>
      <c r="R678" s="143">
        <f>Q678*H678</f>
        <v>2.0259999999999998</v>
      </c>
      <c r="S678" s="143">
        <v>0</v>
      </c>
      <c r="T678" s="144">
        <f>S678*H678</f>
        <v>0</v>
      </c>
      <c r="AR678" s="145" t="s">
        <v>123</v>
      </c>
      <c r="AT678" s="145" t="s">
        <v>441</v>
      </c>
      <c r="AU678" s="145" t="s">
        <v>91</v>
      </c>
      <c r="AY678" s="17" t="s">
        <v>221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7" t="s">
        <v>21</v>
      </c>
      <c r="BK678" s="146">
        <f>ROUND(I678*H678,2)</f>
        <v>0</v>
      </c>
      <c r="BL678" s="17" t="s">
        <v>229</v>
      </c>
      <c r="BM678" s="145" t="s">
        <v>1149</v>
      </c>
    </row>
    <row r="679" spans="2:65" s="1" customFormat="1" ht="24.2" customHeight="1">
      <c r="B679" s="32"/>
      <c r="C679" s="175" t="s">
        <v>1150</v>
      </c>
      <c r="D679" s="175" t="s">
        <v>441</v>
      </c>
      <c r="E679" s="176" t="s">
        <v>1128</v>
      </c>
      <c r="F679" s="177" t="s">
        <v>1129</v>
      </c>
      <c r="G679" s="178" t="s">
        <v>227</v>
      </c>
      <c r="H679" s="179">
        <v>2.04</v>
      </c>
      <c r="I679" s="180"/>
      <c r="J679" s="181">
        <f>ROUND(I679*H679,2)</f>
        <v>0</v>
      </c>
      <c r="K679" s="177" t="s">
        <v>233</v>
      </c>
      <c r="L679" s="182"/>
      <c r="M679" s="183" t="s">
        <v>1</v>
      </c>
      <c r="N679" s="184" t="s">
        <v>46</v>
      </c>
      <c r="P679" s="143">
        <f>O679*H679</f>
        <v>0</v>
      </c>
      <c r="Q679" s="143">
        <v>2E-3</v>
      </c>
      <c r="R679" s="143">
        <f>Q679*H679</f>
        <v>4.0800000000000003E-3</v>
      </c>
      <c r="S679" s="143">
        <v>0</v>
      </c>
      <c r="T679" s="144">
        <f>S679*H679</f>
        <v>0</v>
      </c>
      <c r="AR679" s="145" t="s">
        <v>123</v>
      </c>
      <c r="AT679" s="145" t="s">
        <v>441</v>
      </c>
      <c r="AU679" s="145" t="s">
        <v>91</v>
      </c>
      <c r="AY679" s="17" t="s">
        <v>221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7" t="s">
        <v>21</v>
      </c>
      <c r="BK679" s="146">
        <f>ROUND(I679*H679,2)</f>
        <v>0</v>
      </c>
      <c r="BL679" s="17" t="s">
        <v>229</v>
      </c>
      <c r="BM679" s="145" t="s">
        <v>1151</v>
      </c>
    </row>
    <row r="680" spans="2:65" s="12" customFormat="1" ht="11.25">
      <c r="B680" s="147"/>
      <c r="D680" s="148" t="s">
        <v>240</v>
      </c>
      <c r="F680" s="150" t="s">
        <v>1152</v>
      </c>
      <c r="H680" s="151">
        <v>2.04</v>
      </c>
      <c r="I680" s="152"/>
      <c r="L680" s="147"/>
      <c r="M680" s="153"/>
      <c r="T680" s="154"/>
      <c r="AT680" s="149" t="s">
        <v>240</v>
      </c>
      <c r="AU680" s="149" t="s">
        <v>91</v>
      </c>
      <c r="AV680" s="12" t="s">
        <v>91</v>
      </c>
      <c r="AW680" s="12" t="s">
        <v>4</v>
      </c>
      <c r="AX680" s="12" t="s">
        <v>21</v>
      </c>
      <c r="AY680" s="149" t="s">
        <v>221</v>
      </c>
    </row>
    <row r="681" spans="2:65" s="1" customFormat="1" ht="33" customHeight="1">
      <c r="B681" s="32"/>
      <c r="C681" s="134" t="s">
        <v>1153</v>
      </c>
      <c r="D681" s="134" t="s">
        <v>224</v>
      </c>
      <c r="E681" s="135" t="s">
        <v>1154</v>
      </c>
      <c r="F681" s="136" t="s">
        <v>1155</v>
      </c>
      <c r="G681" s="137" t="s">
        <v>227</v>
      </c>
      <c r="H681" s="138">
        <v>2</v>
      </c>
      <c r="I681" s="139"/>
      <c r="J681" s="140">
        <f>ROUND(I681*H681,2)</f>
        <v>0</v>
      </c>
      <c r="K681" s="136" t="s">
        <v>228</v>
      </c>
      <c r="L681" s="32"/>
      <c r="M681" s="141" t="s">
        <v>1</v>
      </c>
      <c r="N681" s="142" t="s">
        <v>46</v>
      </c>
      <c r="P681" s="143">
        <f>O681*H681</f>
        <v>0</v>
      </c>
      <c r="Q681" s="143">
        <v>1.218E-2</v>
      </c>
      <c r="R681" s="143">
        <f>Q681*H681</f>
        <v>2.436E-2</v>
      </c>
      <c r="S681" s="143">
        <v>0</v>
      </c>
      <c r="T681" s="144">
        <f>S681*H681</f>
        <v>0</v>
      </c>
      <c r="AR681" s="145" t="s">
        <v>229</v>
      </c>
      <c r="AT681" s="145" t="s">
        <v>224</v>
      </c>
      <c r="AU681" s="145" t="s">
        <v>91</v>
      </c>
      <c r="AY681" s="17" t="s">
        <v>221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7" t="s">
        <v>21</v>
      </c>
      <c r="BK681" s="146">
        <f>ROUND(I681*H681,2)</f>
        <v>0</v>
      </c>
      <c r="BL681" s="17" t="s">
        <v>229</v>
      </c>
      <c r="BM681" s="145" t="s">
        <v>1156</v>
      </c>
    </row>
    <row r="682" spans="2:65" s="12" customFormat="1" ht="11.25">
      <c r="B682" s="147"/>
      <c r="D682" s="148" t="s">
        <v>240</v>
      </c>
      <c r="E682" s="149" t="s">
        <v>1</v>
      </c>
      <c r="F682" s="150" t="s">
        <v>1157</v>
      </c>
      <c r="H682" s="151">
        <v>2</v>
      </c>
      <c r="I682" s="152"/>
      <c r="L682" s="147"/>
      <c r="M682" s="153"/>
      <c r="T682" s="154"/>
      <c r="AT682" s="149" t="s">
        <v>240</v>
      </c>
      <c r="AU682" s="149" t="s">
        <v>91</v>
      </c>
      <c r="AV682" s="12" t="s">
        <v>91</v>
      </c>
      <c r="AW682" s="12" t="s">
        <v>36</v>
      </c>
      <c r="AX682" s="12" t="s">
        <v>21</v>
      </c>
      <c r="AY682" s="149" t="s">
        <v>221</v>
      </c>
    </row>
    <row r="683" spans="2:65" s="1" customFormat="1" ht="24.2" customHeight="1">
      <c r="B683" s="32"/>
      <c r="C683" s="175" t="s">
        <v>1158</v>
      </c>
      <c r="D683" s="175" t="s">
        <v>441</v>
      </c>
      <c r="E683" s="176" t="s">
        <v>1159</v>
      </c>
      <c r="F683" s="177" t="s">
        <v>1160</v>
      </c>
      <c r="G683" s="178" t="s">
        <v>227</v>
      </c>
      <c r="H683" s="179">
        <v>2</v>
      </c>
      <c r="I683" s="180"/>
      <c r="J683" s="181">
        <f>ROUND(I683*H683,2)</f>
        <v>0</v>
      </c>
      <c r="K683" s="177" t="s">
        <v>233</v>
      </c>
      <c r="L683" s="182"/>
      <c r="M683" s="183" t="s">
        <v>1</v>
      </c>
      <c r="N683" s="184" t="s">
        <v>46</v>
      </c>
      <c r="P683" s="143">
        <f>O683*H683</f>
        <v>0</v>
      </c>
      <c r="Q683" s="143">
        <v>0.58499999999999996</v>
      </c>
      <c r="R683" s="143">
        <f>Q683*H683</f>
        <v>1.17</v>
      </c>
      <c r="S683" s="143">
        <v>0</v>
      </c>
      <c r="T683" s="144">
        <f>S683*H683</f>
        <v>0</v>
      </c>
      <c r="AR683" s="145" t="s">
        <v>123</v>
      </c>
      <c r="AT683" s="145" t="s">
        <v>441</v>
      </c>
      <c r="AU683" s="145" t="s">
        <v>91</v>
      </c>
      <c r="AY683" s="17" t="s">
        <v>221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7" t="s">
        <v>21</v>
      </c>
      <c r="BK683" s="146">
        <f>ROUND(I683*H683,2)</f>
        <v>0</v>
      </c>
      <c r="BL683" s="17" t="s">
        <v>229</v>
      </c>
      <c r="BM683" s="145" t="s">
        <v>1161</v>
      </c>
    </row>
    <row r="684" spans="2:65" s="1" customFormat="1" ht="24.2" customHeight="1">
      <c r="B684" s="32"/>
      <c r="C684" s="175" t="s">
        <v>1162</v>
      </c>
      <c r="D684" s="175" t="s">
        <v>441</v>
      </c>
      <c r="E684" s="176" t="s">
        <v>1128</v>
      </c>
      <c r="F684" s="177" t="s">
        <v>1129</v>
      </c>
      <c r="G684" s="178" t="s">
        <v>227</v>
      </c>
      <c r="H684" s="179">
        <v>2.04</v>
      </c>
      <c r="I684" s="180"/>
      <c r="J684" s="181">
        <f>ROUND(I684*H684,2)</f>
        <v>0</v>
      </c>
      <c r="K684" s="177" t="s">
        <v>233</v>
      </c>
      <c r="L684" s="182"/>
      <c r="M684" s="183" t="s">
        <v>1</v>
      </c>
      <c r="N684" s="184" t="s">
        <v>46</v>
      </c>
      <c r="P684" s="143">
        <f>O684*H684</f>
        <v>0</v>
      </c>
      <c r="Q684" s="143">
        <v>2E-3</v>
      </c>
      <c r="R684" s="143">
        <f>Q684*H684</f>
        <v>4.0800000000000003E-3</v>
      </c>
      <c r="S684" s="143">
        <v>0</v>
      </c>
      <c r="T684" s="144">
        <f>S684*H684</f>
        <v>0</v>
      </c>
      <c r="AR684" s="145" t="s">
        <v>123</v>
      </c>
      <c r="AT684" s="145" t="s">
        <v>441</v>
      </c>
      <c r="AU684" s="145" t="s">
        <v>91</v>
      </c>
      <c r="AY684" s="17" t="s">
        <v>221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7" t="s">
        <v>21</v>
      </c>
      <c r="BK684" s="146">
        <f>ROUND(I684*H684,2)</f>
        <v>0</v>
      </c>
      <c r="BL684" s="17" t="s">
        <v>229</v>
      </c>
      <c r="BM684" s="145" t="s">
        <v>1163</v>
      </c>
    </row>
    <row r="685" spans="2:65" s="12" customFormat="1" ht="11.25">
      <c r="B685" s="147"/>
      <c r="D685" s="148" t="s">
        <v>240</v>
      </c>
      <c r="F685" s="150" t="s">
        <v>1152</v>
      </c>
      <c r="H685" s="151">
        <v>2.04</v>
      </c>
      <c r="I685" s="152"/>
      <c r="L685" s="147"/>
      <c r="M685" s="153"/>
      <c r="T685" s="154"/>
      <c r="AT685" s="149" t="s">
        <v>240</v>
      </c>
      <c r="AU685" s="149" t="s">
        <v>91</v>
      </c>
      <c r="AV685" s="12" t="s">
        <v>91</v>
      </c>
      <c r="AW685" s="12" t="s">
        <v>4</v>
      </c>
      <c r="AX685" s="12" t="s">
        <v>21</v>
      </c>
      <c r="AY685" s="149" t="s">
        <v>221</v>
      </c>
    </row>
    <row r="686" spans="2:65" s="1" customFormat="1" ht="49.15" customHeight="1">
      <c r="B686" s="32"/>
      <c r="C686" s="134" t="s">
        <v>1164</v>
      </c>
      <c r="D686" s="134" t="s">
        <v>224</v>
      </c>
      <c r="E686" s="135" t="s">
        <v>1165</v>
      </c>
      <c r="F686" s="136" t="s">
        <v>1166</v>
      </c>
      <c r="G686" s="137" t="s">
        <v>227</v>
      </c>
      <c r="H686" s="138">
        <v>1</v>
      </c>
      <c r="I686" s="139"/>
      <c r="J686" s="140">
        <f>ROUND(I686*H686,2)</f>
        <v>0</v>
      </c>
      <c r="K686" s="136" t="s">
        <v>228</v>
      </c>
      <c r="L686" s="32"/>
      <c r="M686" s="141" t="s">
        <v>1</v>
      </c>
      <c r="N686" s="142" t="s">
        <v>46</v>
      </c>
      <c r="P686" s="143">
        <f>O686*H686</f>
        <v>0</v>
      </c>
      <c r="Q686" s="143">
        <v>7.9200000000000007E-2</v>
      </c>
      <c r="R686" s="143">
        <f>Q686*H686</f>
        <v>7.9200000000000007E-2</v>
      </c>
      <c r="S686" s="143">
        <v>0</v>
      </c>
      <c r="T686" s="144">
        <f>S686*H686</f>
        <v>0</v>
      </c>
      <c r="AR686" s="145" t="s">
        <v>229</v>
      </c>
      <c r="AT686" s="145" t="s">
        <v>224</v>
      </c>
      <c r="AU686" s="145" t="s">
        <v>91</v>
      </c>
      <c r="AY686" s="17" t="s">
        <v>221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7" t="s">
        <v>21</v>
      </c>
      <c r="BK686" s="146">
        <f>ROUND(I686*H686,2)</f>
        <v>0</v>
      </c>
      <c r="BL686" s="17" t="s">
        <v>229</v>
      </c>
      <c r="BM686" s="145" t="s">
        <v>1167</v>
      </c>
    </row>
    <row r="687" spans="2:65" s="12" customFormat="1" ht="11.25">
      <c r="B687" s="147"/>
      <c r="D687" s="148" t="s">
        <v>240</v>
      </c>
      <c r="E687" s="149" t="s">
        <v>1</v>
      </c>
      <c r="F687" s="150" t="s">
        <v>1168</v>
      </c>
      <c r="H687" s="151">
        <v>1</v>
      </c>
      <c r="I687" s="152"/>
      <c r="L687" s="147"/>
      <c r="M687" s="153"/>
      <c r="T687" s="154"/>
      <c r="AT687" s="149" t="s">
        <v>240</v>
      </c>
      <c r="AU687" s="149" t="s">
        <v>91</v>
      </c>
      <c r="AV687" s="12" t="s">
        <v>91</v>
      </c>
      <c r="AW687" s="12" t="s">
        <v>36</v>
      </c>
      <c r="AX687" s="12" t="s">
        <v>21</v>
      </c>
      <c r="AY687" s="149" t="s">
        <v>221</v>
      </c>
    </row>
    <row r="688" spans="2:65" s="1" customFormat="1" ht="37.9" customHeight="1">
      <c r="B688" s="32"/>
      <c r="C688" s="134" t="s">
        <v>1169</v>
      </c>
      <c r="D688" s="134" t="s">
        <v>224</v>
      </c>
      <c r="E688" s="135" t="s">
        <v>1170</v>
      </c>
      <c r="F688" s="136" t="s">
        <v>1171</v>
      </c>
      <c r="G688" s="137" t="s">
        <v>227</v>
      </c>
      <c r="H688" s="138">
        <v>2</v>
      </c>
      <c r="I688" s="139"/>
      <c r="J688" s="140">
        <f>ROUND(I688*H688,2)</f>
        <v>0</v>
      </c>
      <c r="K688" s="136" t="s">
        <v>233</v>
      </c>
      <c r="L688" s="32"/>
      <c r="M688" s="141" t="s">
        <v>1</v>
      </c>
      <c r="N688" s="142" t="s">
        <v>46</v>
      </c>
      <c r="P688" s="143">
        <f>O688*H688</f>
        <v>0</v>
      </c>
      <c r="Q688" s="143">
        <v>0.09</v>
      </c>
      <c r="R688" s="143">
        <f>Q688*H688</f>
        <v>0.18</v>
      </c>
      <c r="S688" s="143">
        <v>0</v>
      </c>
      <c r="T688" s="144">
        <f>S688*H688</f>
        <v>0</v>
      </c>
      <c r="AR688" s="145" t="s">
        <v>229</v>
      </c>
      <c r="AT688" s="145" t="s">
        <v>224</v>
      </c>
      <c r="AU688" s="145" t="s">
        <v>91</v>
      </c>
      <c r="AY688" s="17" t="s">
        <v>221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7" t="s">
        <v>21</v>
      </c>
      <c r="BK688" s="146">
        <f>ROUND(I688*H688,2)</f>
        <v>0</v>
      </c>
      <c r="BL688" s="17" t="s">
        <v>229</v>
      </c>
      <c r="BM688" s="145" t="s">
        <v>1172</v>
      </c>
    </row>
    <row r="689" spans="2:65" s="12" customFormat="1" ht="11.25">
      <c r="B689" s="147"/>
      <c r="D689" s="148" t="s">
        <v>240</v>
      </c>
      <c r="E689" s="149" t="s">
        <v>1</v>
      </c>
      <c r="F689" s="150" t="s">
        <v>1157</v>
      </c>
      <c r="H689" s="151">
        <v>2</v>
      </c>
      <c r="I689" s="152"/>
      <c r="L689" s="147"/>
      <c r="M689" s="153"/>
      <c r="T689" s="154"/>
      <c r="AT689" s="149" t="s">
        <v>240</v>
      </c>
      <c r="AU689" s="149" t="s">
        <v>91</v>
      </c>
      <c r="AV689" s="12" t="s">
        <v>91</v>
      </c>
      <c r="AW689" s="12" t="s">
        <v>36</v>
      </c>
      <c r="AX689" s="12" t="s">
        <v>21</v>
      </c>
      <c r="AY689" s="149" t="s">
        <v>221</v>
      </c>
    </row>
    <row r="690" spans="2:65" s="1" customFormat="1" ht="24.2" customHeight="1">
      <c r="B690" s="32"/>
      <c r="C690" s="175" t="s">
        <v>1173</v>
      </c>
      <c r="D690" s="175" t="s">
        <v>441</v>
      </c>
      <c r="E690" s="176" t="s">
        <v>1174</v>
      </c>
      <c r="F690" s="177" t="s">
        <v>1175</v>
      </c>
      <c r="G690" s="178" t="s">
        <v>227</v>
      </c>
      <c r="H690" s="179">
        <v>2</v>
      </c>
      <c r="I690" s="180"/>
      <c r="J690" s="181">
        <f>ROUND(I690*H690,2)</f>
        <v>0</v>
      </c>
      <c r="K690" s="177" t="s">
        <v>228</v>
      </c>
      <c r="L690" s="182"/>
      <c r="M690" s="183" t="s">
        <v>1</v>
      </c>
      <c r="N690" s="184" t="s">
        <v>46</v>
      </c>
      <c r="P690" s="143">
        <f>O690*H690</f>
        <v>0</v>
      </c>
      <c r="Q690" s="143">
        <v>9.1999999999999998E-2</v>
      </c>
      <c r="R690" s="143">
        <f>Q690*H690</f>
        <v>0.184</v>
      </c>
      <c r="S690" s="143">
        <v>0</v>
      </c>
      <c r="T690" s="144">
        <f>S690*H690</f>
        <v>0</v>
      </c>
      <c r="AR690" s="145" t="s">
        <v>123</v>
      </c>
      <c r="AT690" s="145" t="s">
        <v>441</v>
      </c>
      <c r="AU690" s="145" t="s">
        <v>91</v>
      </c>
      <c r="AY690" s="17" t="s">
        <v>221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7" t="s">
        <v>21</v>
      </c>
      <c r="BK690" s="146">
        <f>ROUND(I690*H690,2)</f>
        <v>0</v>
      </c>
      <c r="BL690" s="17" t="s">
        <v>229</v>
      </c>
      <c r="BM690" s="145" t="s">
        <v>1176</v>
      </c>
    </row>
    <row r="691" spans="2:65" s="1" customFormat="1" ht="16.5" customHeight="1">
      <c r="B691" s="32"/>
      <c r="C691" s="134" t="s">
        <v>1177</v>
      </c>
      <c r="D691" s="134" t="s">
        <v>224</v>
      </c>
      <c r="E691" s="135" t="s">
        <v>1178</v>
      </c>
      <c r="F691" s="136" t="s">
        <v>1179</v>
      </c>
      <c r="G691" s="137" t="s">
        <v>238</v>
      </c>
      <c r="H691" s="138">
        <v>138.79</v>
      </c>
      <c r="I691" s="139"/>
      <c r="J691" s="140">
        <f>ROUND(I691*H691,2)</f>
        <v>0</v>
      </c>
      <c r="K691" s="136" t="s">
        <v>233</v>
      </c>
      <c r="L691" s="32"/>
      <c r="M691" s="141" t="s">
        <v>1</v>
      </c>
      <c r="N691" s="142" t="s">
        <v>46</v>
      </c>
      <c r="P691" s="143">
        <f>O691*H691</f>
        <v>0</v>
      </c>
      <c r="Q691" s="143">
        <v>0</v>
      </c>
      <c r="R691" s="143">
        <f>Q691*H691</f>
        <v>0</v>
      </c>
      <c r="S691" s="143">
        <v>0</v>
      </c>
      <c r="T691" s="144">
        <f>S691*H691</f>
        <v>0</v>
      </c>
      <c r="AR691" s="145" t="s">
        <v>229</v>
      </c>
      <c r="AT691" s="145" t="s">
        <v>224</v>
      </c>
      <c r="AU691" s="145" t="s">
        <v>91</v>
      </c>
      <c r="AY691" s="17" t="s">
        <v>221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7" t="s">
        <v>21</v>
      </c>
      <c r="BK691" s="146">
        <f>ROUND(I691*H691,2)</f>
        <v>0</v>
      </c>
      <c r="BL691" s="17" t="s">
        <v>229</v>
      </c>
      <c r="BM691" s="145" t="s">
        <v>1180</v>
      </c>
    </row>
    <row r="692" spans="2:65" s="14" customFormat="1" ht="11.25">
      <c r="B692" s="162"/>
      <c r="D692" s="148" t="s">
        <v>240</v>
      </c>
      <c r="E692" s="163" t="s">
        <v>1</v>
      </c>
      <c r="F692" s="164" t="s">
        <v>1181</v>
      </c>
      <c r="H692" s="163" t="s">
        <v>1</v>
      </c>
      <c r="I692" s="165"/>
      <c r="L692" s="162"/>
      <c r="M692" s="166"/>
      <c r="T692" s="167"/>
      <c r="AT692" s="163" t="s">
        <v>240</v>
      </c>
      <c r="AU692" s="163" t="s">
        <v>91</v>
      </c>
      <c r="AV692" s="14" t="s">
        <v>21</v>
      </c>
      <c r="AW692" s="14" t="s">
        <v>36</v>
      </c>
      <c r="AX692" s="14" t="s">
        <v>81</v>
      </c>
      <c r="AY692" s="163" t="s">
        <v>221</v>
      </c>
    </row>
    <row r="693" spans="2:65" s="12" customFormat="1" ht="11.25">
      <c r="B693" s="147"/>
      <c r="D693" s="148" t="s">
        <v>240</v>
      </c>
      <c r="E693" s="149" t="s">
        <v>1</v>
      </c>
      <c r="F693" s="150" t="s">
        <v>1182</v>
      </c>
      <c r="H693" s="151">
        <v>138.79</v>
      </c>
      <c r="I693" s="152"/>
      <c r="L693" s="147"/>
      <c r="M693" s="153"/>
      <c r="T693" s="154"/>
      <c r="AT693" s="149" t="s">
        <v>240</v>
      </c>
      <c r="AU693" s="149" t="s">
        <v>91</v>
      </c>
      <c r="AV693" s="12" t="s">
        <v>91</v>
      </c>
      <c r="AW693" s="12" t="s">
        <v>36</v>
      </c>
      <c r="AX693" s="12" t="s">
        <v>21</v>
      </c>
      <c r="AY693" s="149" t="s">
        <v>221</v>
      </c>
    </row>
    <row r="694" spans="2:65" s="1" customFormat="1" ht="24.2" customHeight="1">
      <c r="B694" s="32"/>
      <c r="C694" s="134" t="s">
        <v>1183</v>
      </c>
      <c r="D694" s="134" t="s">
        <v>224</v>
      </c>
      <c r="E694" s="135" t="s">
        <v>1184</v>
      </c>
      <c r="F694" s="136" t="s">
        <v>1185</v>
      </c>
      <c r="G694" s="137" t="s">
        <v>227</v>
      </c>
      <c r="H694" s="138">
        <v>2</v>
      </c>
      <c r="I694" s="139"/>
      <c r="J694" s="140">
        <f>ROUND(I694*H694,2)</f>
        <v>0</v>
      </c>
      <c r="K694" s="136" t="s">
        <v>233</v>
      </c>
      <c r="L694" s="32"/>
      <c r="M694" s="141" t="s">
        <v>1</v>
      </c>
      <c r="N694" s="142" t="s">
        <v>46</v>
      </c>
      <c r="P694" s="143">
        <f>O694*H694</f>
        <v>0</v>
      </c>
      <c r="Q694" s="143">
        <v>0</v>
      </c>
      <c r="R694" s="143">
        <f>Q694*H694</f>
        <v>0</v>
      </c>
      <c r="S694" s="143">
        <v>0.15</v>
      </c>
      <c r="T694" s="144">
        <f>S694*H694</f>
        <v>0.3</v>
      </c>
      <c r="AR694" s="145" t="s">
        <v>229</v>
      </c>
      <c r="AT694" s="145" t="s">
        <v>224</v>
      </c>
      <c r="AU694" s="145" t="s">
        <v>91</v>
      </c>
      <c r="AY694" s="17" t="s">
        <v>221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21</v>
      </c>
      <c r="BK694" s="146">
        <f>ROUND(I694*H694,2)</f>
        <v>0</v>
      </c>
      <c r="BL694" s="17" t="s">
        <v>229</v>
      </c>
      <c r="BM694" s="145" t="s">
        <v>1186</v>
      </c>
    </row>
    <row r="695" spans="2:65" s="12" customFormat="1" ht="11.25">
      <c r="B695" s="147"/>
      <c r="D695" s="148" t="s">
        <v>240</v>
      </c>
      <c r="E695" s="149" t="s">
        <v>1</v>
      </c>
      <c r="F695" s="150" t="s">
        <v>1187</v>
      </c>
      <c r="H695" s="151">
        <v>2</v>
      </c>
      <c r="I695" s="152"/>
      <c r="L695" s="147"/>
      <c r="M695" s="153"/>
      <c r="T695" s="154"/>
      <c r="AT695" s="149" t="s">
        <v>240</v>
      </c>
      <c r="AU695" s="149" t="s">
        <v>91</v>
      </c>
      <c r="AV695" s="12" t="s">
        <v>91</v>
      </c>
      <c r="AW695" s="12" t="s">
        <v>36</v>
      </c>
      <c r="AX695" s="12" t="s">
        <v>21</v>
      </c>
      <c r="AY695" s="149" t="s">
        <v>221</v>
      </c>
    </row>
    <row r="696" spans="2:65" s="1" customFormat="1" ht="24.2" customHeight="1">
      <c r="B696" s="32"/>
      <c r="C696" s="134" t="s">
        <v>1188</v>
      </c>
      <c r="D696" s="134" t="s">
        <v>224</v>
      </c>
      <c r="E696" s="135" t="s">
        <v>1189</v>
      </c>
      <c r="F696" s="136" t="s">
        <v>1190</v>
      </c>
      <c r="G696" s="137" t="s">
        <v>266</v>
      </c>
      <c r="H696" s="138">
        <v>0.3</v>
      </c>
      <c r="I696" s="139"/>
      <c r="J696" s="140">
        <f>ROUND(I696*H696,2)</f>
        <v>0</v>
      </c>
      <c r="K696" s="136" t="s">
        <v>228</v>
      </c>
      <c r="L696" s="32"/>
      <c r="M696" s="141" t="s">
        <v>1</v>
      </c>
      <c r="N696" s="142" t="s">
        <v>46</v>
      </c>
      <c r="P696" s="143">
        <f>O696*H696</f>
        <v>0</v>
      </c>
      <c r="Q696" s="143">
        <v>0</v>
      </c>
      <c r="R696" s="143">
        <f>Q696*H696</f>
        <v>0</v>
      </c>
      <c r="S696" s="143">
        <v>0</v>
      </c>
      <c r="T696" s="144">
        <f>S696*H696</f>
        <v>0</v>
      </c>
      <c r="AR696" s="145" t="s">
        <v>229</v>
      </c>
      <c r="AT696" s="145" t="s">
        <v>224</v>
      </c>
      <c r="AU696" s="145" t="s">
        <v>91</v>
      </c>
      <c r="AY696" s="17" t="s">
        <v>221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7" t="s">
        <v>21</v>
      </c>
      <c r="BK696" s="146">
        <f>ROUND(I696*H696,2)</f>
        <v>0</v>
      </c>
      <c r="BL696" s="17" t="s">
        <v>229</v>
      </c>
      <c r="BM696" s="145" t="s">
        <v>1191</v>
      </c>
    </row>
    <row r="697" spans="2:65" s="1" customFormat="1" ht="21.75" customHeight="1">
      <c r="B697" s="32"/>
      <c r="C697" s="134" t="s">
        <v>1192</v>
      </c>
      <c r="D697" s="134" t="s">
        <v>224</v>
      </c>
      <c r="E697" s="135" t="s">
        <v>1193</v>
      </c>
      <c r="F697" s="136" t="s">
        <v>1194</v>
      </c>
      <c r="G697" s="137" t="s">
        <v>238</v>
      </c>
      <c r="H697" s="138">
        <v>118.41</v>
      </c>
      <c r="I697" s="139"/>
      <c r="J697" s="140">
        <f>ROUND(I697*H697,2)</f>
        <v>0</v>
      </c>
      <c r="K697" s="136" t="s">
        <v>228</v>
      </c>
      <c r="L697" s="32"/>
      <c r="M697" s="141" t="s">
        <v>1</v>
      </c>
      <c r="N697" s="142" t="s">
        <v>46</v>
      </c>
      <c r="P697" s="143">
        <f>O697*H697</f>
        <v>0</v>
      </c>
      <c r="Q697" s="143">
        <v>0</v>
      </c>
      <c r="R697" s="143">
        <f>Q697*H697</f>
        <v>0</v>
      </c>
      <c r="S697" s="143">
        <v>1.2</v>
      </c>
      <c r="T697" s="144">
        <f>S697*H697</f>
        <v>142.09199999999998</v>
      </c>
      <c r="AR697" s="145" t="s">
        <v>229</v>
      </c>
      <c r="AT697" s="145" t="s">
        <v>224</v>
      </c>
      <c r="AU697" s="145" t="s">
        <v>91</v>
      </c>
      <c r="AY697" s="17" t="s">
        <v>221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21</v>
      </c>
      <c r="BK697" s="146">
        <f>ROUND(I697*H697,2)</f>
        <v>0</v>
      </c>
      <c r="BL697" s="17" t="s">
        <v>229</v>
      </c>
      <c r="BM697" s="145" t="s">
        <v>1195</v>
      </c>
    </row>
    <row r="698" spans="2:65" s="14" customFormat="1" ht="11.25">
      <c r="B698" s="162"/>
      <c r="D698" s="148" t="s">
        <v>240</v>
      </c>
      <c r="E698" s="163" t="s">
        <v>1</v>
      </c>
      <c r="F698" s="164" t="s">
        <v>1196</v>
      </c>
      <c r="H698" s="163" t="s">
        <v>1</v>
      </c>
      <c r="I698" s="165"/>
      <c r="L698" s="162"/>
      <c r="M698" s="166"/>
      <c r="T698" s="167"/>
      <c r="AT698" s="163" t="s">
        <v>240</v>
      </c>
      <c r="AU698" s="163" t="s">
        <v>91</v>
      </c>
      <c r="AV698" s="14" t="s">
        <v>21</v>
      </c>
      <c r="AW698" s="14" t="s">
        <v>36</v>
      </c>
      <c r="AX698" s="14" t="s">
        <v>81</v>
      </c>
      <c r="AY698" s="163" t="s">
        <v>221</v>
      </c>
    </row>
    <row r="699" spans="2:65" s="14" customFormat="1" ht="11.25">
      <c r="B699" s="162"/>
      <c r="D699" s="148" t="s">
        <v>240</v>
      </c>
      <c r="E699" s="163" t="s">
        <v>1</v>
      </c>
      <c r="F699" s="164" t="s">
        <v>1197</v>
      </c>
      <c r="H699" s="163" t="s">
        <v>1</v>
      </c>
      <c r="I699" s="165"/>
      <c r="L699" s="162"/>
      <c r="M699" s="166"/>
      <c r="T699" s="167"/>
      <c r="AT699" s="163" t="s">
        <v>240</v>
      </c>
      <c r="AU699" s="163" t="s">
        <v>91</v>
      </c>
      <c r="AV699" s="14" t="s">
        <v>21</v>
      </c>
      <c r="AW699" s="14" t="s">
        <v>36</v>
      </c>
      <c r="AX699" s="14" t="s">
        <v>81</v>
      </c>
      <c r="AY699" s="163" t="s">
        <v>221</v>
      </c>
    </row>
    <row r="700" spans="2:65" s="12" customFormat="1" ht="11.25">
      <c r="B700" s="147"/>
      <c r="D700" s="148" t="s">
        <v>240</v>
      </c>
      <c r="E700" s="149" t="s">
        <v>1</v>
      </c>
      <c r="F700" s="150" t="s">
        <v>1198</v>
      </c>
      <c r="H700" s="151">
        <v>118.41</v>
      </c>
      <c r="I700" s="152"/>
      <c r="L700" s="147"/>
      <c r="M700" s="153"/>
      <c r="T700" s="154"/>
      <c r="AT700" s="149" t="s">
        <v>240</v>
      </c>
      <c r="AU700" s="149" t="s">
        <v>91</v>
      </c>
      <c r="AV700" s="12" t="s">
        <v>91</v>
      </c>
      <c r="AW700" s="12" t="s">
        <v>36</v>
      </c>
      <c r="AX700" s="12" t="s">
        <v>21</v>
      </c>
      <c r="AY700" s="149" t="s">
        <v>221</v>
      </c>
    </row>
    <row r="701" spans="2:65" s="1" customFormat="1" ht="24.2" customHeight="1">
      <c r="B701" s="32"/>
      <c r="C701" s="134" t="s">
        <v>1199</v>
      </c>
      <c r="D701" s="134" t="s">
        <v>224</v>
      </c>
      <c r="E701" s="135" t="s">
        <v>1200</v>
      </c>
      <c r="F701" s="136" t="s">
        <v>1201</v>
      </c>
      <c r="G701" s="137" t="s">
        <v>344</v>
      </c>
      <c r="H701" s="138">
        <v>5.8090000000000002</v>
      </c>
      <c r="I701" s="139"/>
      <c r="J701" s="140">
        <f>ROUND(I701*H701,2)</f>
        <v>0</v>
      </c>
      <c r="K701" s="136" t="s">
        <v>233</v>
      </c>
      <c r="L701" s="32"/>
      <c r="M701" s="141" t="s">
        <v>1</v>
      </c>
      <c r="N701" s="142" t="s">
        <v>46</v>
      </c>
      <c r="P701" s="143">
        <f>O701*H701</f>
        <v>0</v>
      </c>
      <c r="Q701" s="143">
        <v>0</v>
      </c>
      <c r="R701" s="143">
        <f>Q701*H701</f>
        <v>0</v>
      </c>
      <c r="S701" s="143">
        <v>1.92</v>
      </c>
      <c r="T701" s="144">
        <f>S701*H701</f>
        <v>11.153280000000001</v>
      </c>
      <c r="AR701" s="145" t="s">
        <v>229</v>
      </c>
      <c r="AT701" s="145" t="s">
        <v>224</v>
      </c>
      <c r="AU701" s="145" t="s">
        <v>91</v>
      </c>
      <c r="AY701" s="17" t="s">
        <v>221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7" t="s">
        <v>21</v>
      </c>
      <c r="BK701" s="146">
        <f>ROUND(I701*H701,2)</f>
        <v>0</v>
      </c>
      <c r="BL701" s="17" t="s">
        <v>229</v>
      </c>
      <c r="BM701" s="145" t="s">
        <v>1202</v>
      </c>
    </row>
    <row r="702" spans="2:65" s="14" customFormat="1" ht="11.25">
      <c r="B702" s="162"/>
      <c r="D702" s="148" t="s">
        <v>240</v>
      </c>
      <c r="E702" s="163" t="s">
        <v>1</v>
      </c>
      <c r="F702" s="164" t="s">
        <v>1203</v>
      </c>
      <c r="H702" s="163" t="s">
        <v>1</v>
      </c>
      <c r="I702" s="165"/>
      <c r="L702" s="162"/>
      <c r="M702" s="166"/>
      <c r="T702" s="167"/>
      <c r="AT702" s="163" t="s">
        <v>240</v>
      </c>
      <c r="AU702" s="163" t="s">
        <v>91</v>
      </c>
      <c r="AV702" s="14" t="s">
        <v>21</v>
      </c>
      <c r="AW702" s="14" t="s">
        <v>36</v>
      </c>
      <c r="AX702" s="14" t="s">
        <v>81</v>
      </c>
      <c r="AY702" s="163" t="s">
        <v>221</v>
      </c>
    </row>
    <row r="703" spans="2:65" s="12" customFormat="1" ht="11.25">
      <c r="B703" s="147"/>
      <c r="D703" s="148" t="s">
        <v>240</v>
      </c>
      <c r="E703" s="149" t="s">
        <v>1</v>
      </c>
      <c r="F703" s="150" t="s">
        <v>1204</v>
      </c>
      <c r="H703" s="151">
        <v>1.099</v>
      </c>
      <c r="I703" s="152"/>
      <c r="L703" s="147"/>
      <c r="M703" s="153"/>
      <c r="T703" s="154"/>
      <c r="AT703" s="149" t="s">
        <v>240</v>
      </c>
      <c r="AU703" s="149" t="s">
        <v>91</v>
      </c>
      <c r="AV703" s="12" t="s">
        <v>91</v>
      </c>
      <c r="AW703" s="12" t="s">
        <v>36</v>
      </c>
      <c r="AX703" s="12" t="s">
        <v>81</v>
      </c>
      <c r="AY703" s="149" t="s">
        <v>221</v>
      </c>
    </row>
    <row r="704" spans="2:65" s="12" customFormat="1" ht="11.25">
      <c r="B704" s="147"/>
      <c r="D704" s="148" t="s">
        <v>240</v>
      </c>
      <c r="E704" s="149" t="s">
        <v>1</v>
      </c>
      <c r="F704" s="150" t="s">
        <v>1205</v>
      </c>
      <c r="H704" s="151">
        <v>4.71</v>
      </c>
      <c r="I704" s="152"/>
      <c r="L704" s="147"/>
      <c r="M704" s="153"/>
      <c r="T704" s="154"/>
      <c r="AT704" s="149" t="s">
        <v>240</v>
      </c>
      <c r="AU704" s="149" t="s">
        <v>91</v>
      </c>
      <c r="AV704" s="12" t="s">
        <v>91</v>
      </c>
      <c r="AW704" s="12" t="s">
        <v>36</v>
      </c>
      <c r="AX704" s="12" t="s">
        <v>81</v>
      </c>
      <c r="AY704" s="149" t="s">
        <v>221</v>
      </c>
    </row>
    <row r="705" spans="2:65" s="13" customFormat="1" ht="11.25">
      <c r="B705" s="155"/>
      <c r="D705" s="148" t="s">
        <v>240</v>
      </c>
      <c r="E705" s="156" t="s">
        <v>1206</v>
      </c>
      <c r="F705" s="157" t="s">
        <v>244</v>
      </c>
      <c r="H705" s="158">
        <v>5.8090000000000002</v>
      </c>
      <c r="I705" s="159"/>
      <c r="L705" s="155"/>
      <c r="M705" s="160"/>
      <c r="T705" s="161"/>
      <c r="AT705" s="156" t="s">
        <v>240</v>
      </c>
      <c r="AU705" s="156" t="s">
        <v>91</v>
      </c>
      <c r="AV705" s="13" t="s">
        <v>229</v>
      </c>
      <c r="AW705" s="13" t="s">
        <v>36</v>
      </c>
      <c r="AX705" s="13" t="s">
        <v>21</v>
      </c>
      <c r="AY705" s="156" t="s">
        <v>221</v>
      </c>
    </row>
    <row r="706" spans="2:65" s="1" customFormat="1" ht="24.2" customHeight="1">
      <c r="B706" s="32"/>
      <c r="C706" s="134" t="s">
        <v>1207</v>
      </c>
      <c r="D706" s="134" t="s">
        <v>224</v>
      </c>
      <c r="E706" s="135" t="s">
        <v>1208</v>
      </c>
      <c r="F706" s="136" t="s">
        <v>1209</v>
      </c>
      <c r="G706" s="137" t="s">
        <v>344</v>
      </c>
      <c r="H706" s="138">
        <v>1.3420000000000001</v>
      </c>
      <c r="I706" s="139"/>
      <c r="J706" s="140">
        <f>ROUND(I706*H706,2)</f>
        <v>0</v>
      </c>
      <c r="K706" s="136" t="s">
        <v>233</v>
      </c>
      <c r="L706" s="32"/>
      <c r="M706" s="141" t="s">
        <v>1</v>
      </c>
      <c r="N706" s="142" t="s">
        <v>46</v>
      </c>
      <c r="P706" s="143">
        <f>O706*H706</f>
        <v>0</v>
      </c>
      <c r="Q706" s="143">
        <v>0</v>
      </c>
      <c r="R706" s="143">
        <f>Q706*H706</f>
        <v>0</v>
      </c>
      <c r="S706" s="143">
        <v>2.2000000000000002</v>
      </c>
      <c r="T706" s="144">
        <f>S706*H706</f>
        <v>2.9524000000000004</v>
      </c>
      <c r="AR706" s="145" t="s">
        <v>229</v>
      </c>
      <c r="AT706" s="145" t="s">
        <v>224</v>
      </c>
      <c r="AU706" s="145" t="s">
        <v>91</v>
      </c>
      <c r="AY706" s="17" t="s">
        <v>221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7" t="s">
        <v>21</v>
      </c>
      <c r="BK706" s="146">
        <f>ROUND(I706*H706,2)</f>
        <v>0</v>
      </c>
      <c r="BL706" s="17" t="s">
        <v>229</v>
      </c>
      <c r="BM706" s="145" t="s">
        <v>1210</v>
      </c>
    </row>
    <row r="707" spans="2:65" s="12" customFormat="1" ht="11.25">
      <c r="B707" s="147"/>
      <c r="D707" s="148" t="s">
        <v>240</v>
      </c>
      <c r="E707" s="149" t="s">
        <v>1</v>
      </c>
      <c r="F707" s="150" t="s">
        <v>1211</v>
      </c>
      <c r="H707" s="151">
        <v>0.55000000000000004</v>
      </c>
      <c r="I707" s="152"/>
      <c r="L707" s="147"/>
      <c r="M707" s="153"/>
      <c r="T707" s="154"/>
      <c r="AT707" s="149" t="s">
        <v>240</v>
      </c>
      <c r="AU707" s="149" t="s">
        <v>91</v>
      </c>
      <c r="AV707" s="12" t="s">
        <v>91</v>
      </c>
      <c r="AW707" s="12" t="s">
        <v>36</v>
      </c>
      <c r="AX707" s="12" t="s">
        <v>81</v>
      </c>
      <c r="AY707" s="149" t="s">
        <v>221</v>
      </c>
    </row>
    <row r="708" spans="2:65" s="12" customFormat="1" ht="11.25">
      <c r="B708" s="147"/>
      <c r="D708" s="148" t="s">
        <v>240</v>
      </c>
      <c r="E708" s="149" t="s">
        <v>1</v>
      </c>
      <c r="F708" s="150" t="s">
        <v>1212</v>
      </c>
      <c r="H708" s="151">
        <v>0.79200000000000004</v>
      </c>
      <c r="I708" s="152"/>
      <c r="L708" s="147"/>
      <c r="M708" s="153"/>
      <c r="T708" s="154"/>
      <c r="AT708" s="149" t="s">
        <v>240</v>
      </c>
      <c r="AU708" s="149" t="s">
        <v>91</v>
      </c>
      <c r="AV708" s="12" t="s">
        <v>91</v>
      </c>
      <c r="AW708" s="12" t="s">
        <v>36</v>
      </c>
      <c r="AX708" s="12" t="s">
        <v>81</v>
      </c>
      <c r="AY708" s="149" t="s">
        <v>221</v>
      </c>
    </row>
    <row r="709" spans="2:65" s="13" customFormat="1" ht="11.25">
      <c r="B709" s="155"/>
      <c r="D709" s="148" t="s">
        <v>240</v>
      </c>
      <c r="E709" s="156" t="s">
        <v>1</v>
      </c>
      <c r="F709" s="157" t="s">
        <v>244</v>
      </c>
      <c r="H709" s="158">
        <v>1.3420000000000001</v>
      </c>
      <c r="I709" s="159"/>
      <c r="L709" s="155"/>
      <c r="M709" s="160"/>
      <c r="T709" s="161"/>
      <c r="AT709" s="156" t="s">
        <v>240</v>
      </c>
      <c r="AU709" s="156" t="s">
        <v>91</v>
      </c>
      <c r="AV709" s="13" t="s">
        <v>229</v>
      </c>
      <c r="AW709" s="13" t="s">
        <v>36</v>
      </c>
      <c r="AX709" s="13" t="s">
        <v>21</v>
      </c>
      <c r="AY709" s="156" t="s">
        <v>221</v>
      </c>
    </row>
    <row r="710" spans="2:65" s="1" customFormat="1" ht="24.2" customHeight="1">
      <c r="B710" s="32"/>
      <c r="C710" s="134" t="s">
        <v>1213</v>
      </c>
      <c r="D710" s="134" t="s">
        <v>224</v>
      </c>
      <c r="E710" s="135" t="s">
        <v>1214</v>
      </c>
      <c r="F710" s="136" t="s">
        <v>1215</v>
      </c>
      <c r="G710" s="137" t="s">
        <v>344</v>
      </c>
      <c r="H710" s="138">
        <v>6.6559999999999997</v>
      </c>
      <c r="I710" s="139"/>
      <c r="J710" s="140">
        <f>ROUND(I710*H710,2)</f>
        <v>0</v>
      </c>
      <c r="K710" s="136" t="s">
        <v>233</v>
      </c>
      <c r="L710" s="32"/>
      <c r="M710" s="141" t="s">
        <v>1</v>
      </c>
      <c r="N710" s="142" t="s">
        <v>46</v>
      </c>
      <c r="P710" s="143">
        <f>O710*H710</f>
        <v>0</v>
      </c>
      <c r="Q710" s="143">
        <v>0</v>
      </c>
      <c r="R710" s="143">
        <f>Q710*H710</f>
        <v>0</v>
      </c>
      <c r="S710" s="143">
        <v>2.4</v>
      </c>
      <c r="T710" s="144">
        <f>S710*H710</f>
        <v>15.974399999999999</v>
      </c>
      <c r="AR710" s="145" t="s">
        <v>229</v>
      </c>
      <c r="AT710" s="145" t="s">
        <v>224</v>
      </c>
      <c r="AU710" s="145" t="s">
        <v>91</v>
      </c>
      <c r="AY710" s="17" t="s">
        <v>221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7" t="s">
        <v>21</v>
      </c>
      <c r="BK710" s="146">
        <f>ROUND(I710*H710,2)</f>
        <v>0</v>
      </c>
      <c r="BL710" s="17" t="s">
        <v>229</v>
      </c>
      <c r="BM710" s="145" t="s">
        <v>1216</v>
      </c>
    </row>
    <row r="711" spans="2:65" s="12" customFormat="1" ht="11.25">
      <c r="B711" s="147"/>
      <c r="D711" s="148" t="s">
        <v>240</v>
      </c>
      <c r="E711" s="149" t="s">
        <v>1</v>
      </c>
      <c r="F711" s="150" t="s">
        <v>1217</v>
      </c>
      <c r="H711" s="151">
        <v>6.6559999999999997</v>
      </c>
      <c r="I711" s="152"/>
      <c r="L711" s="147"/>
      <c r="M711" s="153"/>
      <c r="T711" s="154"/>
      <c r="AT711" s="149" t="s">
        <v>240</v>
      </c>
      <c r="AU711" s="149" t="s">
        <v>91</v>
      </c>
      <c r="AV711" s="12" t="s">
        <v>91</v>
      </c>
      <c r="AW711" s="12" t="s">
        <v>36</v>
      </c>
      <c r="AX711" s="12" t="s">
        <v>21</v>
      </c>
      <c r="AY711" s="149" t="s">
        <v>221</v>
      </c>
    </row>
    <row r="712" spans="2:65" s="1" customFormat="1" ht="24.2" customHeight="1">
      <c r="B712" s="32"/>
      <c r="C712" s="134" t="s">
        <v>1218</v>
      </c>
      <c r="D712" s="134" t="s">
        <v>224</v>
      </c>
      <c r="E712" s="135" t="s">
        <v>1219</v>
      </c>
      <c r="F712" s="136" t="s">
        <v>1220</v>
      </c>
      <c r="G712" s="137" t="s">
        <v>266</v>
      </c>
      <c r="H712" s="138">
        <v>172.172</v>
      </c>
      <c r="I712" s="139"/>
      <c r="J712" s="140">
        <f>ROUND(I712*H712,2)</f>
        <v>0</v>
      </c>
      <c r="K712" s="136" t="s">
        <v>233</v>
      </c>
      <c r="L712" s="32"/>
      <c r="M712" s="141" t="s">
        <v>1</v>
      </c>
      <c r="N712" s="142" t="s">
        <v>46</v>
      </c>
      <c r="P712" s="143">
        <f>O712*H712</f>
        <v>0</v>
      </c>
      <c r="Q712" s="143">
        <v>0</v>
      </c>
      <c r="R712" s="143">
        <f>Q712*H712</f>
        <v>0</v>
      </c>
      <c r="S712" s="143">
        <v>0</v>
      </c>
      <c r="T712" s="144">
        <f>S712*H712</f>
        <v>0</v>
      </c>
      <c r="AR712" s="145" t="s">
        <v>229</v>
      </c>
      <c r="AT712" s="145" t="s">
        <v>224</v>
      </c>
      <c r="AU712" s="145" t="s">
        <v>91</v>
      </c>
      <c r="AY712" s="17" t="s">
        <v>221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7" t="s">
        <v>21</v>
      </c>
      <c r="BK712" s="146">
        <f>ROUND(I712*H712,2)</f>
        <v>0</v>
      </c>
      <c r="BL712" s="17" t="s">
        <v>229</v>
      </c>
      <c r="BM712" s="145" t="s">
        <v>1221</v>
      </c>
    </row>
    <row r="713" spans="2:65" s="1" customFormat="1" ht="24.2" customHeight="1">
      <c r="B713" s="32"/>
      <c r="C713" s="134" t="s">
        <v>1222</v>
      </c>
      <c r="D713" s="134" t="s">
        <v>224</v>
      </c>
      <c r="E713" s="135" t="s">
        <v>484</v>
      </c>
      <c r="F713" s="136" t="s">
        <v>485</v>
      </c>
      <c r="G713" s="137" t="s">
        <v>266</v>
      </c>
      <c r="H713" s="138">
        <v>172.172</v>
      </c>
      <c r="I713" s="139"/>
      <c r="J713" s="140">
        <f>ROUND(I713*H713,2)</f>
        <v>0</v>
      </c>
      <c r="K713" s="136" t="s">
        <v>233</v>
      </c>
      <c r="L713" s="32"/>
      <c r="M713" s="141" t="s">
        <v>1</v>
      </c>
      <c r="N713" s="142" t="s">
        <v>46</v>
      </c>
      <c r="P713" s="143">
        <f>O713*H713</f>
        <v>0</v>
      </c>
      <c r="Q713" s="143">
        <v>0</v>
      </c>
      <c r="R713" s="143">
        <f>Q713*H713</f>
        <v>0</v>
      </c>
      <c r="S713" s="143">
        <v>0</v>
      </c>
      <c r="T713" s="144">
        <f>S713*H713</f>
        <v>0</v>
      </c>
      <c r="AR713" s="145" t="s">
        <v>229</v>
      </c>
      <c r="AT713" s="145" t="s">
        <v>224</v>
      </c>
      <c r="AU713" s="145" t="s">
        <v>91</v>
      </c>
      <c r="AY713" s="17" t="s">
        <v>221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7" t="s">
        <v>21</v>
      </c>
      <c r="BK713" s="146">
        <f>ROUND(I713*H713,2)</f>
        <v>0</v>
      </c>
      <c r="BL713" s="17" t="s">
        <v>229</v>
      </c>
      <c r="BM713" s="145" t="s">
        <v>1223</v>
      </c>
    </row>
    <row r="714" spans="2:65" s="1" customFormat="1" ht="24.2" customHeight="1">
      <c r="B714" s="32"/>
      <c r="C714" s="134" t="s">
        <v>1224</v>
      </c>
      <c r="D714" s="134" t="s">
        <v>224</v>
      </c>
      <c r="E714" s="135" t="s">
        <v>489</v>
      </c>
      <c r="F714" s="136" t="s">
        <v>490</v>
      </c>
      <c r="G714" s="137" t="s">
        <v>266</v>
      </c>
      <c r="H714" s="138">
        <v>1205.204</v>
      </c>
      <c r="I714" s="139"/>
      <c r="J714" s="140">
        <f>ROUND(I714*H714,2)</f>
        <v>0</v>
      </c>
      <c r="K714" s="136" t="s">
        <v>233</v>
      </c>
      <c r="L714" s="32"/>
      <c r="M714" s="141" t="s">
        <v>1</v>
      </c>
      <c r="N714" s="142" t="s">
        <v>46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229</v>
      </c>
      <c r="AT714" s="145" t="s">
        <v>224</v>
      </c>
      <c r="AU714" s="145" t="s">
        <v>91</v>
      </c>
      <c r="AY714" s="17" t="s">
        <v>221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7" t="s">
        <v>21</v>
      </c>
      <c r="BK714" s="146">
        <f>ROUND(I714*H714,2)</f>
        <v>0</v>
      </c>
      <c r="BL714" s="17" t="s">
        <v>229</v>
      </c>
      <c r="BM714" s="145" t="s">
        <v>1225</v>
      </c>
    </row>
    <row r="715" spans="2:65" s="12" customFormat="1" ht="11.25">
      <c r="B715" s="147"/>
      <c r="D715" s="148" t="s">
        <v>240</v>
      </c>
      <c r="F715" s="150" t="s">
        <v>1226</v>
      </c>
      <c r="H715" s="151">
        <v>1205.204</v>
      </c>
      <c r="I715" s="152"/>
      <c r="L715" s="147"/>
      <c r="M715" s="153"/>
      <c r="T715" s="154"/>
      <c r="AT715" s="149" t="s">
        <v>240</v>
      </c>
      <c r="AU715" s="149" t="s">
        <v>91</v>
      </c>
      <c r="AV715" s="12" t="s">
        <v>91</v>
      </c>
      <c r="AW715" s="12" t="s">
        <v>4</v>
      </c>
      <c r="AX715" s="12" t="s">
        <v>21</v>
      </c>
      <c r="AY715" s="149" t="s">
        <v>221</v>
      </c>
    </row>
    <row r="716" spans="2:65" s="1" customFormat="1" ht="33" customHeight="1">
      <c r="B716" s="32"/>
      <c r="C716" s="134" t="s">
        <v>1227</v>
      </c>
      <c r="D716" s="134" t="s">
        <v>224</v>
      </c>
      <c r="E716" s="135" t="s">
        <v>494</v>
      </c>
      <c r="F716" s="136" t="s">
        <v>495</v>
      </c>
      <c r="G716" s="137" t="s">
        <v>266</v>
      </c>
      <c r="H716" s="138">
        <v>172.172</v>
      </c>
      <c r="I716" s="139"/>
      <c r="J716" s="140">
        <f>ROUND(I716*H716,2)</f>
        <v>0</v>
      </c>
      <c r="K716" s="136" t="s">
        <v>228</v>
      </c>
      <c r="L716" s="32"/>
      <c r="M716" s="141" t="s">
        <v>1</v>
      </c>
      <c r="N716" s="142" t="s">
        <v>46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229</v>
      </c>
      <c r="AT716" s="145" t="s">
        <v>224</v>
      </c>
      <c r="AU716" s="145" t="s">
        <v>91</v>
      </c>
      <c r="AY716" s="17" t="s">
        <v>221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21</v>
      </c>
      <c r="BK716" s="146">
        <f>ROUND(I716*H716,2)</f>
        <v>0</v>
      </c>
      <c r="BL716" s="17" t="s">
        <v>229</v>
      </c>
      <c r="BM716" s="145" t="s">
        <v>1228</v>
      </c>
    </row>
    <row r="717" spans="2:65" s="11" customFormat="1" ht="22.9" customHeight="1">
      <c r="B717" s="122"/>
      <c r="D717" s="123" t="s">
        <v>80</v>
      </c>
      <c r="E717" s="132" t="s">
        <v>749</v>
      </c>
      <c r="F717" s="132" t="s">
        <v>1229</v>
      </c>
      <c r="I717" s="125"/>
      <c r="J717" s="133">
        <f>BK717</f>
        <v>0</v>
      </c>
      <c r="L717" s="122"/>
      <c r="M717" s="127"/>
      <c r="P717" s="128">
        <f>P718</f>
        <v>0</v>
      </c>
      <c r="R717" s="128">
        <f>R718</f>
        <v>0</v>
      </c>
      <c r="T717" s="129">
        <f>T718</f>
        <v>0</v>
      </c>
      <c r="AR717" s="123" t="s">
        <v>21</v>
      </c>
      <c r="AT717" s="130" t="s">
        <v>80</v>
      </c>
      <c r="AU717" s="130" t="s">
        <v>21</v>
      </c>
      <c r="AY717" s="123" t="s">
        <v>221</v>
      </c>
      <c r="BK717" s="131">
        <f>BK718</f>
        <v>0</v>
      </c>
    </row>
    <row r="718" spans="2:65" s="1" customFormat="1" ht="24.2" customHeight="1">
      <c r="B718" s="32"/>
      <c r="C718" s="134" t="s">
        <v>1230</v>
      </c>
      <c r="D718" s="134" t="s">
        <v>224</v>
      </c>
      <c r="E718" s="135" t="s">
        <v>1231</v>
      </c>
      <c r="F718" s="136" t="s">
        <v>1232</v>
      </c>
      <c r="G718" s="137" t="s">
        <v>266</v>
      </c>
      <c r="H718" s="138">
        <v>288.57499999999999</v>
      </c>
      <c r="I718" s="139"/>
      <c r="J718" s="140">
        <f>ROUND(I718*H718,2)</f>
        <v>0</v>
      </c>
      <c r="K718" s="136" t="s">
        <v>233</v>
      </c>
      <c r="L718" s="32"/>
      <c r="M718" s="141" t="s">
        <v>1</v>
      </c>
      <c r="N718" s="142" t="s">
        <v>46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229</v>
      </c>
      <c r="AT718" s="145" t="s">
        <v>224</v>
      </c>
      <c r="AU718" s="145" t="s">
        <v>91</v>
      </c>
      <c r="AY718" s="17" t="s">
        <v>221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7" t="s">
        <v>21</v>
      </c>
      <c r="BK718" s="146">
        <f>ROUND(I718*H718,2)</f>
        <v>0</v>
      </c>
      <c r="BL718" s="17" t="s">
        <v>229</v>
      </c>
      <c r="BM718" s="145" t="s">
        <v>1233</v>
      </c>
    </row>
    <row r="719" spans="2:65" s="11" customFormat="1" ht="25.9" customHeight="1">
      <c r="B719" s="122"/>
      <c r="D719" s="123" t="s">
        <v>80</v>
      </c>
      <c r="E719" s="124" t="s">
        <v>441</v>
      </c>
      <c r="F719" s="124" t="s">
        <v>1234</v>
      </c>
      <c r="I719" s="125"/>
      <c r="J719" s="126">
        <f>BK719</f>
        <v>0</v>
      </c>
      <c r="L719" s="122"/>
      <c r="M719" s="127"/>
      <c r="P719" s="128">
        <f>P720+P722</f>
        <v>0</v>
      </c>
      <c r="R719" s="128">
        <f>R720+R722</f>
        <v>1.553188</v>
      </c>
      <c r="T719" s="129">
        <f>T720+T722</f>
        <v>0</v>
      </c>
      <c r="AR719" s="123" t="s">
        <v>235</v>
      </c>
      <c r="AT719" s="130" t="s">
        <v>80</v>
      </c>
      <c r="AU719" s="130" t="s">
        <v>81</v>
      </c>
      <c r="AY719" s="123" t="s">
        <v>221</v>
      </c>
      <c r="BK719" s="131">
        <f>BK720+BK722</f>
        <v>0</v>
      </c>
    </row>
    <row r="720" spans="2:65" s="11" customFormat="1" ht="22.9" customHeight="1">
      <c r="B720" s="122"/>
      <c r="D720" s="123" t="s">
        <v>80</v>
      </c>
      <c r="E720" s="132" t="s">
        <v>1235</v>
      </c>
      <c r="F720" s="132" t="s">
        <v>1236</v>
      </c>
      <c r="I720" s="125"/>
      <c r="J720" s="133">
        <f>BK720</f>
        <v>0</v>
      </c>
      <c r="L720" s="122"/>
      <c r="M720" s="127"/>
      <c r="P720" s="128">
        <f>P721</f>
        <v>0</v>
      </c>
      <c r="R720" s="128">
        <f>R721</f>
        <v>0</v>
      </c>
      <c r="T720" s="129">
        <f>T721</f>
        <v>0</v>
      </c>
      <c r="AR720" s="123" t="s">
        <v>235</v>
      </c>
      <c r="AT720" s="130" t="s">
        <v>80</v>
      </c>
      <c r="AU720" s="130" t="s">
        <v>21</v>
      </c>
      <c r="AY720" s="123" t="s">
        <v>221</v>
      </c>
      <c r="BK720" s="131">
        <f>BK721</f>
        <v>0</v>
      </c>
    </row>
    <row r="721" spans="2:65" s="1" customFormat="1" ht="37.9" customHeight="1">
      <c r="B721" s="32"/>
      <c r="C721" s="134" t="s">
        <v>1237</v>
      </c>
      <c r="D721" s="134" t="s">
        <v>224</v>
      </c>
      <c r="E721" s="135" t="s">
        <v>1238</v>
      </c>
      <c r="F721" s="136" t="s">
        <v>1239</v>
      </c>
      <c r="G721" s="137" t="s">
        <v>227</v>
      </c>
      <c r="H721" s="138">
        <v>1</v>
      </c>
      <c r="I721" s="139"/>
      <c r="J721" s="140">
        <f>ROUND(I721*H721,2)</f>
        <v>0</v>
      </c>
      <c r="K721" s="136" t="s">
        <v>228</v>
      </c>
      <c r="L721" s="32"/>
      <c r="M721" s="141" t="s">
        <v>1</v>
      </c>
      <c r="N721" s="142" t="s">
        <v>46</v>
      </c>
      <c r="P721" s="143">
        <f>O721*H721</f>
        <v>0</v>
      </c>
      <c r="Q721" s="143">
        <v>0</v>
      </c>
      <c r="R721" s="143">
        <f>Q721*H721</f>
        <v>0</v>
      </c>
      <c r="S721" s="143">
        <v>0</v>
      </c>
      <c r="T721" s="144">
        <f>S721*H721</f>
        <v>0</v>
      </c>
      <c r="AR721" s="145" t="s">
        <v>584</v>
      </c>
      <c r="AT721" s="145" t="s">
        <v>224</v>
      </c>
      <c r="AU721" s="145" t="s">
        <v>91</v>
      </c>
      <c r="AY721" s="17" t="s">
        <v>221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7" t="s">
        <v>21</v>
      </c>
      <c r="BK721" s="146">
        <f>ROUND(I721*H721,2)</f>
        <v>0</v>
      </c>
      <c r="BL721" s="17" t="s">
        <v>584</v>
      </c>
      <c r="BM721" s="145" t="s">
        <v>1240</v>
      </c>
    </row>
    <row r="722" spans="2:65" s="11" customFormat="1" ht="22.9" customHeight="1">
      <c r="B722" s="122"/>
      <c r="D722" s="123" t="s">
        <v>80</v>
      </c>
      <c r="E722" s="132" t="s">
        <v>1241</v>
      </c>
      <c r="F722" s="132" t="s">
        <v>1242</v>
      </c>
      <c r="I722" s="125"/>
      <c r="J722" s="133">
        <f>BK722</f>
        <v>0</v>
      </c>
      <c r="L722" s="122"/>
      <c r="M722" s="127"/>
      <c r="P722" s="128">
        <f>SUM(P723:P728)</f>
        <v>0</v>
      </c>
      <c r="R722" s="128">
        <f>SUM(R723:R728)</f>
        <v>1.553188</v>
      </c>
      <c r="T722" s="129">
        <f>SUM(T723:T728)</f>
        <v>0</v>
      </c>
      <c r="AR722" s="123" t="s">
        <v>235</v>
      </c>
      <c r="AT722" s="130" t="s">
        <v>80</v>
      </c>
      <c r="AU722" s="130" t="s">
        <v>21</v>
      </c>
      <c r="AY722" s="123" t="s">
        <v>221</v>
      </c>
      <c r="BK722" s="131">
        <f>SUM(BK723:BK728)</f>
        <v>0</v>
      </c>
    </row>
    <row r="723" spans="2:65" s="1" customFormat="1" ht="21.75" customHeight="1">
      <c r="B723" s="32"/>
      <c r="C723" s="134" t="s">
        <v>1243</v>
      </c>
      <c r="D723" s="134" t="s">
        <v>224</v>
      </c>
      <c r="E723" s="135" t="s">
        <v>1244</v>
      </c>
      <c r="F723" s="136" t="s">
        <v>1245</v>
      </c>
      <c r="G723" s="137" t="s">
        <v>238</v>
      </c>
      <c r="H723" s="138">
        <v>13.2</v>
      </c>
      <c r="I723" s="139"/>
      <c r="J723" s="140">
        <f>ROUND(I723*H723,2)</f>
        <v>0</v>
      </c>
      <c r="K723" s="136" t="s">
        <v>233</v>
      </c>
      <c r="L723" s="32"/>
      <c r="M723" s="141" t="s">
        <v>1</v>
      </c>
      <c r="N723" s="142" t="s">
        <v>46</v>
      </c>
      <c r="P723" s="143">
        <f>O723*H723</f>
        <v>0</v>
      </c>
      <c r="Q723" s="143">
        <v>9.0000000000000006E-5</v>
      </c>
      <c r="R723" s="143">
        <f>Q723*H723</f>
        <v>1.188E-3</v>
      </c>
      <c r="S723" s="143">
        <v>0</v>
      </c>
      <c r="T723" s="144">
        <f>S723*H723</f>
        <v>0</v>
      </c>
      <c r="AR723" s="145" t="s">
        <v>584</v>
      </c>
      <c r="AT723" s="145" t="s">
        <v>224</v>
      </c>
      <c r="AU723" s="145" t="s">
        <v>91</v>
      </c>
      <c r="AY723" s="17" t="s">
        <v>221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7" t="s">
        <v>21</v>
      </c>
      <c r="BK723" s="146">
        <f>ROUND(I723*H723,2)</f>
        <v>0</v>
      </c>
      <c r="BL723" s="17" t="s">
        <v>584</v>
      </c>
      <c r="BM723" s="145" t="s">
        <v>1246</v>
      </c>
    </row>
    <row r="724" spans="2:65" s="14" customFormat="1" ht="11.25">
      <c r="B724" s="162"/>
      <c r="D724" s="148" t="s">
        <v>240</v>
      </c>
      <c r="E724" s="163" t="s">
        <v>1</v>
      </c>
      <c r="F724" s="164" t="s">
        <v>1247</v>
      </c>
      <c r="H724" s="163" t="s">
        <v>1</v>
      </c>
      <c r="I724" s="165"/>
      <c r="L724" s="162"/>
      <c r="M724" s="166"/>
      <c r="T724" s="167"/>
      <c r="AT724" s="163" t="s">
        <v>240</v>
      </c>
      <c r="AU724" s="163" t="s">
        <v>91</v>
      </c>
      <c r="AV724" s="14" t="s">
        <v>21</v>
      </c>
      <c r="AW724" s="14" t="s">
        <v>36</v>
      </c>
      <c r="AX724" s="14" t="s">
        <v>81</v>
      </c>
      <c r="AY724" s="163" t="s">
        <v>221</v>
      </c>
    </row>
    <row r="725" spans="2:65" s="12" customFormat="1" ht="11.25">
      <c r="B725" s="147"/>
      <c r="D725" s="148" t="s">
        <v>240</v>
      </c>
      <c r="E725" s="149" t="s">
        <v>1</v>
      </c>
      <c r="F725" s="150" t="s">
        <v>1248</v>
      </c>
      <c r="H725" s="151">
        <v>13.2</v>
      </c>
      <c r="I725" s="152"/>
      <c r="L725" s="147"/>
      <c r="M725" s="153"/>
      <c r="T725" s="154"/>
      <c r="AT725" s="149" t="s">
        <v>240</v>
      </c>
      <c r="AU725" s="149" t="s">
        <v>91</v>
      </c>
      <c r="AV725" s="12" t="s">
        <v>91</v>
      </c>
      <c r="AW725" s="12" t="s">
        <v>36</v>
      </c>
      <c r="AX725" s="12" t="s">
        <v>21</v>
      </c>
      <c r="AY725" s="149" t="s">
        <v>221</v>
      </c>
    </row>
    <row r="726" spans="2:65" s="1" customFormat="1" ht="24.2" customHeight="1">
      <c r="B726" s="32"/>
      <c r="C726" s="134" t="s">
        <v>1249</v>
      </c>
      <c r="D726" s="134" t="s">
        <v>224</v>
      </c>
      <c r="E726" s="135" t="s">
        <v>1250</v>
      </c>
      <c r="F726" s="136" t="s">
        <v>1251</v>
      </c>
      <c r="G726" s="137" t="s">
        <v>227</v>
      </c>
      <c r="H726" s="138">
        <v>8</v>
      </c>
      <c r="I726" s="139"/>
      <c r="J726" s="140">
        <f>ROUND(I726*H726,2)</f>
        <v>0</v>
      </c>
      <c r="K726" s="136" t="s">
        <v>233</v>
      </c>
      <c r="L726" s="32"/>
      <c r="M726" s="141" t="s">
        <v>1</v>
      </c>
      <c r="N726" s="142" t="s">
        <v>46</v>
      </c>
      <c r="P726" s="143">
        <f>O726*H726</f>
        <v>0</v>
      </c>
      <c r="Q726" s="143">
        <v>0.19400000000000001</v>
      </c>
      <c r="R726" s="143">
        <f>Q726*H726</f>
        <v>1.552</v>
      </c>
      <c r="S726" s="143">
        <v>0</v>
      </c>
      <c r="T726" s="144">
        <f>S726*H726</f>
        <v>0</v>
      </c>
      <c r="AR726" s="145" t="s">
        <v>584</v>
      </c>
      <c r="AT726" s="145" t="s">
        <v>224</v>
      </c>
      <c r="AU726" s="145" t="s">
        <v>91</v>
      </c>
      <c r="AY726" s="17" t="s">
        <v>221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7" t="s">
        <v>21</v>
      </c>
      <c r="BK726" s="146">
        <f>ROUND(I726*H726,2)</f>
        <v>0</v>
      </c>
      <c r="BL726" s="17" t="s">
        <v>584</v>
      </c>
      <c r="BM726" s="145" t="s">
        <v>1252</v>
      </c>
    </row>
    <row r="727" spans="2:65" s="14" customFormat="1" ht="11.25">
      <c r="B727" s="162"/>
      <c r="D727" s="148" t="s">
        <v>240</v>
      </c>
      <c r="E727" s="163" t="s">
        <v>1</v>
      </c>
      <c r="F727" s="164" t="s">
        <v>1247</v>
      </c>
      <c r="H727" s="163" t="s">
        <v>1</v>
      </c>
      <c r="I727" s="165"/>
      <c r="L727" s="162"/>
      <c r="M727" s="166"/>
      <c r="T727" s="167"/>
      <c r="AT727" s="163" t="s">
        <v>240</v>
      </c>
      <c r="AU727" s="163" t="s">
        <v>91</v>
      </c>
      <c r="AV727" s="14" t="s">
        <v>21</v>
      </c>
      <c r="AW727" s="14" t="s">
        <v>36</v>
      </c>
      <c r="AX727" s="14" t="s">
        <v>81</v>
      </c>
      <c r="AY727" s="163" t="s">
        <v>221</v>
      </c>
    </row>
    <row r="728" spans="2:65" s="12" customFormat="1" ht="11.25">
      <c r="B728" s="147"/>
      <c r="D728" s="148" t="s">
        <v>240</v>
      </c>
      <c r="E728" s="149" t="s">
        <v>1</v>
      </c>
      <c r="F728" s="150" t="s">
        <v>1253</v>
      </c>
      <c r="H728" s="151">
        <v>8</v>
      </c>
      <c r="I728" s="152"/>
      <c r="L728" s="147"/>
      <c r="M728" s="185"/>
      <c r="N728" s="186"/>
      <c r="O728" s="186"/>
      <c r="P728" s="186"/>
      <c r="Q728" s="186"/>
      <c r="R728" s="186"/>
      <c r="S728" s="186"/>
      <c r="T728" s="187"/>
      <c r="AT728" s="149" t="s">
        <v>240</v>
      </c>
      <c r="AU728" s="149" t="s">
        <v>91</v>
      </c>
      <c r="AV728" s="12" t="s">
        <v>91</v>
      </c>
      <c r="AW728" s="12" t="s">
        <v>36</v>
      </c>
      <c r="AX728" s="12" t="s">
        <v>21</v>
      </c>
      <c r="AY728" s="149" t="s">
        <v>221</v>
      </c>
    </row>
    <row r="729" spans="2:65" s="1" customFormat="1" ht="6.95" customHeight="1">
      <c r="B729" s="44"/>
      <c r="C729" s="45"/>
      <c r="D729" s="45"/>
      <c r="E729" s="45"/>
      <c r="F729" s="45"/>
      <c r="G729" s="45"/>
      <c r="H729" s="45"/>
      <c r="I729" s="45"/>
      <c r="J729" s="45"/>
      <c r="K729" s="45"/>
      <c r="L729" s="32"/>
    </row>
  </sheetData>
  <sheetProtection algorithmName="SHA-512" hashValue="Sbx7pvvFegsCuqf4GepLWncJeXF/7DYBvR+bHj/dYHb4QSNFyA4p00jzlGCGks1cY2Y5pw0Ab6aNKNNcfcZmhw==" saltValue="1oRzH0aQzW2j1huzSdAfiXAtCiWZ3tp/8qonWXN7iZlQLHEuDP0hrx2pTPyEyEvjwwRFB5ozYIHdVLkrbRqY3A==" spinCount="100000" sheet="1" objects="1" scenarios="1" formatColumns="0" formatRows="0" autoFilter="0"/>
  <autoFilter ref="C127:K728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100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BRNO, NOPOVA – DROBNÁ REKONSTRUKCE KANALIZACE</v>
      </c>
      <c r="F7" s="232"/>
      <c r="G7" s="232"/>
      <c r="H7" s="232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212" t="s">
        <v>1254</v>
      </c>
      <c r="F9" s="233"/>
      <c r="G9" s="233"/>
      <c r="H9" s="23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26. 8. 2024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28</v>
      </c>
      <c r="I14" s="27" t="s">
        <v>29</v>
      </c>
      <c r="J14" s="25" t="s">
        <v>1</v>
      </c>
      <c r="L14" s="32"/>
    </row>
    <row r="15" spans="2:46" s="1" customFormat="1" ht="18" customHeight="1">
      <c r="B15" s="32"/>
      <c r="E15" s="25" t="s">
        <v>30</v>
      </c>
      <c r="I15" s="27" t="s">
        <v>31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32</v>
      </c>
      <c r="I17" s="27" t="s">
        <v>29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196"/>
      <c r="G18" s="196"/>
      <c r="H18" s="196"/>
      <c r="I18" s="27" t="s">
        <v>31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34</v>
      </c>
      <c r="I20" s="27" t="s">
        <v>29</v>
      </c>
      <c r="J20" s="25" t="s">
        <v>1</v>
      </c>
      <c r="L20" s="32"/>
    </row>
    <row r="21" spans="2:12" s="1" customFormat="1" ht="18" customHeight="1">
      <c r="B21" s="32"/>
      <c r="E21" s="25" t="s">
        <v>35</v>
      </c>
      <c r="I21" s="27" t="s">
        <v>31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29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31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0"/>
      <c r="E27" s="201" t="s">
        <v>1</v>
      </c>
      <c r="F27" s="201"/>
      <c r="G27" s="201"/>
      <c r="H27" s="201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2" t="s">
        <v>41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93">
        <f>ROUND((SUM(BE117:BE135)),  2)</f>
        <v>0</v>
      </c>
      <c r="I33" s="94">
        <v>0.21</v>
      </c>
      <c r="J33" s="93">
        <f>ROUND(((SUM(BE117:BE135))*I33),  2)</f>
        <v>0</v>
      </c>
      <c r="L33" s="32"/>
    </row>
    <row r="34" spans="2:12" s="1" customFormat="1" ht="14.45" customHeight="1">
      <c r="B34" s="32"/>
      <c r="E34" s="27" t="s">
        <v>47</v>
      </c>
      <c r="F34" s="93">
        <f>ROUND((SUM(BF117:BF135)),  2)</f>
        <v>0</v>
      </c>
      <c r="I34" s="94">
        <v>0.12</v>
      </c>
      <c r="J34" s="93">
        <f>ROUND(((SUM(BF117:BF135))*I34),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93">
        <f>ROUND((SUM(BG117:BG135)),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93">
        <f>ROUND((SUM(BH117:BH135)),  2)</f>
        <v>0</v>
      </c>
      <c r="I36" s="94">
        <v>0.12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93">
        <f>ROUND((SUM(BI117:BI135)),  2)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51</v>
      </c>
      <c r="E39" s="57"/>
      <c r="F39" s="57"/>
      <c r="G39" s="97" t="s">
        <v>52</v>
      </c>
      <c r="H39" s="98" t="s">
        <v>53</v>
      </c>
      <c r="I39" s="57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1" t="s">
        <v>57</v>
      </c>
      <c r="G61" s="43" t="s">
        <v>56</v>
      </c>
      <c r="H61" s="34"/>
      <c r="I61" s="34"/>
      <c r="J61" s="102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1" t="s">
        <v>57</v>
      </c>
      <c r="G76" s="43" t="s">
        <v>56</v>
      </c>
      <c r="H76" s="34"/>
      <c r="I76" s="34"/>
      <c r="J76" s="102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189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BRNO, NOPOVA – DROBNÁ REKONSTRUKCE KANALIZACE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212" t="str">
        <f>E9</f>
        <v>90 - OSTATNÍ NÁKLADY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22</v>
      </c>
      <c r="F89" s="25" t="str">
        <f>F12</f>
        <v>BRNO</v>
      </c>
      <c r="I89" s="27" t="s">
        <v>24</v>
      </c>
      <c r="J89" s="52" t="str">
        <f>IF(J12="","",J12)</f>
        <v>26. 8. 2024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28</v>
      </c>
      <c r="F91" s="25" t="str">
        <f>E15</f>
        <v>Statutární město Brno</v>
      </c>
      <c r="I91" s="27" t="s">
        <v>34</v>
      </c>
      <c r="J91" s="30" t="str">
        <f>E21</f>
        <v>PK FRAJT s.r.o.,   Brno</v>
      </c>
      <c r="L91" s="32"/>
    </row>
    <row r="92" spans="2:47" s="1" customFormat="1" ht="15.2" customHeight="1">
      <c r="B92" s="32"/>
      <c r="C92" s="27" t="s">
        <v>32</v>
      </c>
      <c r="F92" s="25" t="str">
        <f>IF(E18="","",E18)</f>
        <v>Vyplň údaj</v>
      </c>
      <c r="I92" s="27" t="s">
        <v>37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190</v>
      </c>
      <c r="D94" s="95"/>
      <c r="E94" s="95"/>
      <c r="F94" s="95"/>
      <c r="G94" s="95"/>
      <c r="H94" s="95"/>
      <c r="I94" s="95"/>
      <c r="J94" s="104" t="s">
        <v>191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192</v>
      </c>
      <c r="J96" s="66">
        <f>J117</f>
        <v>0</v>
      </c>
      <c r="L96" s="32"/>
      <c r="AU96" s="17" t="s">
        <v>193</v>
      </c>
    </row>
    <row r="97" spans="2:12" s="8" customFormat="1" ht="24.95" customHeight="1">
      <c r="B97" s="106"/>
      <c r="D97" s="107" t="s">
        <v>1255</v>
      </c>
      <c r="E97" s="108"/>
      <c r="F97" s="108"/>
      <c r="G97" s="108"/>
      <c r="H97" s="108"/>
      <c r="I97" s="108"/>
      <c r="J97" s="109">
        <f>J118</f>
        <v>0</v>
      </c>
      <c r="L97" s="106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206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1" t="str">
        <f>E7</f>
        <v>BRNO, NOPOVA – DROBNÁ REKONSTRUKCE KANALIZACE</v>
      </c>
      <c r="F107" s="232"/>
      <c r="G107" s="232"/>
      <c r="H107" s="232"/>
      <c r="L107" s="32"/>
    </row>
    <row r="108" spans="2:12" s="1" customFormat="1" ht="12" customHeight="1">
      <c r="B108" s="32"/>
      <c r="C108" s="27" t="s">
        <v>109</v>
      </c>
      <c r="L108" s="32"/>
    </row>
    <row r="109" spans="2:12" s="1" customFormat="1" ht="16.5" customHeight="1">
      <c r="B109" s="32"/>
      <c r="E109" s="212" t="str">
        <f>E9</f>
        <v>90 - OSTATNÍ NÁKLADY</v>
      </c>
      <c r="F109" s="233"/>
      <c r="G109" s="233"/>
      <c r="H109" s="233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22</v>
      </c>
      <c r="F111" s="25" t="str">
        <f>F12</f>
        <v>BRNO</v>
      </c>
      <c r="I111" s="27" t="s">
        <v>24</v>
      </c>
      <c r="J111" s="52" t="str">
        <f>IF(J12="","",J12)</f>
        <v>26. 8. 2024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28</v>
      </c>
      <c r="F113" s="25" t="str">
        <f>E15</f>
        <v>Statutární město Brno</v>
      </c>
      <c r="I113" s="27" t="s">
        <v>34</v>
      </c>
      <c r="J113" s="30" t="str">
        <f>E21</f>
        <v>PK FRAJT s.r.o.,   Brno</v>
      </c>
      <c r="L113" s="32"/>
    </row>
    <row r="114" spans="2:65" s="1" customFormat="1" ht="15.2" customHeight="1">
      <c r="B114" s="32"/>
      <c r="C114" s="27" t="s">
        <v>32</v>
      </c>
      <c r="F114" s="25" t="str">
        <f>IF(E18="","",E18)</f>
        <v>Vyplň údaj</v>
      </c>
      <c r="I114" s="27" t="s">
        <v>37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4"/>
      <c r="C116" s="115" t="s">
        <v>207</v>
      </c>
      <c r="D116" s="116" t="s">
        <v>66</v>
      </c>
      <c r="E116" s="116" t="s">
        <v>62</v>
      </c>
      <c r="F116" s="116" t="s">
        <v>63</v>
      </c>
      <c r="G116" s="116" t="s">
        <v>208</v>
      </c>
      <c r="H116" s="116" t="s">
        <v>209</v>
      </c>
      <c r="I116" s="116" t="s">
        <v>210</v>
      </c>
      <c r="J116" s="116" t="s">
        <v>191</v>
      </c>
      <c r="K116" s="117" t="s">
        <v>211</v>
      </c>
      <c r="L116" s="114"/>
      <c r="M116" s="59" t="s">
        <v>1</v>
      </c>
      <c r="N116" s="60" t="s">
        <v>45</v>
      </c>
      <c r="O116" s="60" t="s">
        <v>212</v>
      </c>
      <c r="P116" s="60" t="s">
        <v>213</v>
      </c>
      <c r="Q116" s="60" t="s">
        <v>214</v>
      </c>
      <c r="R116" s="60" t="s">
        <v>215</v>
      </c>
      <c r="S116" s="60" t="s">
        <v>216</v>
      </c>
      <c r="T116" s="61" t="s">
        <v>217</v>
      </c>
    </row>
    <row r="117" spans="2:65" s="1" customFormat="1" ht="22.9" customHeight="1">
      <c r="B117" s="32"/>
      <c r="C117" s="64" t="s">
        <v>218</v>
      </c>
      <c r="J117" s="118">
        <f>BK117</f>
        <v>0</v>
      </c>
      <c r="L117" s="32"/>
      <c r="M117" s="62"/>
      <c r="N117" s="53"/>
      <c r="O117" s="53"/>
      <c r="P117" s="119">
        <f>P118</f>
        <v>0</v>
      </c>
      <c r="Q117" s="53"/>
      <c r="R117" s="119">
        <f>R118</f>
        <v>0</v>
      </c>
      <c r="S117" s="53"/>
      <c r="T117" s="120">
        <f>T118</f>
        <v>0</v>
      </c>
      <c r="AT117" s="17" t="s">
        <v>80</v>
      </c>
      <c r="AU117" s="17" t="s">
        <v>193</v>
      </c>
      <c r="BK117" s="121">
        <f>BK118</f>
        <v>0</v>
      </c>
    </row>
    <row r="118" spans="2:65" s="11" customFormat="1" ht="25.9" customHeight="1">
      <c r="B118" s="122"/>
      <c r="D118" s="123" t="s">
        <v>80</v>
      </c>
      <c r="E118" s="124" t="s">
        <v>268</v>
      </c>
      <c r="F118" s="124" t="s">
        <v>1256</v>
      </c>
      <c r="I118" s="125"/>
      <c r="J118" s="126">
        <f>BK118</f>
        <v>0</v>
      </c>
      <c r="L118" s="122"/>
      <c r="M118" s="127"/>
      <c r="P118" s="128">
        <f>SUM(P119:P135)</f>
        <v>0</v>
      </c>
      <c r="R118" s="128">
        <f>SUM(R119:R135)</f>
        <v>0</v>
      </c>
      <c r="T118" s="129">
        <f>SUM(T119:T135)</f>
        <v>0</v>
      </c>
      <c r="AR118" s="123" t="s">
        <v>21</v>
      </c>
      <c r="AT118" s="130" t="s">
        <v>80</v>
      </c>
      <c r="AU118" s="130" t="s">
        <v>81</v>
      </c>
      <c r="AY118" s="123" t="s">
        <v>221</v>
      </c>
      <c r="BK118" s="131">
        <f>SUM(BK119:BK135)</f>
        <v>0</v>
      </c>
    </row>
    <row r="119" spans="2:65" s="1" customFormat="1" ht="16.5" customHeight="1">
      <c r="B119" s="32"/>
      <c r="C119" s="134" t="s">
        <v>21</v>
      </c>
      <c r="D119" s="134" t="s">
        <v>224</v>
      </c>
      <c r="E119" s="135" t="s">
        <v>1257</v>
      </c>
      <c r="F119" s="136" t="s">
        <v>1258</v>
      </c>
      <c r="G119" s="137" t="s">
        <v>1259</v>
      </c>
      <c r="H119" s="138">
        <v>1</v>
      </c>
      <c r="I119" s="139"/>
      <c r="J119" s="140">
        <f t="shared" ref="J119:J135" si="0">ROUND(I119*H119,2)</f>
        <v>0</v>
      </c>
      <c r="K119" s="136" t="s">
        <v>228</v>
      </c>
      <c r="L119" s="32"/>
      <c r="M119" s="141" t="s">
        <v>1</v>
      </c>
      <c r="N119" s="142" t="s">
        <v>46</v>
      </c>
      <c r="P119" s="143">
        <f t="shared" ref="P119:P135" si="1">O119*H119</f>
        <v>0</v>
      </c>
      <c r="Q119" s="143">
        <v>0</v>
      </c>
      <c r="R119" s="143">
        <f t="shared" ref="R119:R135" si="2">Q119*H119</f>
        <v>0</v>
      </c>
      <c r="S119" s="143">
        <v>0</v>
      </c>
      <c r="T119" s="144">
        <f t="shared" ref="T119:T135" si="3">S119*H119</f>
        <v>0</v>
      </c>
      <c r="AR119" s="145" t="s">
        <v>1260</v>
      </c>
      <c r="AT119" s="145" t="s">
        <v>224</v>
      </c>
      <c r="AU119" s="145" t="s">
        <v>21</v>
      </c>
      <c r="AY119" s="17" t="s">
        <v>221</v>
      </c>
      <c r="BE119" s="146">
        <f t="shared" ref="BE119:BE135" si="4">IF(N119="základní",J119,0)</f>
        <v>0</v>
      </c>
      <c r="BF119" s="146">
        <f t="shared" ref="BF119:BF135" si="5">IF(N119="snížená",J119,0)</f>
        <v>0</v>
      </c>
      <c r="BG119" s="146">
        <f t="shared" ref="BG119:BG135" si="6">IF(N119="zákl. přenesená",J119,0)</f>
        <v>0</v>
      </c>
      <c r="BH119" s="146">
        <f t="shared" ref="BH119:BH135" si="7">IF(N119="sníž. přenesená",J119,0)</f>
        <v>0</v>
      </c>
      <c r="BI119" s="146">
        <f t="shared" ref="BI119:BI135" si="8">IF(N119="nulová",J119,0)</f>
        <v>0</v>
      </c>
      <c r="BJ119" s="17" t="s">
        <v>21</v>
      </c>
      <c r="BK119" s="146">
        <f t="shared" ref="BK119:BK135" si="9">ROUND(I119*H119,2)</f>
        <v>0</v>
      </c>
      <c r="BL119" s="17" t="s">
        <v>1260</v>
      </c>
      <c r="BM119" s="145" t="s">
        <v>229</v>
      </c>
    </row>
    <row r="120" spans="2:65" s="1" customFormat="1" ht="24.2" customHeight="1">
      <c r="B120" s="32"/>
      <c r="C120" s="134" t="s">
        <v>91</v>
      </c>
      <c r="D120" s="134" t="s">
        <v>224</v>
      </c>
      <c r="E120" s="135" t="s">
        <v>1261</v>
      </c>
      <c r="F120" s="136" t="s">
        <v>1262</v>
      </c>
      <c r="G120" s="137" t="s">
        <v>1259</v>
      </c>
      <c r="H120" s="138">
        <v>1</v>
      </c>
      <c r="I120" s="139"/>
      <c r="J120" s="140">
        <f t="shared" si="0"/>
        <v>0</v>
      </c>
      <c r="K120" s="136" t="s">
        <v>228</v>
      </c>
      <c r="L120" s="32"/>
      <c r="M120" s="141" t="s">
        <v>1</v>
      </c>
      <c r="N120" s="142" t="s">
        <v>46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1260</v>
      </c>
      <c r="AT120" s="145" t="s">
        <v>224</v>
      </c>
      <c r="AU120" s="145" t="s">
        <v>21</v>
      </c>
      <c r="AY120" s="17" t="s">
        <v>221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21</v>
      </c>
      <c r="BK120" s="146">
        <f t="shared" si="9"/>
        <v>0</v>
      </c>
      <c r="BL120" s="17" t="s">
        <v>1260</v>
      </c>
      <c r="BM120" s="145" t="s">
        <v>1263</v>
      </c>
    </row>
    <row r="121" spans="2:65" s="1" customFormat="1" ht="21.75" customHeight="1">
      <c r="B121" s="32"/>
      <c r="C121" s="134" t="s">
        <v>235</v>
      </c>
      <c r="D121" s="134" t="s">
        <v>224</v>
      </c>
      <c r="E121" s="135" t="s">
        <v>1264</v>
      </c>
      <c r="F121" s="136" t="s">
        <v>1265</v>
      </c>
      <c r="G121" s="137" t="s">
        <v>1259</v>
      </c>
      <c r="H121" s="138">
        <v>1</v>
      </c>
      <c r="I121" s="139"/>
      <c r="J121" s="140">
        <f t="shared" si="0"/>
        <v>0</v>
      </c>
      <c r="K121" s="136" t="s">
        <v>228</v>
      </c>
      <c r="L121" s="32"/>
      <c r="M121" s="141" t="s">
        <v>1</v>
      </c>
      <c r="N121" s="142" t="s">
        <v>46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1260</v>
      </c>
      <c r="AT121" s="145" t="s">
        <v>224</v>
      </c>
      <c r="AU121" s="145" t="s">
        <v>21</v>
      </c>
      <c r="AY121" s="17" t="s">
        <v>221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21</v>
      </c>
      <c r="BK121" s="146">
        <f t="shared" si="9"/>
        <v>0</v>
      </c>
      <c r="BL121" s="17" t="s">
        <v>1260</v>
      </c>
      <c r="BM121" s="145" t="s">
        <v>1266</v>
      </c>
    </row>
    <row r="122" spans="2:65" s="1" customFormat="1" ht="24.2" customHeight="1">
      <c r="B122" s="32"/>
      <c r="C122" s="134" t="s">
        <v>229</v>
      </c>
      <c r="D122" s="134" t="s">
        <v>224</v>
      </c>
      <c r="E122" s="135" t="s">
        <v>1267</v>
      </c>
      <c r="F122" s="136" t="s">
        <v>1268</v>
      </c>
      <c r="G122" s="137" t="s">
        <v>1259</v>
      </c>
      <c r="H122" s="138">
        <v>1</v>
      </c>
      <c r="I122" s="139"/>
      <c r="J122" s="140">
        <f t="shared" si="0"/>
        <v>0</v>
      </c>
      <c r="K122" s="136" t="s">
        <v>228</v>
      </c>
      <c r="L122" s="32"/>
      <c r="M122" s="141" t="s">
        <v>1</v>
      </c>
      <c r="N122" s="142" t="s">
        <v>46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1260</v>
      </c>
      <c r="AT122" s="145" t="s">
        <v>224</v>
      </c>
      <c r="AU122" s="145" t="s">
        <v>21</v>
      </c>
      <c r="AY122" s="17" t="s">
        <v>221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21</v>
      </c>
      <c r="BK122" s="146">
        <f t="shared" si="9"/>
        <v>0</v>
      </c>
      <c r="BL122" s="17" t="s">
        <v>1260</v>
      </c>
      <c r="BM122" s="145" t="s">
        <v>347</v>
      </c>
    </row>
    <row r="123" spans="2:65" s="1" customFormat="1" ht="21.75" customHeight="1">
      <c r="B123" s="32"/>
      <c r="C123" s="134" t="s">
        <v>102</v>
      </c>
      <c r="D123" s="134" t="s">
        <v>224</v>
      </c>
      <c r="E123" s="135" t="s">
        <v>1269</v>
      </c>
      <c r="F123" s="136" t="s">
        <v>1270</v>
      </c>
      <c r="G123" s="137" t="s">
        <v>1259</v>
      </c>
      <c r="H123" s="138">
        <v>1</v>
      </c>
      <c r="I123" s="139"/>
      <c r="J123" s="140">
        <f t="shared" si="0"/>
        <v>0</v>
      </c>
      <c r="K123" s="136" t="s">
        <v>228</v>
      </c>
      <c r="L123" s="32"/>
      <c r="M123" s="141" t="s">
        <v>1</v>
      </c>
      <c r="N123" s="142" t="s">
        <v>46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1260</v>
      </c>
      <c r="AT123" s="145" t="s">
        <v>224</v>
      </c>
      <c r="AU123" s="145" t="s">
        <v>21</v>
      </c>
      <c r="AY123" s="17" t="s">
        <v>221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21</v>
      </c>
      <c r="BK123" s="146">
        <f t="shared" si="9"/>
        <v>0</v>
      </c>
      <c r="BL123" s="17" t="s">
        <v>1260</v>
      </c>
      <c r="BM123" s="145" t="s">
        <v>384</v>
      </c>
    </row>
    <row r="124" spans="2:65" s="1" customFormat="1" ht="24.2" customHeight="1">
      <c r="B124" s="32"/>
      <c r="C124" s="134" t="s">
        <v>255</v>
      </c>
      <c r="D124" s="134" t="s">
        <v>224</v>
      </c>
      <c r="E124" s="135" t="s">
        <v>1271</v>
      </c>
      <c r="F124" s="136" t="s">
        <v>1272</v>
      </c>
      <c r="G124" s="137" t="s">
        <v>1259</v>
      </c>
      <c r="H124" s="138">
        <v>1</v>
      </c>
      <c r="I124" s="139"/>
      <c r="J124" s="140">
        <f t="shared" si="0"/>
        <v>0</v>
      </c>
      <c r="K124" s="136" t="s">
        <v>228</v>
      </c>
      <c r="L124" s="32"/>
      <c r="M124" s="141" t="s">
        <v>1</v>
      </c>
      <c r="N124" s="142" t="s">
        <v>46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1260</v>
      </c>
      <c r="AT124" s="145" t="s">
        <v>224</v>
      </c>
      <c r="AU124" s="145" t="s">
        <v>21</v>
      </c>
      <c r="AY124" s="17" t="s">
        <v>221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21</v>
      </c>
      <c r="BK124" s="146">
        <f t="shared" si="9"/>
        <v>0</v>
      </c>
      <c r="BL124" s="17" t="s">
        <v>1260</v>
      </c>
      <c r="BM124" s="145" t="s">
        <v>418</v>
      </c>
    </row>
    <row r="125" spans="2:65" s="1" customFormat="1" ht="24.2" customHeight="1">
      <c r="B125" s="32"/>
      <c r="C125" s="134" t="s">
        <v>260</v>
      </c>
      <c r="D125" s="134" t="s">
        <v>224</v>
      </c>
      <c r="E125" s="135" t="s">
        <v>1273</v>
      </c>
      <c r="F125" s="136" t="s">
        <v>1274</v>
      </c>
      <c r="G125" s="137" t="s">
        <v>1259</v>
      </c>
      <c r="H125" s="138">
        <v>1</v>
      </c>
      <c r="I125" s="139"/>
      <c r="J125" s="140">
        <f t="shared" si="0"/>
        <v>0</v>
      </c>
      <c r="K125" s="136" t="s">
        <v>228</v>
      </c>
      <c r="L125" s="32"/>
      <c r="M125" s="141" t="s">
        <v>1</v>
      </c>
      <c r="N125" s="142" t="s">
        <v>46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1260</v>
      </c>
      <c r="AT125" s="145" t="s">
        <v>224</v>
      </c>
      <c r="AU125" s="145" t="s">
        <v>21</v>
      </c>
      <c r="AY125" s="17" t="s">
        <v>221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21</v>
      </c>
      <c r="BK125" s="146">
        <f t="shared" si="9"/>
        <v>0</v>
      </c>
      <c r="BL125" s="17" t="s">
        <v>1260</v>
      </c>
      <c r="BM125" s="145" t="s">
        <v>440</v>
      </c>
    </row>
    <row r="126" spans="2:65" s="1" customFormat="1" ht="21.75" customHeight="1">
      <c r="B126" s="32"/>
      <c r="C126" s="134" t="s">
        <v>123</v>
      </c>
      <c r="D126" s="134" t="s">
        <v>224</v>
      </c>
      <c r="E126" s="135" t="s">
        <v>1275</v>
      </c>
      <c r="F126" s="136" t="s">
        <v>1276</v>
      </c>
      <c r="G126" s="137" t="s">
        <v>1259</v>
      </c>
      <c r="H126" s="138">
        <v>1</v>
      </c>
      <c r="I126" s="139"/>
      <c r="J126" s="140">
        <f t="shared" si="0"/>
        <v>0</v>
      </c>
      <c r="K126" s="136" t="s">
        <v>228</v>
      </c>
      <c r="L126" s="32"/>
      <c r="M126" s="141" t="s">
        <v>1</v>
      </c>
      <c r="N126" s="142" t="s">
        <v>46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1260</v>
      </c>
      <c r="AT126" s="145" t="s">
        <v>224</v>
      </c>
      <c r="AU126" s="145" t="s">
        <v>21</v>
      </c>
      <c r="AY126" s="17" t="s">
        <v>221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21</v>
      </c>
      <c r="BK126" s="146">
        <f t="shared" si="9"/>
        <v>0</v>
      </c>
      <c r="BL126" s="17" t="s">
        <v>1260</v>
      </c>
      <c r="BM126" s="145" t="s">
        <v>465</v>
      </c>
    </row>
    <row r="127" spans="2:65" s="1" customFormat="1" ht="16.5" customHeight="1">
      <c r="B127" s="32"/>
      <c r="C127" s="134" t="s">
        <v>268</v>
      </c>
      <c r="D127" s="134" t="s">
        <v>224</v>
      </c>
      <c r="E127" s="135" t="s">
        <v>1277</v>
      </c>
      <c r="F127" s="136" t="s">
        <v>1278</v>
      </c>
      <c r="G127" s="137" t="s">
        <v>1259</v>
      </c>
      <c r="H127" s="138">
        <v>1</v>
      </c>
      <c r="I127" s="139"/>
      <c r="J127" s="140">
        <f t="shared" si="0"/>
        <v>0</v>
      </c>
      <c r="K127" s="136" t="s">
        <v>228</v>
      </c>
      <c r="L127" s="32"/>
      <c r="M127" s="141" t="s">
        <v>1</v>
      </c>
      <c r="N127" s="142" t="s">
        <v>46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1260</v>
      </c>
      <c r="AT127" s="145" t="s">
        <v>224</v>
      </c>
      <c r="AU127" s="145" t="s">
        <v>21</v>
      </c>
      <c r="AY127" s="17" t="s">
        <v>221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21</v>
      </c>
      <c r="BK127" s="146">
        <f t="shared" si="9"/>
        <v>0</v>
      </c>
      <c r="BL127" s="17" t="s">
        <v>1260</v>
      </c>
      <c r="BM127" s="145" t="s">
        <v>506</v>
      </c>
    </row>
    <row r="128" spans="2:65" s="1" customFormat="1" ht="21.75" customHeight="1">
      <c r="B128" s="32"/>
      <c r="C128" s="134" t="s">
        <v>26</v>
      </c>
      <c r="D128" s="134" t="s">
        <v>224</v>
      </c>
      <c r="E128" s="135" t="s">
        <v>1279</v>
      </c>
      <c r="F128" s="136" t="s">
        <v>1280</v>
      </c>
      <c r="G128" s="137" t="s">
        <v>1259</v>
      </c>
      <c r="H128" s="138">
        <v>1</v>
      </c>
      <c r="I128" s="139"/>
      <c r="J128" s="140">
        <f t="shared" si="0"/>
        <v>0</v>
      </c>
      <c r="K128" s="136" t="s">
        <v>228</v>
      </c>
      <c r="L128" s="32"/>
      <c r="M128" s="141" t="s">
        <v>1</v>
      </c>
      <c r="N128" s="142" t="s">
        <v>46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1260</v>
      </c>
      <c r="AT128" s="145" t="s">
        <v>224</v>
      </c>
      <c r="AU128" s="145" t="s">
        <v>21</v>
      </c>
      <c r="AY128" s="17" t="s">
        <v>221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21</v>
      </c>
      <c r="BK128" s="146">
        <f t="shared" si="9"/>
        <v>0</v>
      </c>
      <c r="BL128" s="17" t="s">
        <v>1260</v>
      </c>
      <c r="BM128" s="145" t="s">
        <v>532</v>
      </c>
    </row>
    <row r="129" spans="2:65" s="1" customFormat="1" ht="16.5" customHeight="1">
      <c r="B129" s="32"/>
      <c r="C129" s="134" t="s">
        <v>222</v>
      </c>
      <c r="D129" s="134" t="s">
        <v>224</v>
      </c>
      <c r="E129" s="135" t="s">
        <v>1281</v>
      </c>
      <c r="F129" s="136" t="s">
        <v>1282</v>
      </c>
      <c r="G129" s="137" t="s">
        <v>1259</v>
      </c>
      <c r="H129" s="138">
        <v>1</v>
      </c>
      <c r="I129" s="139"/>
      <c r="J129" s="140">
        <f t="shared" si="0"/>
        <v>0</v>
      </c>
      <c r="K129" s="136" t="s">
        <v>228</v>
      </c>
      <c r="L129" s="32"/>
      <c r="M129" s="141" t="s">
        <v>1</v>
      </c>
      <c r="N129" s="142" t="s">
        <v>46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1260</v>
      </c>
      <c r="AT129" s="145" t="s">
        <v>224</v>
      </c>
      <c r="AU129" s="145" t="s">
        <v>21</v>
      </c>
      <c r="AY129" s="17" t="s">
        <v>221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21</v>
      </c>
      <c r="BK129" s="146">
        <f t="shared" si="9"/>
        <v>0</v>
      </c>
      <c r="BL129" s="17" t="s">
        <v>1260</v>
      </c>
      <c r="BM129" s="145" t="s">
        <v>1283</v>
      </c>
    </row>
    <row r="130" spans="2:65" s="1" customFormat="1" ht="24.2" customHeight="1">
      <c r="B130" s="32"/>
      <c r="C130" s="134" t="s">
        <v>8</v>
      </c>
      <c r="D130" s="134" t="s">
        <v>224</v>
      </c>
      <c r="E130" s="135" t="s">
        <v>1284</v>
      </c>
      <c r="F130" s="136" t="s">
        <v>1285</v>
      </c>
      <c r="G130" s="137" t="s">
        <v>1259</v>
      </c>
      <c r="H130" s="138">
        <v>1</v>
      </c>
      <c r="I130" s="139"/>
      <c r="J130" s="140">
        <f t="shared" si="0"/>
        <v>0</v>
      </c>
      <c r="K130" s="136" t="s">
        <v>228</v>
      </c>
      <c r="L130" s="32"/>
      <c r="M130" s="141" t="s">
        <v>1</v>
      </c>
      <c r="N130" s="142" t="s">
        <v>46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1260</v>
      </c>
      <c r="AT130" s="145" t="s">
        <v>224</v>
      </c>
      <c r="AU130" s="145" t="s">
        <v>21</v>
      </c>
      <c r="AY130" s="17" t="s">
        <v>221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21</v>
      </c>
      <c r="BK130" s="146">
        <f t="shared" si="9"/>
        <v>0</v>
      </c>
      <c r="BL130" s="17" t="s">
        <v>1260</v>
      </c>
      <c r="BM130" s="145" t="s">
        <v>574</v>
      </c>
    </row>
    <row r="131" spans="2:65" s="1" customFormat="1" ht="33" customHeight="1">
      <c r="B131" s="32"/>
      <c r="C131" s="134" t="s">
        <v>284</v>
      </c>
      <c r="D131" s="134" t="s">
        <v>224</v>
      </c>
      <c r="E131" s="135" t="s">
        <v>1286</v>
      </c>
      <c r="F131" s="136" t="s">
        <v>1287</v>
      </c>
      <c r="G131" s="137" t="s">
        <v>1259</v>
      </c>
      <c r="H131" s="138">
        <v>1</v>
      </c>
      <c r="I131" s="139"/>
      <c r="J131" s="140">
        <f t="shared" si="0"/>
        <v>0</v>
      </c>
      <c r="K131" s="136" t="s">
        <v>228</v>
      </c>
      <c r="L131" s="32"/>
      <c r="M131" s="141" t="s">
        <v>1</v>
      </c>
      <c r="N131" s="142" t="s">
        <v>46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1260</v>
      </c>
      <c r="AT131" s="145" t="s">
        <v>224</v>
      </c>
      <c r="AU131" s="145" t="s">
        <v>21</v>
      </c>
      <c r="AY131" s="17" t="s">
        <v>221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21</v>
      </c>
      <c r="BK131" s="146">
        <f t="shared" si="9"/>
        <v>0</v>
      </c>
      <c r="BL131" s="17" t="s">
        <v>1260</v>
      </c>
      <c r="BM131" s="145" t="s">
        <v>1288</v>
      </c>
    </row>
    <row r="132" spans="2:65" s="1" customFormat="1" ht="21.75" customHeight="1">
      <c r="B132" s="32"/>
      <c r="C132" s="134" t="s">
        <v>288</v>
      </c>
      <c r="D132" s="134" t="s">
        <v>224</v>
      </c>
      <c r="E132" s="135" t="s">
        <v>1289</v>
      </c>
      <c r="F132" s="136" t="s">
        <v>1290</v>
      </c>
      <c r="G132" s="137" t="s">
        <v>1259</v>
      </c>
      <c r="H132" s="138">
        <v>1</v>
      </c>
      <c r="I132" s="139"/>
      <c r="J132" s="140">
        <f t="shared" si="0"/>
        <v>0</v>
      </c>
      <c r="K132" s="136" t="s">
        <v>228</v>
      </c>
      <c r="L132" s="32"/>
      <c r="M132" s="141" t="s">
        <v>1</v>
      </c>
      <c r="N132" s="142" t="s">
        <v>46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1260</v>
      </c>
      <c r="AT132" s="145" t="s">
        <v>224</v>
      </c>
      <c r="AU132" s="145" t="s">
        <v>21</v>
      </c>
      <c r="AY132" s="17" t="s">
        <v>221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21</v>
      </c>
      <c r="BK132" s="146">
        <f t="shared" si="9"/>
        <v>0</v>
      </c>
      <c r="BL132" s="17" t="s">
        <v>1260</v>
      </c>
      <c r="BM132" s="145" t="s">
        <v>734</v>
      </c>
    </row>
    <row r="133" spans="2:65" s="1" customFormat="1" ht="16.5" customHeight="1">
      <c r="B133" s="32"/>
      <c r="C133" s="134" t="s">
        <v>292</v>
      </c>
      <c r="D133" s="134" t="s">
        <v>224</v>
      </c>
      <c r="E133" s="135" t="s">
        <v>1291</v>
      </c>
      <c r="F133" s="136" t="s">
        <v>1292</v>
      </c>
      <c r="G133" s="137" t="s">
        <v>1259</v>
      </c>
      <c r="H133" s="138">
        <v>1</v>
      </c>
      <c r="I133" s="139"/>
      <c r="J133" s="140">
        <f t="shared" si="0"/>
        <v>0</v>
      </c>
      <c r="K133" s="136" t="s">
        <v>228</v>
      </c>
      <c r="L133" s="32"/>
      <c r="M133" s="141" t="s">
        <v>1</v>
      </c>
      <c r="N133" s="142" t="s">
        <v>46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1260</v>
      </c>
      <c r="AT133" s="145" t="s">
        <v>224</v>
      </c>
      <c r="AU133" s="145" t="s">
        <v>21</v>
      </c>
      <c r="AY133" s="17" t="s">
        <v>221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21</v>
      </c>
      <c r="BK133" s="146">
        <f t="shared" si="9"/>
        <v>0</v>
      </c>
      <c r="BL133" s="17" t="s">
        <v>1260</v>
      </c>
      <c r="BM133" s="145" t="s">
        <v>744</v>
      </c>
    </row>
    <row r="134" spans="2:65" s="1" customFormat="1" ht="37.9" customHeight="1">
      <c r="B134" s="32"/>
      <c r="C134" s="134" t="s">
        <v>297</v>
      </c>
      <c r="D134" s="134" t="s">
        <v>224</v>
      </c>
      <c r="E134" s="135" t="s">
        <v>1293</v>
      </c>
      <c r="F134" s="136" t="s">
        <v>1294</v>
      </c>
      <c r="G134" s="137" t="s">
        <v>1259</v>
      </c>
      <c r="H134" s="138">
        <v>1</v>
      </c>
      <c r="I134" s="139"/>
      <c r="J134" s="140">
        <f t="shared" si="0"/>
        <v>0</v>
      </c>
      <c r="K134" s="136" t="s">
        <v>228</v>
      </c>
      <c r="L134" s="32"/>
      <c r="M134" s="141" t="s">
        <v>1</v>
      </c>
      <c r="N134" s="142" t="s">
        <v>46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1260</v>
      </c>
      <c r="AT134" s="145" t="s">
        <v>224</v>
      </c>
      <c r="AU134" s="145" t="s">
        <v>21</v>
      </c>
      <c r="AY134" s="17" t="s">
        <v>221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21</v>
      </c>
      <c r="BK134" s="146">
        <f t="shared" si="9"/>
        <v>0</v>
      </c>
      <c r="BL134" s="17" t="s">
        <v>1260</v>
      </c>
      <c r="BM134" s="145" t="s">
        <v>761</v>
      </c>
    </row>
    <row r="135" spans="2:65" s="1" customFormat="1" ht="24.2" customHeight="1">
      <c r="B135" s="32"/>
      <c r="C135" s="134" t="s">
        <v>301</v>
      </c>
      <c r="D135" s="134" t="s">
        <v>224</v>
      </c>
      <c r="E135" s="135" t="s">
        <v>1295</v>
      </c>
      <c r="F135" s="136" t="s">
        <v>1296</v>
      </c>
      <c r="G135" s="137" t="s">
        <v>1259</v>
      </c>
      <c r="H135" s="138">
        <v>1</v>
      </c>
      <c r="I135" s="139"/>
      <c r="J135" s="140">
        <f t="shared" si="0"/>
        <v>0</v>
      </c>
      <c r="K135" s="136" t="s">
        <v>228</v>
      </c>
      <c r="L135" s="32"/>
      <c r="M135" s="188" t="s">
        <v>1</v>
      </c>
      <c r="N135" s="189" t="s">
        <v>46</v>
      </c>
      <c r="O135" s="190"/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45" t="s">
        <v>1260</v>
      </c>
      <c r="AT135" s="145" t="s">
        <v>224</v>
      </c>
      <c r="AU135" s="145" t="s">
        <v>21</v>
      </c>
      <c r="AY135" s="17" t="s">
        <v>221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21</v>
      </c>
      <c r="BK135" s="146">
        <f t="shared" si="9"/>
        <v>0</v>
      </c>
      <c r="BL135" s="17" t="s">
        <v>1260</v>
      </c>
      <c r="BM135" s="145" t="s">
        <v>27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HRWD64QFk87YWyVqfNhqEPvVVKa9FKfpO1hzf66zNRiwf/zKFPUpXx27i14WLwdKmbZS2IThFYMW5laO7ZTVlg==" saltValue="1X7nPRT1MwYcn1hWIXIgvceBYOKieIpU9t6Sh/MRP8BnsL/u3raThWGNLH1JdSQz2IAxK2sVt1MkCkg5LjY+3g==" spinCount="100000" sheet="1" objects="1" scenarios="1" formatColumns="0" formatRows="0" autoFilter="0"/>
  <autoFilter ref="C116:K135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310 - KANALIZACE</vt:lpstr>
      <vt:lpstr>90 - OSTATNÍ NÁKLADY</vt:lpstr>
      <vt:lpstr>'90 - OSTATNÍ NÁKLADY'!Názvy_tisku</vt:lpstr>
      <vt:lpstr>'Rekapitulace stavby'!Názvy_tisku</vt:lpstr>
      <vt:lpstr>'SO 310 - KANALIZACE'!Názvy_tisku</vt:lpstr>
      <vt:lpstr>'90 - OSTATNÍ NÁKLADY'!Oblast_tisku</vt:lpstr>
      <vt:lpstr>'Rekapitulace stavby'!Oblast_tisku</vt:lpstr>
      <vt:lpstr>'SO 310 - KANALIZACE'!Oblast_tisku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2024-11-12T07:35:38Z</dcterms:created>
  <dcterms:modified xsi:type="dcterms:W3CDTF">2024-11-12T07:39:53Z</dcterms:modified>
</cp:coreProperties>
</file>