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iskStation\Z - AKCE\19-017__UTECHOV_RADNICE\__VR_2025\DOTAZ_10\"/>
    </mc:Choice>
  </mc:AlternateContent>
  <xr:revisionPtr revIDLastSave="0" documentId="13_ncr:1_{DC541457-1EB3-4ACB-846F-0C1B87A47B63}" xr6:coauthVersionLast="47" xr6:coauthVersionMax="47" xr10:uidLastSave="{00000000-0000-0000-0000-000000000000}"/>
  <bookViews>
    <workbookView xWindow="38280" yWindow="-120" windowWidth="29040" windowHeight="15720" activeTab="1" xr2:uid="{00000000-000D-0000-FFFF-FFFF00000000}"/>
  </bookViews>
  <sheets>
    <sheet name="Pokyny pro vyplnění" sheetId="11" r:id="rId1"/>
    <sheet name="Stavba" sheetId="1" r:id="rId2"/>
    <sheet name="VzorPolozky" sheetId="10" state="hidden" r:id="rId3"/>
    <sheet name="01 1._2024 Pol" sheetId="12" r:id="rId4"/>
    <sheet name="02 2_2024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1._2024 Pol'!$1:$7</definedName>
    <definedName name="_xlnm.Print_Titles" localSheetId="4">'02 2_2024 Pol'!$1:$7</definedName>
    <definedName name="oadresa">Stavba!$D$6</definedName>
    <definedName name="Objednatel" localSheetId="1">Stavba!$D$5</definedName>
    <definedName name="Objekt" localSheetId="1">Stavba!$B$38</definedName>
    <definedName name="_xlnm.Print_Area" localSheetId="3">'01 1._2024 Pol'!$A$1:$Y$619</definedName>
    <definedName name="_xlnm.Print_Area" localSheetId="4">'02 2_2024 Pol'!$A$1:$Y$140</definedName>
    <definedName name="_xlnm.Print_Area" localSheetId="1">Stavba!$A$1:$J$89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J45" i="1" l="1"/>
  <c r="BA132" i="13"/>
  <c r="BA125" i="13"/>
  <c r="BA87" i="13"/>
  <c r="BA85" i="13"/>
  <c r="BA80" i="13"/>
  <c r="BA75" i="13"/>
  <c r="BA46" i="13"/>
  <c r="BA13" i="13"/>
  <c r="BA10" i="13"/>
  <c r="G9" i="13"/>
  <c r="M9" i="13" s="1"/>
  <c r="I9" i="13"/>
  <c r="K9" i="13"/>
  <c r="O9" i="13"/>
  <c r="Q9" i="13"/>
  <c r="V9" i="13"/>
  <c r="G12" i="13"/>
  <c r="M12" i="13" s="1"/>
  <c r="I12" i="13"/>
  <c r="K12" i="13"/>
  <c r="O12" i="13"/>
  <c r="Q12" i="13"/>
  <c r="V12" i="13"/>
  <c r="G15" i="13"/>
  <c r="M15" i="13" s="1"/>
  <c r="I15" i="13"/>
  <c r="K15" i="13"/>
  <c r="O15" i="13"/>
  <c r="Q15" i="13"/>
  <c r="V15" i="13"/>
  <c r="G18" i="13"/>
  <c r="M18" i="13" s="1"/>
  <c r="I18" i="13"/>
  <c r="K18" i="13"/>
  <c r="O18" i="13"/>
  <c r="Q18" i="13"/>
  <c r="V18" i="13"/>
  <c r="G22" i="13"/>
  <c r="M22" i="13" s="1"/>
  <c r="I22" i="13"/>
  <c r="K22" i="13"/>
  <c r="O22" i="13"/>
  <c r="Q22" i="13"/>
  <c r="V22" i="13"/>
  <c r="G27" i="13"/>
  <c r="M27" i="13" s="1"/>
  <c r="I27" i="13"/>
  <c r="K27" i="13"/>
  <c r="O27" i="13"/>
  <c r="Q27" i="13"/>
  <c r="V27" i="13"/>
  <c r="G30" i="13"/>
  <c r="I30" i="13"/>
  <c r="K30" i="13"/>
  <c r="M30" i="13"/>
  <c r="O30" i="13"/>
  <c r="Q30" i="13"/>
  <c r="V30" i="13"/>
  <c r="G33" i="13"/>
  <c r="I33" i="13"/>
  <c r="K33" i="13"/>
  <c r="O33" i="13"/>
  <c r="Q33" i="13"/>
  <c r="V33" i="13"/>
  <c r="G35" i="13"/>
  <c r="M35" i="13" s="1"/>
  <c r="I35" i="13"/>
  <c r="K35" i="13"/>
  <c r="O35" i="13"/>
  <c r="Q35" i="13"/>
  <c r="V35" i="13"/>
  <c r="G38" i="13"/>
  <c r="M38" i="13" s="1"/>
  <c r="I38" i="13"/>
  <c r="K38" i="13"/>
  <c r="O38" i="13"/>
  <c r="Q38" i="13"/>
  <c r="V38" i="13"/>
  <c r="G42" i="13"/>
  <c r="I42" i="13"/>
  <c r="K42" i="13"/>
  <c r="M42" i="13"/>
  <c r="O42" i="13"/>
  <c r="Q42" i="13"/>
  <c r="V42" i="13"/>
  <c r="G44" i="13"/>
  <c r="M44" i="13" s="1"/>
  <c r="I44" i="13"/>
  <c r="K44" i="13"/>
  <c r="O44" i="13"/>
  <c r="Q44" i="13"/>
  <c r="V44" i="13"/>
  <c r="G45" i="13"/>
  <c r="M45" i="13" s="1"/>
  <c r="I45" i="13"/>
  <c r="K45" i="13"/>
  <c r="O45" i="13"/>
  <c r="Q45" i="13"/>
  <c r="V45" i="13"/>
  <c r="G49" i="13"/>
  <c r="M49" i="13" s="1"/>
  <c r="I49" i="13"/>
  <c r="K49" i="13"/>
  <c r="O49" i="13"/>
  <c r="Q49" i="13"/>
  <c r="V49" i="13"/>
  <c r="G50" i="13"/>
  <c r="I50" i="13"/>
  <c r="K50" i="13"/>
  <c r="M50" i="13"/>
  <c r="O50" i="13"/>
  <c r="Q50" i="13"/>
  <c r="V50" i="13"/>
  <c r="G53" i="13"/>
  <c r="M53" i="13" s="1"/>
  <c r="I53" i="13"/>
  <c r="K53" i="13"/>
  <c r="O53" i="13"/>
  <c r="Q53" i="13"/>
  <c r="V53" i="13"/>
  <c r="G55" i="13"/>
  <c r="M55" i="13" s="1"/>
  <c r="I55" i="13"/>
  <c r="K55" i="13"/>
  <c r="O55" i="13"/>
  <c r="Q55" i="13"/>
  <c r="V55" i="13"/>
  <c r="G58" i="13"/>
  <c r="M58" i="13" s="1"/>
  <c r="I58" i="13"/>
  <c r="K58" i="13"/>
  <c r="O58" i="13"/>
  <c r="Q58" i="13"/>
  <c r="V58" i="13"/>
  <c r="G63" i="13"/>
  <c r="M63" i="13" s="1"/>
  <c r="M62" i="13" s="1"/>
  <c r="I63" i="13"/>
  <c r="I62" i="13" s="1"/>
  <c r="K63" i="13"/>
  <c r="K62" i="13" s="1"/>
  <c r="O63" i="13"/>
  <c r="O62" i="13" s="1"/>
  <c r="Q63" i="13"/>
  <c r="Q62" i="13" s="1"/>
  <c r="V63" i="13"/>
  <c r="V62" i="13" s="1"/>
  <c r="G67" i="13"/>
  <c r="M67" i="13" s="1"/>
  <c r="I67" i="13"/>
  <c r="K67" i="13"/>
  <c r="O67" i="13"/>
  <c r="Q67" i="13"/>
  <c r="V67" i="13"/>
  <c r="G70" i="13"/>
  <c r="I70" i="13"/>
  <c r="K70" i="13"/>
  <c r="O70" i="13"/>
  <c r="Q70" i="13"/>
  <c r="V70" i="13"/>
  <c r="G72" i="13"/>
  <c r="M72" i="13" s="1"/>
  <c r="I72" i="13"/>
  <c r="K72" i="13"/>
  <c r="O72" i="13"/>
  <c r="Q72" i="13"/>
  <c r="V72" i="13"/>
  <c r="G74" i="13"/>
  <c r="M74" i="13" s="1"/>
  <c r="I74" i="13"/>
  <c r="K74" i="13"/>
  <c r="O74" i="13"/>
  <c r="Q74" i="13"/>
  <c r="V74" i="13"/>
  <c r="G77" i="13"/>
  <c r="I77" i="13"/>
  <c r="K77" i="13"/>
  <c r="M77" i="13"/>
  <c r="O77" i="13"/>
  <c r="Q77" i="13"/>
  <c r="V77" i="13"/>
  <c r="G79" i="13"/>
  <c r="M79" i="13" s="1"/>
  <c r="I79" i="13"/>
  <c r="K79" i="13"/>
  <c r="O79" i="13"/>
  <c r="Q79" i="13"/>
  <c r="V79" i="13"/>
  <c r="G82" i="13"/>
  <c r="M82" i="13" s="1"/>
  <c r="I82" i="13"/>
  <c r="K82" i="13"/>
  <c r="O82" i="13"/>
  <c r="Q82" i="13"/>
  <c r="V82" i="13"/>
  <c r="G84" i="13"/>
  <c r="M84" i="13" s="1"/>
  <c r="I84" i="13"/>
  <c r="K84" i="13"/>
  <c r="O84" i="13"/>
  <c r="Q84" i="13"/>
  <c r="V84" i="13"/>
  <c r="G86" i="13"/>
  <c r="I86" i="13"/>
  <c r="K86" i="13"/>
  <c r="M86" i="13"/>
  <c r="O86" i="13"/>
  <c r="Q86" i="13"/>
  <c r="V86" i="13"/>
  <c r="G88" i="13"/>
  <c r="M88" i="13" s="1"/>
  <c r="I88" i="13"/>
  <c r="K88" i="13"/>
  <c r="O88" i="13"/>
  <c r="Q88" i="13"/>
  <c r="V88" i="13"/>
  <c r="G92" i="13"/>
  <c r="G91" i="13" s="1"/>
  <c r="I92" i="13"/>
  <c r="I91" i="13" s="1"/>
  <c r="K92" i="13"/>
  <c r="K91" i="13" s="1"/>
  <c r="M92" i="13"/>
  <c r="M91" i="13" s="1"/>
  <c r="O92" i="13"/>
  <c r="O91" i="13" s="1"/>
  <c r="Q92" i="13"/>
  <c r="Q91" i="13" s="1"/>
  <c r="V92" i="13"/>
  <c r="V91" i="13" s="1"/>
  <c r="G95" i="13"/>
  <c r="M95" i="13" s="1"/>
  <c r="I95" i="13"/>
  <c r="K95" i="13"/>
  <c r="O95" i="13"/>
  <c r="Q95" i="13"/>
  <c r="V95" i="13"/>
  <c r="G98" i="13"/>
  <c r="M98" i="13" s="1"/>
  <c r="I98" i="13"/>
  <c r="K98" i="13"/>
  <c r="O98" i="13"/>
  <c r="Q98" i="13"/>
  <c r="V98" i="13"/>
  <c r="G101" i="13"/>
  <c r="M101" i="13" s="1"/>
  <c r="I101" i="13"/>
  <c r="K101" i="13"/>
  <c r="O101" i="13"/>
  <c r="Q101" i="13"/>
  <c r="V101" i="13"/>
  <c r="G104" i="13"/>
  <c r="M104" i="13" s="1"/>
  <c r="I104" i="13"/>
  <c r="K104" i="13"/>
  <c r="O104" i="13"/>
  <c r="Q104" i="13"/>
  <c r="V104" i="13"/>
  <c r="G105" i="13"/>
  <c r="M105" i="13" s="1"/>
  <c r="I105" i="13"/>
  <c r="K105" i="13"/>
  <c r="O105" i="13"/>
  <c r="Q105" i="13"/>
  <c r="V105" i="13"/>
  <c r="G108" i="13"/>
  <c r="M108" i="13" s="1"/>
  <c r="I108" i="13"/>
  <c r="K108" i="13"/>
  <c r="O108" i="13"/>
  <c r="Q108" i="13"/>
  <c r="V108" i="13"/>
  <c r="G112" i="13"/>
  <c r="I112" i="13"/>
  <c r="K112" i="13"/>
  <c r="M112" i="13"/>
  <c r="O112" i="13"/>
  <c r="Q112" i="13"/>
  <c r="V112" i="13"/>
  <c r="G114" i="13"/>
  <c r="M114" i="13" s="1"/>
  <c r="M113" i="13" s="1"/>
  <c r="I114" i="13"/>
  <c r="I113" i="13" s="1"/>
  <c r="K114" i="13"/>
  <c r="K113" i="13" s="1"/>
  <c r="O114" i="13"/>
  <c r="O113" i="13" s="1"/>
  <c r="Q114" i="13"/>
  <c r="Q113" i="13" s="1"/>
  <c r="V114" i="13"/>
  <c r="V113" i="13" s="1"/>
  <c r="G116" i="13"/>
  <c r="Q116" i="13"/>
  <c r="G117" i="13"/>
  <c r="I117" i="13"/>
  <c r="I116" i="13" s="1"/>
  <c r="K117" i="13"/>
  <c r="K116" i="13" s="1"/>
  <c r="M117" i="13"/>
  <c r="M116" i="13" s="1"/>
  <c r="O117" i="13"/>
  <c r="O116" i="13" s="1"/>
  <c r="Q117" i="13"/>
  <c r="V117" i="13"/>
  <c r="V116" i="13" s="1"/>
  <c r="G119" i="13"/>
  <c r="I119" i="13"/>
  <c r="K119" i="13"/>
  <c r="O119" i="13"/>
  <c r="Q119" i="13"/>
  <c r="V119" i="13"/>
  <c r="G120" i="13"/>
  <c r="M120" i="13" s="1"/>
  <c r="I120" i="13"/>
  <c r="K120" i="13"/>
  <c r="O120" i="13"/>
  <c r="Q120" i="13"/>
  <c r="V120" i="13"/>
  <c r="G121" i="13"/>
  <c r="M121" i="13" s="1"/>
  <c r="I121" i="13"/>
  <c r="K121" i="13"/>
  <c r="O121" i="13"/>
  <c r="Q121" i="13"/>
  <c r="V121" i="13"/>
  <c r="G123" i="13"/>
  <c r="M123" i="13" s="1"/>
  <c r="I123" i="13"/>
  <c r="K123" i="13"/>
  <c r="O123" i="13"/>
  <c r="Q123" i="13"/>
  <c r="V123" i="13"/>
  <c r="G126" i="13"/>
  <c r="M126" i="13" s="1"/>
  <c r="I126" i="13"/>
  <c r="K126" i="13"/>
  <c r="O126" i="13"/>
  <c r="Q126" i="13"/>
  <c r="V126" i="13"/>
  <c r="G128" i="13"/>
  <c r="M128" i="13" s="1"/>
  <c r="I128" i="13"/>
  <c r="K128" i="13"/>
  <c r="O128" i="13"/>
  <c r="Q128" i="13"/>
  <c r="V128" i="13"/>
  <c r="V130" i="13"/>
  <c r="G131" i="13"/>
  <c r="I131" i="13"/>
  <c r="K131" i="13"/>
  <c r="K130" i="13" s="1"/>
  <c r="O131" i="13"/>
  <c r="Q131" i="13"/>
  <c r="V131" i="13"/>
  <c r="AE134" i="13"/>
  <c r="F44" i="1" s="1"/>
  <c r="BA611" i="12"/>
  <c r="BA604" i="12"/>
  <c r="BA382" i="12"/>
  <c r="BA297" i="12"/>
  <c r="BA269" i="12"/>
  <c r="BA259" i="12"/>
  <c r="BA256" i="12"/>
  <c r="BA240" i="12"/>
  <c r="BA237" i="12"/>
  <c r="BA211" i="12"/>
  <c r="BA208" i="12"/>
  <c r="BA205" i="12"/>
  <c r="BA202" i="12"/>
  <c r="BA198" i="12"/>
  <c r="BA193" i="12"/>
  <c r="BA190" i="12"/>
  <c r="BA187" i="12"/>
  <c r="BA184" i="12"/>
  <c r="BA175" i="12"/>
  <c r="BA153" i="12"/>
  <c r="BA148" i="12"/>
  <c r="BA108" i="12"/>
  <c r="BA48" i="12"/>
  <c r="BA40" i="12"/>
  <c r="BA23" i="12"/>
  <c r="BA20" i="12"/>
  <c r="BA16" i="12"/>
  <c r="BA13" i="12"/>
  <c r="BA10" i="12"/>
  <c r="G9" i="12"/>
  <c r="M9" i="12" s="1"/>
  <c r="I9" i="12"/>
  <c r="K9" i="12"/>
  <c r="O9" i="12"/>
  <c r="Q9" i="12"/>
  <c r="V9" i="12"/>
  <c r="G12" i="12"/>
  <c r="M12" i="12" s="1"/>
  <c r="I12" i="12"/>
  <c r="K12" i="12"/>
  <c r="O12" i="12"/>
  <c r="Q12" i="12"/>
  <c r="V12" i="12"/>
  <c r="G15" i="12"/>
  <c r="I15" i="12"/>
  <c r="K15" i="12"/>
  <c r="M15" i="12"/>
  <c r="O15" i="12"/>
  <c r="Q15" i="12"/>
  <c r="V15" i="12"/>
  <c r="G19" i="12"/>
  <c r="M19" i="12" s="1"/>
  <c r="I19" i="12"/>
  <c r="K19" i="12"/>
  <c r="O19" i="12"/>
  <c r="Q19" i="12"/>
  <c r="V19" i="12"/>
  <c r="G22" i="12"/>
  <c r="M22" i="12" s="1"/>
  <c r="I22" i="12"/>
  <c r="K22" i="12"/>
  <c r="O22" i="12"/>
  <c r="Q22" i="12"/>
  <c r="V22" i="12"/>
  <c r="G26" i="12"/>
  <c r="I26" i="12"/>
  <c r="K26" i="12"/>
  <c r="M26" i="12"/>
  <c r="O26" i="12"/>
  <c r="Q26" i="12"/>
  <c r="V26" i="12"/>
  <c r="G29" i="12"/>
  <c r="M29" i="12" s="1"/>
  <c r="I29" i="12"/>
  <c r="K29" i="12"/>
  <c r="O29" i="12"/>
  <c r="Q29" i="12"/>
  <c r="V29" i="12"/>
  <c r="G32" i="12"/>
  <c r="M32" i="12" s="1"/>
  <c r="I32" i="12"/>
  <c r="K32" i="12"/>
  <c r="O32" i="12"/>
  <c r="Q32" i="12"/>
  <c r="V32" i="12"/>
  <c r="G37" i="12"/>
  <c r="M37" i="12" s="1"/>
  <c r="I37" i="12"/>
  <c r="K37" i="12"/>
  <c r="O37" i="12"/>
  <c r="Q37" i="12"/>
  <c r="V37" i="12"/>
  <c r="G39" i="12"/>
  <c r="M39" i="12" s="1"/>
  <c r="I39" i="12"/>
  <c r="K39" i="12"/>
  <c r="O39" i="12"/>
  <c r="Q39" i="12"/>
  <c r="V39" i="12"/>
  <c r="G42" i="12"/>
  <c r="I42" i="12"/>
  <c r="K42" i="12"/>
  <c r="M42" i="12"/>
  <c r="O42" i="12"/>
  <c r="Q42" i="12"/>
  <c r="V42" i="12"/>
  <c r="G45" i="12"/>
  <c r="I45" i="12"/>
  <c r="K45" i="12"/>
  <c r="M45" i="12"/>
  <c r="O45" i="12"/>
  <c r="Q45" i="12"/>
  <c r="V45" i="12"/>
  <c r="G47" i="12"/>
  <c r="M47" i="12" s="1"/>
  <c r="I47" i="12"/>
  <c r="K47" i="12"/>
  <c r="O47" i="12"/>
  <c r="Q47" i="12"/>
  <c r="V47" i="12"/>
  <c r="G50" i="12"/>
  <c r="M50" i="12" s="1"/>
  <c r="I50" i="12"/>
  <c r="K50" i="12"/>
  <c r="O50" i="12"/>
  <c r="Q50" i="12"/>
  <c r="V50" i="12"/>
  <c r="G53" i="12"/>
  <c r="M53" i="12" s="1"/>
  <c r="I53" i="12"/>
  <c r="K53" i="12"/>
  <c r="O53" i="12"/>
  <c r="Q53" i="12"/>
  <c r="V53" i="12"/>
  <c r="G55" i="12"/>
  <c r="M55" i="12" s="1"/>
  <c r="I55" i="12"/>
  <c r="K55" i="12"/>
  <c r="O55" i="12"/>
  <c r="O52" i="12" s="1"/>
  <c r="Q55" i="12"/>
  <c r="V55" i="12"/>
  <c r="G57" i="12"/>
  <c r="M57" i="12" s="1"/>
  <c r="I57" i="12"/>
  <c r="K57" i="12"/>
  <c r="O57" i="12"/>
  <c r="Q57" i="12"/>
  <c r="V57" i="12"/>
  <c r="G61" i="12"/>
  <c r="I61" i="12"/>
  <c r="K61" i="12"/>
  <c r="M61" i="12"/>
  <c r="O61" i="12"/>
  <c r="Q61" i="12"/>
  <c r="V61" i="12"/>
  <c r="G64" i="12"/>
  <c r="M64" i="12" s="1"/>
  <c r="I64" i="12"/>
  <c r="K64" i="12"/>
  <c r="O64" i="12"/>
  <c r="Q64" i="12"/>
  <c r="V64" i="12"/>
  <c r="G67" i="12"/>
  <c r="M67" i="12" s="1"/>
  <c r="I67" i="12"/>
  <c r="K67" i="12"/>
  <c r="O67" i="12"/>
  <c r="Q67" i="12"/>
  <c r="V67" i="12"/>
  <c r="G69" i="12"/>
  <c r="M69" i="12" s="1"/>
  <c r="I69" i="12"/>
  <c r="K69" i="12"/>
  <c r="O69" i="12"/>
  <c r="Q69" i="12"/>
  <c r="V69" i="12"/>
  <c r="G72" i="12"/>
  <c r="M72" i="12" s="1"/>
  <c r="I72" i="12"/>
  <c r="K72" i="12"/>
  <c r="O72" i="12"/>
  <c r="Q72" i="12"/>
  <c r="V72" i="12"/>
  <c r="G74" i="12"/>
  <c r="M74" i="12" s="1"/>
  <c r="I74" i="12"/>
  <c r="K74" i="12"/>
  <c r="O74" i="12"/>
  <c r="Q74" i="12"/>
  <c r="V74" i="12"/>
  <c r="G81" i="12"/>
  <c r="I81" i="12"/>
  <c r="K81" i="12"/>
  <c r="O81" i="12"/>
  <c r="Q81" i="12"/>
  <c r="V81" i="12"/>
  <c r="G85" i="12"/>
  <c r="I85" i="12"/>
  <c r="K85" i="12"/>
  <c r="M85" i="12"/>
  <c r="O85" i="12"/>
  <c r="Q85" i="12"/>
  <c r="V85" i="12"/>
  <c r="G86" i="12"/>
  <c r="M86" i="12" s="1"/>
  <c r="I86" i="12"/>
  <c r="K86" i="12"/>
  <c r="O86" i="12"/>
  <c r="Q86" i="12"/>
  <c r="V86" i="12"/>
  <c r="G87" i="12"/>
  <c r="M87" i="12" s="1"/>
  <c r="I87" i="12"/>
  <c r="K87" i="12"/>
  <c r="O87" i="12"/>
  <c r="Q87" i="12"/>
  <c r="V87" i="12"/>
  <c r="G88" i="12"/>
  <c r="M88" i="12" s="1"/>
  <c r="I88" i="12"/>
  <c r="K88" i="12"/>
  <c r="O88" i="12"/>
  <c r="Q88" i="12"/>
  <c r="V88" i="12"/>
  <c r="G89" i="12"/>
  <c r="M89" i="12" s="1"/>
  <c r="I89" i="12"/>
  <c r="K89" i="12"/>
  <c r="O89" i="12"/>
  <c r="Q89" i="12"/>
  <c r="V89" i="12"/>
  <c r="G90" i="12"/>
  <c r="M90" i="12" s="1"/>
  <c r="I90" i="12"/>
  <c r="K90" i="12"/>
  <c r="O90" i="12"/>
  <c r="Q90" i="12"/>
  <c r="V90" i="12"/>
  <c r="G93" i="12"/>
  <c r="I93" i="12"/>
  <c r="K93" i="12"/>
  <c r="M93" i="12"/>
  <c r="O93" i="12"/>
  <c r="Q93" i="12"/>
  <c r="V93" i="12"/>
  <c r="G96" i="12"/>
  <c r="M96" i="12" s="1"/>
  <c r="I96" i="12"/>
  <c r="K96" i="12"/>
  <c r="O96" i="12"/>
  <c r="Q96" i="12"/>
  <c r="V96" i="12"/>
  <c r="G98" i="12"/>
  <c r="M98" i="12" s="1"/>
  <c r="I98" i="12"/>
  <c r="K98" i="12"/>
  <c r="O98" i="12"/>
  <c r="Q98" i="12"/>
  <c r="V98" i="12"/>
  <c r="G102" i="12"/>
  <c r="G97" i="12" s="1"/>
  <c r="I61" i="1" s="1"/>
  <c r="I102" i="12"/>
  <c r="K102" i="12"/>
  <c r="M102" i="12"/>
  <c r="O102" i="12"/>
  <c r="Q102" i="12"/>
  <c r="V102" i="12"/>
  <c r="G107" i="12"/>
  <c r="M107" i="12" s="1"/>
  <c r="I107" i="12"/>
  <c r="K107" i="12"/>
  <c r="O107" i="12"/>
  <c r="O106" i="12" s="1"/>
  <c r="Q107" i="12"/>
  <c r="V107" i="12"/>
  <c r="G110" i="12"/>
  <c r="M110" i="12" s="1"/>
  <c r="I110" i="12"/>
  <c r="K110" i="12"/>
  <c r="O110" i="12"/>
  <c r="Q110" i="12"/>
  <c r="V110" i="12"/>
  <c r="G112" i="12"/>
  <c r="M112" i="12" s="1"/>
  <c r="I112" i="12"/>
  <c r="K112" i="12"/>
  <c r="O112" i="12"/>
  <c r="Q112" i="12"/>
  <c r="V112" i="12"/>
  <c r="G114" i="12"/>
  <c r="M114" i="12" s="1"/>
  <c r="I114" i="12"/>
  <c r="K114" i="12"/>
  <c r="O114" i="12"/>
  <c r="Q114" i="12"/>
  <c r="V114" i="12"/>
  <c r="G124" i="12"/>
  <c r="M124" i="12" s="1"/>
  <c r="I124" i="12"/>
  <c r="K124" i="12"/>
  <c r="O124" i="12"/>
  <c r="Q124" i="12"/>
  <c r="V124" i="12"/>
  <c r="G131" i="12"/>
  <c r="I131" i="12"/>
  <c r="K131" i="12"/>
  <c r="O131" i="12"/>
  <c r="Q131" i="12"/>
  <c r="V131" i="12"/>
  <c r="G147" i="12"/>
  <c r="M147" i="12" s="1"/>
  <c r="I147" i="12"/>
  <c r="K147" i="12"/>
  <c r="O147" i="12"/>
  <c r="Q147" i="12"/>
  <c r="V147" i="12"/>
  <c r="G150" i="12"/>
  <c r="M150" i="12" s="1"/>
  <c r="I150" i="12"/>
  <c r="K150" i="12"/>
  <c r="O150" i="12"/>
  <c r="Q150" i="12"/>
  <c r="V150" i="12"/>
  <c r="G152" i="12"/>
  <c r="M152" i="12" s="1"/>
  <c r="I152" i="12"/>
  <c r="K152" i="12"/>
  <c r="O152" i="12"/>
  <c r="Q152" i="12"/>
  <c r="V152" i="12"/>
  <c r="G155" i="12"/>
  <c r="M155" i="12" s="1"/>
  <c r="I155" i="12"/>
  <c r="K155" i="12"/>
  <c r="O155" i="12"/>
  <c r="Q155" i="12"/>
  <c r="V155" i="12"/>
  <c r="G174" i="12"/>
  <c r="M174" i="12" s="1"/>
  <c r="I174" i="12"/>
  <c r="K174" i="12"/>
  <c r="O174" i="12"/>
  <c r="Q174" i="12"/>
  <c r="V174" i="12"/>
  <c r="G177" i="12"/>
  <c r="M177" i="12" s="1"/>
  <c r="I177" i="12"/>
  <c r="K177" i="12"/>
  <c r="O177" i="12"/>
  <c r="Q177" i="12"/>
  <c r="V177" i="12"/>
  <c r="G180" i="12"/>
  <c r="I180" i="12"/>
  <c r="K180" i="12"/>
  <c r="O180" i="12"/>
  <c r="Q180" i="12"/>
  <c r="V180" i="12"/>
  <c r="G183" i="12"/>
  <c r="M183" i="12" s="1"/>
  <c r="I183" i="12"/>
  <c r="K183" i="12"/>
  <c r="O183" i="12"/>
  <c r="Q183" i="12"/>
  <c r="V183" i="12"/>
  <c r="G186" i="12"/>
  <c r="M186" i="12" s="1"/>
  <c r="I186" i="12"/>
  <c r="K186" i="12"/>
  <c r="O186" i="12"/>
  <c r="Q186" i="12"/>
  <c r="V186" i="12"/>
  <c r="G189" i="12"/>
  <c r="M189" i="12" s="1"/>
  <c r="I189" i="12"/>
  <c r="K189" i="12"/>
  <c r="O189" i="12"/>
  <c r="Q189" i="12"/>
  <c r="V189" i="12"/>
  <c r="G192" i="12"/>
  <c r="M192" i="12" s="1"/>
  <c r="I192" i="12"/>
  <c r="K192" i="12"/>
  <c r="O192" i="12"/>
  <c r="Q192" i="12"/>
  <c r="V192" i="12"/>
  <c r="G197" i="12"/>
  <c r="I197" i="12"/>
  <c r="K197" i="12"/>
  <c r="M197" i="12"/>
  <c r="O197" i="12"/>
  <c r="Q197" i="12"/>
  <c r="V197" i="12"/>
  <c r="G201" i="12"/>
  <c r="M201" i="12" s="1"/>
  <c r="I201" i="12"/>
  <c r="K201" i="12"/>
  <c r="O201" i="12"/>
  <c r="Q201" i="12"/>
  <c r="V201" i="12"/>
  <c r="G204" i="12"/>
  <c r="I204" i="12"/>
  <c r="K204" i="12"/>
  <c r="M204" i="12"/>
  <c r="O204" i="12"/>
  <c r="Q204" i="12"/>
  <c r="V204" i="12"/>
  <c r="G207" i="12"/>
  <c r="M207" i="12" s="1"/>
  <c r="I207" i="12"/>
  <c r="K207" i="12"/>
  <c r="O207" i="12"/>
  <c r="Q207" i="12"/>
  <c r="V207" i="12"/>
  <c r="G210" i="12"/>
  <c r="M210" i="12" s="1"/>
  <c r="I210" i="12"/>
  <c r="K210" i="12"/>
  <c r="O210" i="12"/>
  <c r="Q210" i="12"/>
  <c r="V210" i="12"/>
  <c r="G214" i="12"/>
  <c r="M214" i="12" s="1"/>
  <c r="I214" i="12"/>
  <c r="K214" i="12"/>
  <c r="O214" i="12"/>
  <c r="Q214" i="12"/>
  <c r="V214" i="12"/>
  <c r="G216" i="12"/>
  <c r="M216" i="12" s="1"/>
  <c r="I216" i="12"/>
  <c r="K216" i="12"/>
  <c r="O216" i="12"/>
  <c r="Q216" i="12"/>
  <c r="V216" i="12"/>
  <c r="G219" i="12"/>
  <c r="I219" i="12"/>
  <c r="K219" i="12"/>
  <c r="M219" i="12"/>
  <c r="O219" i="12"/>
  <c r="Q219" i="12"/>
  <c r="V219" i="12"/>
  <c r="G223" i="12"/>
  <c r="M223" i="12" s="1"/>
  <c r="I223" i="12"/>
  <c r="K223" i="12"/>
  <c r="O223" i="12"/>
  <c r="Q223" i="12"/>
  <c r="V223" i="12"/>
  <c r="G226" i="12"/>
  <c r="M226" i="12" s="1"/>
  <c r="I226" i="12"/>
  <c r="K226" i="12"/>
  <c r="O226" i="12"/>
  <c r="Q226" i="12"/>
  <c r="V226" i="12"/>
  <c r="G229" i="12"/>
  <c r="M229" i="12" s="1"/>
  <c r="I229" i="12"/>
  <c r="K229" i="12"/>
  <c r="O229" i="12"/>
  <c r="Q229" i="12"/>
  <c r="V229" i="12"/>
  <c r="G231" i="12"/>
  <c r="M231" i="12" s="1"/>
  <c r="I231" i="12"/>
  <c r="K231" i="12"/>
  <c r="O231" i="12"/>
  <c r="Q231" i="12"/>
  <c r="V231" i="12"/>
  <c r="G233" i="12"/>
  <c r="M233" i="12" s="1"/>
  <c r="I233" i="12"/>
  <c r="K233" i="12"/>
  <c r="O233" i="12"/>
  <c r="Q233" i="12"/>
  <c r="V233" i="12"/>
  <c r="G236" i="12"/>
  <c r="I236" i="12"/>
  <c r="K236" i="12"/>
  <c r="M236" i="12"/>
  <c r="O236" i="12"/>
  <c r="Q236" i="12"/>
  <c r="V236" i="12"/>
  <c r="G239" i="12"/>
  <c r="M239" i="12" s="1"/>
  <c r="I239" i="12"/>
  <c r="K239" i="12"/>
  <c r="O239" i="12"/>
  <c r="Q239" i="12"/>
  <c r="V239" i="12"/>
  <c r="G253" i="12"/>
  <c r="M253" i="12" s="1"/>
  <c r="I253" i="12"/>
  <c r="K253" i="12"/>
  <c r="O253" i="12"/>
  <c r="Q253" i="12"/>
  <c r="V253" i="12"/>
  <c r="G255" i="12"/>
  <c r="M255" i="12" s="1"/>
  <c r="I255" i="12"/>
  <c r="K255" i="12"/>
  <c r="O255" i="12"/>
  <c r="Q255" i="12"/>
  <c r="V255" i="12"/>
  <c r="G258" i="12"/>
  <c r="M258" i="12" s="1"/>
  <c r="I258" i="12"/>
  <c r="K258" i="12"/>
  <c r="O258" i="12"/>
  <c r="Q258" i="12"/>
  <c r="V258" i="12"/>
  <c r="G261" i="12"/>
  <c r="M261" i="12" s="1"/>
  <c r="I261" i="12"/>
  <c r="K261" i="12"/>
  <c r="O261" i="12"/>
  <c r="Q261" i="12"/>
  <c r="V261" i="12"/>
  <c r="G265" i="12"/>
  <c r="M265" i="12" s="1"/>
  <c r="I265" i="12"/>
  <c r="K265" i="12"/>
  <c r="O265" i="12"/>
  <c r="Q265" i="12"/>
  <c r="V265" i="12"/>
  <c r="G268" i="12"/>
  <c r="G267" i="12" s="1"/>
  <c r="I68" i="1" s="1"/>
  <c r="I268" i="12"/>
  <c r="I267" i="12" s="1"/>
  <c r="K268" i="12"/>
  <c r="K267" i="12" s="1"/>
  <c r="M268" i="12"/>
  <c r="M267" i="12" s="1"/>
  <c r="O268" i="12"/>
  <c r="O267" i="12" s="1"/>
  <c r="Q268" i="12"/>
  <c r="Q267" i="12" s="1"/>
  <c r="V268" i="12"/>
  <c r="V267" i="12" s="1"/>
  <c r="G271" i="12"/>
  <c r="G272" i="12"/>
  <c r="M272" i="12" s="1"/>
  <c r="I272" i="12"/>
  <c r="K272" i="12"/>
  <c r="O272" i="12"/>
  <c r="Q272" i="12"/>
  <c r="V272" i="12"/>
  <c r="G274" i="12"/>
  <c r="M274" i="12" s="1"/>
  <c r="I274" i="12"/>
  <c r="K274" i="12"/>
  <c r="K271" i="12" s="1"/>
  <c r="O274" i="12"/>
  <c r="Q274" i="12"/>
  <c r="V274" i="12"/>
  <c r="G277" i="12"/>
  <c r="I277" i="12"/>
  <c r="K277" i="12"/>
  <c r="O277" i="12"/>
  <c r="Q277" i="12"/>
  <c r="V277" i="12"/>
  <c r="G280" i="12"/>
  <c r="M280" i="12" s="1"/>
  <c r="I280" i="12"/>
  <c r="K280" i="12"/>
  <c r="K276" i="12" s="1"/>
  <c r="O280" i="12"/>
  <c r="Q280" i="12"/>
  <c r="Q276" i="12" s="1"/>
  <c r="V280" i="12"/>
  <c r="G283" i="12"/>
  <c r="M283" i="12" s="1"/>
  <c r="I283" i="12"/>
  <c r="K283" i="12"/>
  <c r="O283" i="12"/>
  <c r="Q283" i="12"/>
  <c r="V283" i="12"/>
  <c r="G284" i="12"/>
  <c r="M284" i="12" s="1"/>
  <c r="I284" i="12"/>
  <c r="K284" i="12"/>
  <c r="O284" i="12"/>
  <c r="Q284" i="12"/>
  <c r="V284" i="12"/>
  <c r="G287" i="12"/>
  <c r="I287" i="12"/>
  <c r="K287" i="12"/>
  <c r="M287" i="12"/>
  <c r="O287" i="12"/>
  <c r="Q287" i="12"/>
  <c r="V287" i="12"/>
  <c r="G289" i="12"/>
  <c r="M289" i="12" s="1"/>
  <c r="I289" i="12"/>
  <c r="K289" i="12"/>
  <c r="O289" i="12"/>
  <c r="Q289" i="12"/>
  <c r="V289" i="12"/>
  <c r="G290" i="12"/>
  <c r="M290" i="12" s="1"/>
  <c r="I290" i="12"/>
  <c r="K290" i="12"/>
  <c r="O290" i="12"/>
  <c r="Q290" i="12"/>
  <c r="V290" i="12"/>
  <c r="G291" i="12"/>
  <c r="M291" i="12" s="1"/>
  <c r="I291" i="12"/>
  <c r="K291" i="12"/>
  <c r="O291" i="12"/>
  <c r="Q291" i="12"/>
  <c r="V291" i="12"/>
  <c r="G292" i="12"/>
  <c r="M292" i="12" s="1"/>
  <c r="I292" i="12"/>
  <c r="K292" i="12"/>
  <c r="O292" i="12"/>
  <c r="Q292" i="12"/>
  <c r="V292" i="12"/>
  <c r="G294" i="12"/>
  <c r="M294" i="12" s="1"/>
  <c r="I294" i="12"/>
  <c r="K294" i="12"/>
  <c r="O294" i="12"/>
  <c r="Q294" i="12"/>
  <c r="V294" i="12"/>
  <c r="G296" i="12"/>
  <c r="G295" i="12" s="1"/>
  <c r="I296" i="12"/>
  <c r="I295" i="12" s="1"/>
  <c r="K296" i="12"/>
  <c r="K295" i="12" s="1"/>
  <c r="M296" i="12"/>
  <c r="M295" i="12" s="1"/>
  <c r="O296" i="12"/>
  <c r="O295" i="12" s="1"/>
  <c r="Q296" i="12"/>
  <c r="Q295" i="12" s="1"/>
  <c r="V296" i="12"/>
  <c r="V295" i="12" s="1"/>
  <c r="G299" i="12"/>
  <c r="M299" i="12" s="1"/>
  <c r="I299" i="12"/>
  <c r="K299" i="12"/>
  <c r="O299" i="12"/>
  <c r="Q299" i="12"/>
  <c r="V299" i="12"/>
  <c r="G303" i="12"/>
  <c r="I303" i="12"/>
  <c r="K303" i="12"/>
  <c r="M303" i="12"/>
  <c r="O303" i="12"/>
  <c r="Q303" i="12"/>
  <c r="V303" i="12"/>
  <c r="G306" i="12"/>
  <c r="I306" i="12"/>
  <c r="K306" i="12"/>
  <c r="O306" i="12"/>
  <c r="Q306" i="12"/>
  <c r="V306" i="12"/>
  <c r="G308" i="12"/>
  <c r="M308" i="12" s="1"/>
  <c r="I308" i="12"/>
  <c r="K308" i="12"/>
  <c r="O308" i="12"/>
  <c r="Q308" i="12"/>
  <c r="V308" i="12"/>
  <c r="G310" i="12"/>
  <c r="M310" i="12" s="1"/>
  <c r="I310" i="12"/>
  <c r="K310" i="12"/>
  <c r="O310" i="12"/>
  <c r="Q310" i="12"/>
  <c r="V310" i="12"/>
  <c r="G313" i="12"/>
  <c r="M313" i="12" s="1"/>
  <c r="I313" i="12"/>
  <c r="K313" i="12"/>
  <c r="O313" i="12"/>
  <c r="Q313" i="12"/>
  <c r="V313" i="12"/>
  <c r="G315" i="12"/>
  <c r="M315" i="12" s="1"/>
  <c r="I315" i="12"/>
  <c r="K315" i="12"/>
  <c r="O315" i="12"/>
  <c r="Q315" i="12"/>
  <c r="V315" i="12"/>
  <c r="G319" i="12"/>
  <c r="M319" i="12" s="1"/>
  <c r="I319" i="12"/>
  <c r="K319" i="12"/>
  <c r="O319" i="12"/>
  <c r="Q319" i="12"/>
  <c r="V319" i="12"/>
  <c r="G321" i="12"/>
  <c r="M321" i="12" s="1"/>
  <c r="I321" i="12"/>
  <c r="K321" i="12"/>
  <c r="O321" i="12"/>
  <c r="Q321" i="12"/>
  <c r="V321" i="12"/>
  <c r="G323" i="12"/>
  <c r="M323" i="12" s="1"/>
  <c r="I323" i="12"/>
  <c r="K323" i="12"/>
  <c r="O323" i="12"/>
  <c r="Q323" i="12"/>
  <c r="V323" i="12"/>
  <c r="G325" i="12"/>
  <c r="M325" i="12" s="1"/>
  <c r="I325" i="12"/>
  <c r="K325" i="12"/>
  <c r="O325" i="12"/>
  <c r="Q325" i="12"/>
  <c r="V325" i="12"/>
  <c r="G327" i="12"/>
  <c r="M327" i="12" s="1"/>
  <c r="I327" i="12"/>
  <c r="K327" i="12"/>
  <c r="O327" i="12"/>
  <c r="Q327" i="12"/>
  <c r="V327" i="12"/>
  <c r="G333" i="12"/>
  <c r="M333" i="12" s="1"/>
  <c r="I333" i="12"/>
  <c r="K333" i="12"/>
  <c r="O333" i="12"/>
  <c r="Q333" i="12"/>
  <c r="V333" i="12"/>
  <c r="G335" i="12"/>
  <c r="M335" i="12" s="1"/>
  <c r="I335" i="12"/>
  <c r="K335" i="12"/>
  <c r="O335" i="12"/>
  <c r="Q335" i="12"/>
  <c r="V335" i="12"/>
  <c r="G337" i="12"/>
  <c r="M337" i="12" s="1"/>
  <c r="I337" i="12"/>
  <c r="K337" i="12"/>
  <c r="O337" i="12"/>
  <c r="Q337" i="12"/>
  <c r="V337" i="12"/>
  <c r="G339" i="12"/>
  <c r="I339" i="12"/>
  <c r="K339" i="12"/>
  <c r="M339" i="12"/>
  <c r="O339" i="12"/>
  <c r="Q339" i="12"/>
  <c r="V339" i="12"/>
  <c r="G341" i="12"/>
  <c r="M341" i="12" s="1"/>
  <c r="I341" i="12"/>
  <c r="K341" i="12"/>
  <c r="O341" i="12"/>
  <c r="Q341" i="12"/>
  <c r="V341" i="12"/>
  <c r="G343" i="12"/>
  <c r="M343" i="12" s="1"/>
  <c r="I343" i="12"/>
  <c r="K343" i="12"/>
  <c r="O343" i="12"/>
  <c r="Q343" i="12"/>
  <c r="V343" i="12"/>
  <c r="G346" i="12"/>
  <c r="M346" i="12" s="1"/>
  <c r="I346" i="12"/>
  <c r="K346" i="12"/>
  <c r="O346" i="12"/>
  <c r="Q346" i="12"/>
  <c r="V346" i="12"/>
  <c r="G348" i="12"/>
  <c r="M348" i="12" s="1"/>
  <c r="I348" i="12"/>
  <c r="K348" i="12"/>
  <c r="O348" i="12"/>
  <c r="Q348" i="12"/>
  <c r="V348" i="12"/>
  <c r="G350" i="12"/>
  <c r="M350" i="12" s="1"/>
  <c r="I350" i="12"/>
  <c r="K350" i="12"/>
  <c r="O350" i="12"/>
  <c r="Q350" i="12"/>
  <c r="V350" i="12"/>
  <c r="G353" i="12"/>
  <c r="I353" i="12"/>
  <c r="K353" i="12"/>
  <c r="M353" i="12"/>
  <c r="O353" i="12"/>
  <c r="Q353" i="12"/>
  <c r="V353" i="12"/>
  <c r="G356" i="12"/>
  <c r="I356" i="12"/>
  <c r="K356" i="12"/>
  <c r="M356" i="12"/>
  <c r="O356" i="12"/>
  <c r="Q356" i="12"/>
  <c r="V356" i="12"/>
  <c r="G361" i="12"/>
  <c r="M361" i="12" s="1"/>
  <c r="I361" i="12"/>
  <c r="K361" i="12"/>
  <c r="O361" i="12"/>
  <c r="Q361" i="12"/>
  <c r="V361" i="12"/>
  <c r="G368" i="12"/>
  <c r="M368" i="12" s="1"/>
  <c r="I368" i="12"/>
  <c r="K368" i="12"/>
  <c r="O368" i="12"/>
  <c r="Q368" i="12"/>
  <c r="V368" i="12"/>
  <c r="G371" i="12"/>
  <c r="M371" i="12" s="1"/>
  <c r="I371" i="12"/>
  <c r="K371" i="12"/>
  <c r="O371" i="12"/>
  <c r="Q371" i="12"/>
  <c r="V371" i="12"/>
  <c r="G374" i="12"/>
  <c r="M374" i="12" s="1"/>
  <c r="I374" i="12"/>
  <c r="K374" i="12"/>
  <c r="O374" i="12"/>
  <c r="Q374" i="12"/>
  <c r="V374" i="12"/>
  <c r="G377" i="12"/>
  <c r="M377" i="12" s="1"/>
  <c r="I377" i="12"/>
  <c r="K377" i="12"/>
  <c r="O377" i="12"/>
  <c r="Q377" i="12"/>
  <c r="V377" i="12"/>
  <c r="G379" i="12"/>
  <c r="M379" i="12" s="1"/>
  <c r="I379" i="12"/>
  <c r="K379" i="12"/>
  <c r="O379" i="12"/>
  <c r="Q379" i="12"/>
  <c r="V379" i="12"/>
  <c r="G381" i="12"/>
  <c r="M381" i="12" s="1"/>
  <c r="I381" i="12"/>
  <c r="K381" i="12"/>
  <c r="O381" i="12"/>
  <c r="Q381" i="12"/>
  <c r="V381" i="12"/>
  <c r="G385" i="12"/>
  <c r="M385" i="12" s="1"/>
  <c r="I385" i="12"/>
  <c r="K385" i="12"/>
  <c r="O385" i="12"/>
  <c r="Q385" i="12"/>
  <c r="V385" i="12"/>
  <c r="G389" i="12"/>
  <c r="M389" i="12" s="1"/>
  <c r="I389" i="12"/>
  <c r="K389" i="12"/>
  <c r="O389" i="12"/>
  <c r="Q389" i="12"/>
  <c r="V389" i="12"/>
  <c r="G393" i="12"/>
  <c r="M393" i="12" s="1"/>
  <c r="I393" i="12"/>
  <c r="K393" i="12"/>
  <c r="O393" i="12"/>
  <c r="Q393" i="12"/>
  <c r="V393" i="12"/>
  <c r="G396" i="12"/>
  <c r="M396" i="12" s="1"/>
  <c r="I396" i="12"/>
  <c r="K396" i="12"/>
  <c r="O396" i="12"/>
  <c r="Q396" i="12"/>
  <c r="V396" i="12"/>
  <c r="G399" i="12"/>
  <c r="M399" i="12" s="1"/>
  <c r="I399" i="12"/>
  <c r="K399" i="12"/>
  <c r="O399" i="12"/>
  <c r="Q399" i="12"/>
  <c r="V399" i="12"/>
  <c r="G402" i="12"/>
  <c r="M402" i="12" s="1"/>
  <c r="I402" i="12"/>
  <c r="K402" i="12"/>
  <c r="O402" i="12"/>
  <c r="Q402" i="12"/>
  <c r="V402" i="12"/>
  <c r="G405" i="12"/>
  <c r="M405" i="12" s="1"/>
  <c r="I405" i="12"/>
  <c r="K405" i="12"/>
  <c r="O405" i="12"/>
  <c r="Q405" i="12"/>
  <c r="V405" i="12"/>
  <c r="G407" i="12"/>
  <c r="I407" i="12"/>
  <c r="K407" i="12"/>
  <c r="M407" i="12"/>
  <c r="O407" i="12"/>
  <c r="Q407" i="12"/>
  <c r="V407" i="12"/>
  <c r="G409" i="12"/>
  <c r="M409" i="12" s="1"/>
  <c r="I409" i="12"/>
  <c r="K409" i="12"/>
  <c r="O409" i="12"/>
  <c r="Q409" i="12"/>
  <c r="V409" i="12"/>
  <c r="G412" i="12"/>
  <c r="I412" i="12"/>
  <c r="K412" i="12"/>
  <c r="M412" i="12"/>
  <c r="O412" i="12"/>
  <c r="Q412" i="12"/>
  <c r="V412" i="12"/>
  <c r="G416" i="12"/>
  <c r="M416" i="12" s="1"/>
  <c r="I416" i="12"/>
  <c r="K416" i="12"/>
  <c r="O416" i="12"/>
  <c r="Q416" i="12"/>
  <c r="V416" i="12"/>
  <c r="G418" i="12"/>
  <c r="M418" i="12" s="1"/>
  <c r="I418" i="12"/>
  <c r="K418" i="12"/>
  <c r="O418" i="12"/>
  <c r="Q418" i="12"/>
  <c r="V418" i="12"/>
  <c r="G431" i="12"/>
  <c r="M431" i="12" s="1"/>
  <c r="I431" i="12"/>
  <c r="K431" i="12"/>
  <c r="O431" i="12"/>
  <c r="Q431" i="12"/>
  <c r="V431" i="12"/>
  <c r="G434" i="12"/>
  <c r="M434" i="12" s="1"/>
  <c r="I434" i="12"/>
  <c r="K434" i="12"/>
  <c r="O434" i="12"/>
  <c r="Q434" i="12"/>
  <c r="V434" i="12"/>
  <c r="G436" i="12"/>
  <c r="I436" i="12"/>
  <c r="K436" i="12"/>
  <c r="M436" i="12"/>
  <c r="O436" i="12"/>
  <c r="Q436" i="12"/>
  <c r="V436" i="12"/>
  <c r="G440" i="12"/>
  <c r="I440" i="12"/>
  <c r="K440" i="12"/>
  <c r="M440" i="12"/>
  <c r="O440" i="12"/>
  <c r="Q440" i="12"/>
  <c r="V440" i="12"/>
  <c r="G442" i="12"/>
  <c r="M442" i="12" s="1"/>
  <c r="I442" i="12"/>
  <c r="K442" i="12"/>
  <c r="O442" i="12"/>
  <c r="Q442" i="12"/>
  <c r="V442" i="12"/>
  <c r="G444" i="12"/>
  <c r="M444" i="12" s="1"/>
  <c r="I444" i="12"/>
  <c r="K444" i="12"/>
  <c r="O444" i="12"/>
  <c r="Q444" i="12"/>
  <c r="V444" i="12"/>
  <c r="G446" i="12"/>
  <c r="M446" i="12" s="1"/>
  <c r="I446" i="12"/>
  <c r="K446" i="12"/>
  <c r="O446" i="12"/>
  <c r="Q446" i="12"/>
  <c r="V446" i="12"/>
  <c r="G449" i="12"/>
  <c r="M449" i="12" s="1"/>
  <c r="I449" i="12"/>
  <c r="K449" i="12"/>
  <c r="O449" i="12"/>
  <c r="Q449" i="12"/>
  <c r="V449" i="12"/>
  <c r="G451" i="12"/>
  <c r="M451" i="12" s="1"/>
  <c r="I451" i="12"/>
  <c r="K451" i="12"/>
  <c r="O451" i="12"/>
  <c r="Q451" i="12"/>
  <c r="V451" i="12"/>
  <c r="G453" i="12"/>
  <c r="M453" i="12" s="1"/>
  <c r="I453" i="12"/>
  <c r="K453" i="12"/>
  <c r="O453" i="12"/>
  <c r="Q453" i="12"/>
  <c r="V453" i="12"/>
  <c r="G455" i="12"/>
  <c r="M455" i="12" s="1"/>
  <c r="I455" i="12"/>
  <c r="K455" i="12"/>
  <c r="O455" i="12"/>
  <c r="Q455" i="12"/>
  <c r="V455" i="12"/>
  <c r="G458" i="12"/>
  <c r="M458" i="12" s="1"/>
  <c r="I458" i="12"/>
  <c r="K458" i="12"/>
  <c r="O458" i="12"/>
  <c r="Q458" i="12"/>
  <c r="V458" i="12"/>
  <c r="G460" i="12"/>
  <c r="I460" i="12"/>
  <c r="K460" i="12"/>
  <c r="O460" i="12"/>
  <c r="Q460" i="12"/>
  <c r="V460" i="12"/>
  <c r="G463" i="12"/>
  <c r="M463" i="12" s="1"/>
  <c r="I463" i="12"/>
  <c r="K463" i="12"/>
  <c r="O463" i="12"/>
  <c r="Q463" i="12"/>
  <c r="V463" i="12"/>
  <c r="G466" i="12"/>
  <c r="M466" i="12" s="1"/>
  <c r="I466" i="12"/>
  <c r="K466" i="12"/>
  <c r="O466" i="12"/>
  <c r="Q466" i="12"/>
  <c r="V466" i="12"/>
  <c r="G468" i="12"/>
  <c r="I468" i="12"/>
  <c r="K468" i="12"/>
  <c r="M468" i="12"/>
  <c r="O468" i="12"/>
  <c r="Q468" i="12"/>
  <c r="V468" i="12"/>
  <c r="G470" i="12"/>
  <c r="M470" i="12" s="1"/>
  <c r="I470" i="12"/>
  <c r="K470" i="12"/>
  <c r="O470" i="12"/>
  <c r="Q470" i="12"/>
  <c r="V470" i="12"/>
  <c r="G472" i="12"/>
  <c r="M472" i="12" s="1"/>
  <c r="I472" i="12"/>
  <c r="K472" i="12"/>
  <c r="O472" i="12"/>
  <c r="Q472" i="12"/>
  <c r="V472" i="12"/>
  <c r="G474" i="12"/>
  <c r="M474" i="12" s="1"/>
  <c r="I474" i="12"/>
  <c r="K474" i="12"/>
  <c r="O474" i="12"/>
  <c r="Q474" i="12"/>
  <c r="V474" i="12"/>
  <c r="G476" i="12"/>
  <c r="M476" i="12" s="1"/>
  <c r="I476" i="12"/>
  <c r="K476" i="12"/>
  <c r="O476" i="12"/>
  <c r="Q476" i="12"/>
  <c r="V476" i="12"/>
  <c r="G478" i="12"/>
  <c r="M478" i="12" s="1"/>
  <c r="I478" i="12"/>
  <c r="K478" i="12"/>
  <c r="O478" i="12"/>
  <c r="Q478" i="12"/>
  <c r="V478" i="12"/>
  <c r="G481" i="12"/>
  <c r="M481" i="12" s="1"/>
  <c r="I481" i="12"/>
  <c r="K481" i="12"/>
  <c r="O481" i="12"/>
  <c r="Q481" i="12"/>
  <c r="V481" i="12"/>
  <c r="G484" i="12"/>
  <c r="I484" i="12"/>
  <c r="K484" i="12"/>
  <c r="M484" i="12"/>
  <c r="O484" i="12"/>
  <c r="Q484" i="12"/>
  <c r="V484" i="12"/>
  <c r="G487" i="12"/>
  <c r="M487" i="12" s="1"/>
  <c r="I487" i="12"/>
  <c r="K487" i="12"/>
  <c r="O487" i="12"/>
  <c r="Q487" i="12"/>
  <c r="V487" i="12"/>
  <c r="G489" i="12"/>
  <c r="M489" i="12" s="1"/>
  <c r="I489" i="12"/>
  <c r="K489" i="12"/>
  <c r="O489" i="12"/>
  <c r="Q489" i="12"/>
  <c r="V489" i="12"/>
  <c r="G491" i="12"/>
  <c r="M491" i="12" s="1"/>
  <c r="I491" i="12"/>
  <c r="K491" i="12"/>
  <c r="O491" i="12"/>
  <c r="Q491" i="12"/>
  <c r="V491" i="12"/>
  <c r="G493" i="12"/>
  <c r="M493" i="12" s="1"/>
  <c r="I493" i="12"/>
  <c r="K493" i="12"/>
  <c r="O493" i="12"/>
  <c r="Q493" i="12"/>
  <c r="V493" i="12"/>
  <c r="G495" i="12"/>
  <c r="M495" i="12" s="1"/>
  <c r="I495" i="12"/>
  <c r="K495" i="12"/>
  <c r="O495" i="12"/>
  <c r="Q495" i="12"/>
  <c r="V495" i="12"/>
  <c r="G497" i="12"/>
  <c r="M497" i="12" s="1"/>
  <c r="I497" i="12"/>
  <c r="K497" i="12"/>
  <c r="O497" i="12"/>
  <c r="Q497" i="12"/>
  <c r="V497" i="12"/>
  <c r="G499" i="12"/>
  <c r="M499" i="12" s="1"/>
  <c r="I499" i="12"/>
  <c r="K499" i="12"/>
  <c r="O499" i="12"/>
  <c r="Q499" i="12"/>
  <c r="V499" i="12"/>
  <c r="G501" i="12"/>
  <c r="I501" i="12"/>
  <c r="K501" i="12"/>
  <c r="M501" i="12"/>
  <c r="O501" i="12"/>
  <c r="Q501" i="12"/>
  <c r="V501" i="12"/>
  <c r="G503" i="12"/>
  <c r="M503" i="12" s="1"/>
  <c r="I503" i="12"/>
  <c r="K503" i="12"/>
  <c r="O503" i="12"/>
  <c r="Q503" i="12"/>
  <c r="V503" i="12"/>
  <c r="G504" i="12"/>
  <c r="M504" i="12" s="1"/>
  <c r="I504" i="12"/>
  <c r="K504" i="12"/>
  <c r="O504" i="12"/>
  <c r="Q504" i="12"/>
  <c r="V504" i="12"/>
  <c r="G505" i="12"/>
  <c r="M505" i="12" s="1"/>
  <c r="I505" i="12"/>
  <c r="K505" i="12"/>
  <c r="O505" i="12"/>
  <c r="Q505" i="12"/>
  <c r="V505" i="12"/>
  <c r="G506" i="12"/>
  <c r="M506" i="12" s="1"/>
  <c r="I506" i="12"/>
  <c r="K506" i="12"/>
  <c r="O506" i="12"/>
  <c r="Q506" i="12"/>
  <c r="V506" i="12"/>
  <c r="G507" i="12"/>
  <c r="M507" i="12" s="1"/>
  <c r="I507" i="12"/>
  <c r="K507" i="12"/>
  <c r="O507" i="12"/>
  <c r="Q507" i="12"/>
  <c r="V507" i="12"/>
  <c r="G508" i="12"/>
  <c r="M508" i="12" s="1"/>
  <c r="I508" i="12"/>
  <c r="K508" i="12"/>
  <c r="O508" i="12"/>
  <c r="Q508" i="12"/>
  <c r="V508" i="12"/>
  <c r="G511" i="12"/>
  <c r="I511" i="12"/>
  <c r="K511" i="12"/>
  <c r="O511" i="12"/>
  <c r="Q511" i="12"/>
  <c r="V511" i="12"/>
  <c r="G515" i="12"/>
  <c r="M515" i="12" s="1"/>
  <c r="I515" i="12"/>
  <c r="K515" i="12"/>
  <c r="O515" i="12"/>
  <c r="Q515" i="12"/>
  <c r="V515" i="12"/>
  <c r="G521" i="12"/>
  <c r="M521" i="12" s="1"/>
  <c r="I521" i="12"/>
  <c r="K521" i="12"/>
  <c r="O521" i="12"/>
  <c r="Q521" i="12"/>
  <c r="V521" i="12"/>
  <c r="G529" i="12"/>
  <c r="M529" i="12" s="1"/>
  <c r="I529" i="12"/>
  <c r="K529" i="12"/>
  <c r="O529" i="12"/>
  <c r="Q529" i="12"/>
  <c r="V529" i="12"/>
  <c r="G531" i="12"/>
  <c r="M531" i="12" s="1"/>
  <c r="I531" i="12"/>
  <c r="K531" i="12"/>
  <c r="O531" i="12"/>
  <c r="Q531" i="12"/>
  <c r="V531" i="12"/>
  <c r="G537" i="12"/>
  <c r="M537" i="12" s="1"/>
  <c r="I537" i="12"/>
  <c r="K537" i="12"/>
  <c r="O537" i="12"/>
  <c r="Q537" i="12"/>
  <c r="V537" i="12"/>
  <c r="G541" i="12"/>
  <c r="M541" i="12" s="1"/>
  <c r="I541" i="12"/>
  <c r="K541" i="12"/>
  <c r="O541" i="12"/>
  <c r="Q541" i="12"/>
  <c r="V541" i="12"/>
  <c r="G545" i="12"/>
  <c r="I545" i="12"/>
  <c r="K545" i="12"/>
  <c r="M545" i="12"/>
  <c r="O545" i="12"/>
  <c r="Q545" i="12"/>
  <c r="V545" i="12"/>
  <c r="G546" i="12"/>
  <c r="M546" i="12" s="1"/>
  <c r="I546" i="12"/>
  <c r="K546" i="12"/>
  <c r="O546" i="12"/>
  <c r="Q546" i="12"/>
  <c r="V546" i="12"/>
  <c r="G549" i="12"/>
  <c r="I549" i="12"/>
  <c r="K549" i="12"/>
  <c r="K548" i="12" s="1"/>
  <c r="O549" i="12"/>
  <c r="Q549" i="12"/>
  <c r="V549" i="12"/>
  <c r="G555" i="12"/>
  <c r="M555" i="12" s="1"/>
  <c r="I555" i="12"/>
  <c r="K555" i="12"/>
  <c r="O555" i="12"/>
  <c r="Q555" i="12"/>
  <c r="V555" i="12"/>
  <c r="G556" i="12"/>
  <c r="I556" i="12"/>
  <c r="K556" i="12"/>
  <c r="M556" i="12"/>
  <c r="O556" i="12"/>
  <c r="Q556" i="12"/>
  <c r="V556" i="12"/>
  <c r="G558" i="12"/>
  <c r="M558" i="12" s="1"/>
  <c r="I558" i="12"/>
  <c r="K558" i="12"/>
  <c r="O558" i="12"/>
  <c r="Q558" i="12"/>
  <c r="Q557" i="12" s="1"/>
  <c r="V558" i="12"/>
  <c r="V557" i="12" s="1"/>
  <c r="G562" i="12"/>
  <c r="M562" i="12" s="1"/>
  <c r="I562" i="12"/>
  <c r="K562" i="12"/>
  <c r="O562" i="12"/>
  <c r="Q562" i="12"/>
  <c r="V562" i="12"/>
  <c r="G565" i="12"/>
  <c r="I565" i="12"/>
  <c r="K565" i="12"/>
  <c r="M565" i="12"/>
  <c r="O565" i="12"/>
  <c r="Q565" i="12"/>
  <c r="V565" i="12"/>
  <c r="G569" i="12"/>
  <c r="M569" i="12" s="1"/>
  <c r="I569" i="12"/>
  <c r="K569" i="12"/>
  <c r="O569" i="12"/>
  <c r="Q569" i="12"/>
  <c r="V569" i="12"/>
  <c r="G572" i="12"/>
  <c r="I572" i="12"/>
  <c r="K572" i="12"/>
  <c r="M572" i="12"/>
  <c r="O572" i="12"/>
  <c r="Q572" i="12"/>
  <c r="V572" i="12"/>
  <c r="V564" i="12" s="1"/>
  <c r="G575" i="12"/>
  <c r="M575" i="12" s="1"/>
  <c r="I575" i="12"/>
  <c r="K575" i="12"/>
  <c r="O575" i="12"/>
  <c r="Q575" i="12"/>
  <c r="V575" i="12"/>
  <c r="G580" i="12"/>
  <c r="I580" i="12"/>
  <c r="K580" i="12"/>
  <c r="O580" i="12"/>
  <c r="Q580" i="12"/>
  <c r="V580" i="12"/>
  <c r="G585" i="12"/>
  <c r="M585" i="12" s="1"/>
  <c r="I585" i="12"/>
  <c r="K585" i="12"/>
  <c r="O585" i="12"/>
  <c r="Q585" i="12"/>
  <c r="V585" i="12"/>
  <c r="G587" i="12"/>
  <c r="M587" i="12" s="1"/>
  <c r="I587" i="12"/>
  <c r="K587" i="12"/>
  <c r="O587" i="12"/>
  <c r="Q587" i="12"/>
  <c r="V587" i="12"/>
  <c r="G591" i="12"/>
  <c r="M591" i="12" s="1"/>
  <c r="I591" i="12"/>
  <c r="K591" i="12"/>
  <c r="O591" i="12"/>
  <c r="Q591" i="12"/>
  <c r="V591" i="12"/>
  <c r="G593" i="12"/>
  <c r="M593" i="12" s="1"/>
  <c r="M592" i="12" s="1"/>
  <c r="I593" i="12"/>
  <c r="I592" i="12" s="1"/>
  <c r="K593" i="12"/>
  <c r="K592" i="12" s="1"/>
  <c r="O593" i="12"/>
  <c r="O592" i="12" s="1"/>
  <c r="Q593" i="12"/>
  <c r="Q592" i="12" s="1"/>
  <c r="V593" i="12"/>
  <c r="V592" i="12" s="1"/>
  <c r="V595" i="12"/>
  <c r="G596" i="12"/>
  <c r="G595" i="12" s="1"/>
  <c r="I85" i="1" s="1"/>
  <c r="I596" i="12"/>
  <c r="K596" i="12"/>
  <c r="O596" i="12"/>
  <c r="Q596" i="12"/>
  <c r="V596" i="12"/>
  <c r="G598" i="12"/>
  <c r="M598" i="12" s="1"/>
  <c r="I598" i="12"/>
  <c r="K598" i="12"/>
  <c r="O598" i="12"/>
  <c r="Q598" i="12"/>
  <c r="Q595" i="12" s="1"/>
  <c r="V598" i="12"/>
  <c r="G602" i="12"/>
  <c r="M602" i="12" s="1"/>
  <c r="I602" i="12"/>
  <c r="K602" i="12"/>
  <c r="O602" i="12"/>
  <c r="Q602" i="12"/>
  <c r="V602" i="12"/>
  <c r="G605" i="12"/>
  <c r="M605" i="12" s="1"/>
  <c r="I605" i="12"/>
  <c r="K605" i="12"/>
  <c r="O605" i="12"/>
  <c r="O601" i="12" s="1"/>
  <c r="Q605" i="12"/>
  <c r="V605" i="12"/>
  <c r="G607" i="12"/>
  <c r="M607" i="12" s="1"/>
  <c r="I607" i="12"/>
  <c r="K607" i="12"/>
  <c r="O607" i="12"/>
  <c r="Q607" i="12"/>
  <c r="V607" i="12"/>
  <c r="G610" i="12"/>
  <c r="I610" i="12"/>
  <c r="I609" i="12" s="1"/>
  <c r="K610" i="12"/>
  <c r="K609" i="12" s="1"/>
  <c r="O610" i="12"/>
  <c r="O609" i="12" s="1"/>
  <c r="Q610" i="12"/>
  <c r="V610" i="12"/>
  <c r="AE613" i="12"/>
  <c r="F42" i="1" s="1"/>
  <c r="I18" i="1"/>
  <c r="H40" i="1"/>
  <c r="J28" i="1"/>
  <c r="J26" i="1"/>
  <c r="G38" i="1"/>
  <c r="F38" i="1"/>
  <c r="J23" i="1"/>
  <c r="J24" i="1"/>
  <c r="J25" i="1"/>
  <c r="J27" i="1"/>
  <c r="E24" i="1"/>
  <c r="E26" i="1"/>
  <c r="K122" i="13" l="1"/>
  <c r="K118" i="13"/>
  <c r="V122" i="13"/>
  <c r="V286" i="12"/>
  <c r="V601" i="12"/>
  <c r="V276" i="12"/>
  <c r="Q601" i="12"/>
  <c r="Q376" i="12"/>
  <c r="O97" i="12"/>
  <c r="V130" i="12"/>
  <c r="I97" i="12"/>
  <c r="Q486" i="12"/>
  <c r="V548" i="12"/>
  <c r="V457" i="12"/>
  <c r="V448" i="12"/>
  <c r="Q457" i="12"/>
  <c r="Q548" i="12"/>
  <c r="O548" i="12"/>
  <c r="K457" i="12"/>
  <c r="I548" i="12"/>
  <c r="Q106" i="12"/>
  <c r="G548" i="12"/>
  <c r="I81" i="1" s="1"/>
  <c r="K113" i="12"/>
  <c r="G73" i="12"/>
  <c r="K52" i="12"/>
  <c r="O557" i="12"/>
  <c r="G179" i="12"/>
  <c r="I66" i="1" s="1"/>
  <c r="I106" i="12"/>
  <c r="O595" i="12"/>
  <c r="M596" i="12"/>
  <c r="I557" i="12"/>
  <c r="V52" i="12"/>
  <c r="K595" i="12"/>
  <c r="Q113" i="12"/>
  <c r="O401" i="12"/>
  <c r="I601" i="12"/>
  <c r="K401" i="12"/>
  <c r="O94" i="13"/>
  <c r="Q510" i="12"/>
  <c r="I486" i="12"/>
  <c r="Q448" i="12"/>
  <c r="O73" i="12"/>
  <c r="Q8" i="12"/>
  <c r="M81" i="12"/>
  <c r="M73" i="12" s="1"/>
  <c r="O8" i="12"/>
  <c r="Q286" i="12"/>
  <c r="V376" i="12"/>
  <c r="V298" i="12"/>
  <c r="K376" i="12"/>
  <c r="O486" i="12"/>
  <c r="V94" i="13"/>
  <c r="O66" i="13"/>
  <c r="Q609" i="12"/>
  <c r="O465" i="12"/>
  <c r="V8" i="12"/>
  <c r="O52" i="13"/>
  <c r="I510" i="12"/>
  <c r="V465" i="12"/>
  <c r="K286" i="12"/>
  <c r="K8" i="12"/>
  <c r="I94" i="13"/>
  <c r="K557" i="12"/>
  <c r="I457" i="12"/>
  <c r="I376" i="12"/>
  <c r="Q298" i="12"/>
  <c r="O286" i="12"/>
  <c r="K130" i="12"/>
  <c r="O113" i="12"/>
  <c r="I8" i="12"/>
  <c r="V66" i="13"/>
  <c r="V60" i="12"/>
  <c r="I66" i="13"/>
  <c r="V52" i="13"/>
  <c r="M557" i="12"/>
  <c r="I113" i="12"/>
  <c r="V8" i="13"/>
  <c r="Q465" i="12"/>
  <c r="K448" i="12"/>
  <c r="K298" i="12"/>
  <c r="I276" i="12"/>
  <c r="I118" i="13"/>
  <c r="V609" i="12"/>
  <c r="G557" i="12"/>
  <c r="I82" i="1" s="1"/>
  <c r="I448" i="12"/>
  <c r="G113" i="12"/>
  <c r="I63" i="1" s="1"/>
  <c r="K73" i="12"/>
  <c r="K52" i="13"/>
  <c r="K465" i="12"/>
  <c r="K66" i="13"/>
  <c r="K8" i="13"/>
  <c r="K218" i="12"/>
  <c r="I52" i="12"/>
  <c r="Q122" i="13"/>
  <c r="Q118" i="13"/>
  <c r="I8" i="13"/>
  <c r="G448" i="12"/>
  <c r="I76" i="1" s="1"/>
  <c r="O118" i="13"/>
  <c r="I73" i="12"/>
  <c r="O376" i="12"/>
  <c r="Q66" i="13"/>
  <c r="O8" i="13"/>
  <c r="K179" i="12"/>
  <c r="G564" i="12"/>
  <c r="I83" i="1" s="1"/>
  <c r="I465" i="12"/>
  <c r="O218" i="12"/>
  <c r="O130" i="12"/>
  <c r="I564" i="12"/>
  <c r="K510" i="12"/>
  <c r="O298" i="12"/>
  <c r="V271" i="12"/>
  <c r="O448" i="12"/>
  <c r="Q271" i="12"/>
  <c r="I130" i="12"/>
  <c r="O122" i="13"/>
  <c r="K486" i="12"/>
  <c r="O271" i="12"/>
  <c r="G298" i="12"/>
  <c r="I73" i="1" s="1"/>
  <c r="O179" i="12"/>
  <c r="I122" i="13"/>
  <c r="O457" i="12"/>
  <c r="I271" i="12"/>
  <c r="V179" i="12"/>
  <c r="V113" i="12"/>
  <c r="Q130" i="13"/>
  <c r="O276" i="12"/>
  <c r="Q73" i="12"/>
  <c r="I298" i="12"/>
  <c r="Q52" i="13"/>
  <c r="V510" i="12"/>
  <c r="I401" i="12"/>
  <c r="I286" i="12"/>
  <c r="Q52" i="12"/>
  <c r="Q8" i="13"/>
  <c r="K601" i="12"/>
  <c r="K564" i="12"/>
  <c r="G276" i="12"/>
  <c r="I70" i="1" s="1"/>
  <c r="Q130" i="12"/>
  <c r="V73" i="12"/>
  <c r="K60" i="12"/>
  <c r="O510" i="12"/>
  <c r="I52" i="13"/>
  <c r="Q401" i="12"/>
  <c r="V97" i="12"/>
  <c r="Q564" i="12"/>
  <c r="Q179" i="12"/>
  <c r="Q97" i="12"/>
  <c r="Q60" i="12"/>
  <c r="G609" i="12"/>
  <c r="G592" i="12"/>
  <c r="I84" i="1" s="1"/>
  <c r="O564" i="12"/>
  <c r="V218" i="12"/>
  <c r="O60" i="12"/>
  <c r="Q218" i="12"/>
  <c r="K97" i="12"/>
  <c r="K94" i="13"/>
  <c r="G62" i="13"/>
  <c r="I60" i="1" s="1"/>
  <c r="V486" i="12"/>
  <c r="V106" i="12"/>
  <c r="I60" i="12"/>
  <c r="I130" i="13"/>
  <c r="I595" i="12"/>
  <c r="I218" i="12"/>
  <c r="K106" i="12"/>
  <c r="Q94" i="13"/>
  <c r="V401" i="12"/>
  <c r="I179" i="12"/>
  <c r="O130" i="13"/>
  <c r="V118" i="13"/>
  <c r="M122" i="13"/>
  <c r="M52" i="13"/>
  <c r="G52" i="13"/>
  <c r="G8" i="13"/>
  <c r="M595" i="12"/>
  <c r="G510" i="12"/>
  <c r="I80" i="1" s="1"/>
  <c r="M511" i="12"/>
  <c r="M510" i="12" s="1"/>
  <c r="G457" i="12"/>
  <c r="I77" i="1" s="1"/>
  <c r="M448" i="12"/>
  <c r="G401" i="12"/>
  <c r="I75" i="1" s="1"/>
  <c r="M286" i="12"/>
  <c r="M271" i="12"/>
  <c r="G130" i="12"/>
  <c r="I65" i="1" s="1"/>
  <c r="M113" i="12"/>
  <c r="M106" i="12"/>
  <c r="M97" i="12"/>
  <c r="M60" i="12"/>
  <c r="G130" i="13"/>
  <c r="G118" i="13"/>
  <c r="I86" i="1" s="1"/>
  <c r="F43" i="1"/>
  <c r="AF134" i="13"/>
  <c r="M610" i="12"/>
  <c r="M609" i="12" s="1"/>
  <c r="G601" i="12"/>
  <c r="G465" i="12"/>
  <c r="I78" i="1" s="1"/>
  <c r="M465" i="12"/>
  <c r="F39" i="1"/>
  <c r="AF613" i="12"/>
  <c r="F41" i="1"/>
  <c r="M94" i="13"/>
  <c r="G122" i="13"/>
  <c r="G113" i="13"/>
  <c r="I72" i="1" s="1"/>
  <c r="G94" i="13"/>
  <c r="I69" i="1" s="1"/>
  <c r="M131" i="13"/>
  <c r="M130" i="13" s="1"/>
  <c r="M119" i="13"/>
  <c r="M118" i="13" s="1"/>
  <c r="M70" i="13"/>
  <c r="M66" i="13" s="1"/>
  <c r="M33" i="13"/>
  <c r="M8" i="13" s="1"/>
  <c r="G66" i="13"/>
  <c r="M601" i="12"/>
  <c r="M8" i="12"/>
  <c r="M376" i="12"/>
  <c r="M401" i="12"/>
  <c r="M218" i="12"/>
  <c r="M52" i="12"/>
  <c r="M486" i="12"/>
  <c r="G106" i="12"/>
  <c r="I62" i="1" s="1"/>
  <c r="G52" i="12"/>
  <c r="I58" i="1" s="1"/>
  <c r="G376" i="12"/>
  <c r="I74" i="1" s="1"/>
  <c r="G8" i="12"/>
  <c r="M549" i="12"/>
  <c r="M548" i="12" s="1"/>
  <c r="G486" i="12"/>
  <c r="I79" i="1" s="1"/>
  <c r="G286" i="12"/>
  <c r="I71" i="1" s="1"/>
  <c r="G218" i="12"/>
  <c r="I67" i="1" s="1"/>
  <c r="G60" i="12"/>
  <c r="M460" i="12"/>
  <c r="M457" i="12" s="1"/>
  <c r="M306" i="12"/>
  <c r="M298" i="12" s="1"/>
  <c r="M277" i="12"/>
  <c r="M276" i="12" s="1"/>
  <c r="M180" i="12"/>
  <c r="M179" i="12" s="1"/>
  <c r="M131" i="12"/>
  <c r="M130" i="12" s="1"/>
  <c r="M580" i="12"/>
  <c r="M564" i="12" s="1"/>
  <c r="G44" i="1" l="1"/>
  <c r="H44" i="1" s="1"/>
  <c r="G43" i="1"/>
  <c r="I88" i="1"/>
  <c r="I20" i="1" s="1"/>
  <c r="I59" i="1"/>
  <c r="I57" i="1"/>
  <c r="I87" i="1"/>
  <c r="I19" i="1" s="1"/>
  <c r="I44" i="1"/>
  <c r="H43" i="1"/>
  <c r="I43" i="1" s="1"/>
  <c r="I64" i="1"/>
  <c r="G134" i="13"/>
  <c r="I17" i="1"/>
  <c r="G613" i="12"/>
  <c r="G42" i="1"/>
  <c r="H42" i="1" s="1"/>
  <c r="I42" i="1" s="1"/>
  <c r="G41" i="1"/>
  <c r="H41" i="1" s="1"/>
  <c r="I41" i="1" s="1"/>
  <c r="G39" i="1"/>
  <c r="G45" i="1" s="1"/>
  <c r="G25" i="1" s="1"/>
  <c r="A25" i="1" s="1"/>
  <c r="F45" i="1"/>
  <c r="I16" i="1"/>
  <c r="I21" i="1" l="1"/>
  <c r="I89" i="1"/>
  <c r="J71" i="1" s="1"/>
  <c r="H39" i="1"/>
  <c r="H45" i="1" s="1"/>
  <c r="G23" i="1"/>
  <c r="A23" i="1" s="1"/>
  <c r="G28" i="1"/>
  <c r="G26" i="1"/>
  <c r="A26" i="1"/>
  <c r="J59" i="1" l="1"/>
  <c r="J73" i="1"/>
  <c r="J70" i="1"/>
  <c r="J66" i="1"/>
  <c r="J62" i="1"/>
  <c r="J77" i="1"/>
  <c r="J72" i="1"/>
  <c r="J84" i="1"/>
  <c r="J83" i="1"/>
  <c r="J76" i="1"/>
  <c r="J75" i="1"/>
  <c r="J87" i="1"/>
  <c r="J68" i="1"/>
  <c r="J78" i="1"/>
  <c r="I39" i="1"/>
  <c r="I45" i="1" s="1"/>
  <c r="J86" i="1"/>
  <c r="J74" i="1"/>
  <c r="J79" i="1"/>
  <c r="J65" i="1"/>
  <c r="J64" i="1"/>
  <c r="J85" i="1"/>
  <c r="J61" i="1"/>
  <c r="J63" i="1"/>
  <c r="J67" i="1"/>
  <c r="J69" i="1"/>
  <c r="J57" i="1"/>
  <c r="J88" i="1"/>
  <c r="J60" i="1"/>
  <c r="J80" i="1"/>
  <c r="J82" i="1"/>
  <c r="J81" i="1"/>
  <c r="J58" i="1"/>
  <c r="G24" i="1"/>
  <c r="A27" i="1" s="1"/>
  <c r="A24" i="1"/>
  <c r="J44" i="1" l="1"/>
  <c r="J43" i="1"/>
  <c r="J42" i="1"/>
  <c r="J41" i="1"/>
  <c r="J39" i="1"/>
  <c r="J89" i="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A4F60E6-4AF8-4994-B0FF-E664BD908CDF}">
      <text>
        <r>
          <rPr>
            <sz val="9"/>
            <color indexed="81"/>
            <rFont val="Tahoma"/>
            <family val="2"/>
            <charset val="238"/>
          </rPr>
          <t>Jedná se o informaci, zda se jedná o položku, která je do rozpočtu zadána z cenové soustavy RTS, nebo vlastní.</t>
        </r>
      </text>
    </comment>
    <comment ref="T6" authorId="0" shapeId="0" xr:uid="{FA393147-1756-469D-8976-3DA7936C557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D8851EA0-180D-4C79-846D-8622AD0D576B}">
      <text>
        <r>
          <rPr>
            <sz val="9"/>
            <color indexed="81"/>
            <rFont val="Tahoma"/>
            <family val="2"/>
            <charset val="238"/>
          </rPr>
          <t>Jedná se o informaci, zda se jedná o položku, která je do rozpočtu zadána z cenové soustavy RTS, nebo vlastní.</t>
        </r>
      </text>
    </comment>
    <comment ref="T6" authorId="0" shapeId="0" xr:uid="{1EA1C645-3240-4337-974C-59ED3F5E244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<sst xmlns="http://schemas.openxmlformats.org/spreadsheetml/2006/main" count="3456" uniqueCount="1022">
  <si>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</si>
  <si>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</si>
  <si>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</si>
  <si>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</si>
  <si>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</si>
  <si>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</si>
  <si>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</si>
  <si>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</si>
  <si>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</si>
  <si>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</si>
  <si>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</si>
  <si>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</si>
  <si>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</si>
  <si>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</si>
  <si>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</si>
  <si>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</si>
  <si>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</si>
  <si>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</si>
  <si>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</si>
  <si>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</si>
  <si>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</si>
  <si>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</si>
  <si>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</si>
  <si>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</si>
  <si>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</si>
  <si>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</si>
  <si>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</si>
  <si>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</si>
  <si>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</si>
  <si>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</si>
  <si>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</si>
  <si>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</si>
  <si>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</si>
  <si>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</si>
  <si>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</si>
  <si>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</si>
  <si>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</si>
  <si>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</si>
  <si>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</si>
  <si>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</si>
  <si>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</si>
  <si>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</si>
  <si>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</si>
  <si>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Mú19/01</t>
  </si>
  <si>
    <t>Radnice ÚMČ Brno - Útěchov</t>
  </si>
  <si>
    <t>Stavba</t>
  </si>
  <si>
    <t>Stavební objekt</t>
  </si>
  <si>
    <t>01</t>
  </si>
  <si>
    <t>Útěchov u Brna, p.č. 65/3</t>
  </si>
  <si>
    <t>1./2024</t>
  </si>
  <si>
    <t>Architektonicko-stavební řešení</t>
  </si>
  <si>
    <t>02</t>
  </si>
  <si>
    <t>Úpravy venkovních ploch</t>
  </si>
  <si>
    <t>2/2024</t>
  </si>
  <si>
    <t>Venkovní plochy</t>
  </si>
  <si>
    <t>Celkem za stavbu</t>
  </si>
  <si>
    <t>CZK</t>
  </si>
  <si>
    <t>#POPS</t>
  </si>
  <si>
    <t>Popis stavby: Mú19/01 - Radnice ÚMČ Brno - Útěchov</t>
  </si>
  <si>
    <t>#POPO</t>
  </si>
  <si>
    <t>Popis objektu: 01 - Útěchov u Brna, p.č. 65/3</t>
  </si>
  <si>
    <t>#POPR</t>
  </si>
  <si>
    <t>Popis rozpočtu: 1./2024 - Architektonicko-stavební řešení</t>
  </si>
  <si>
    <t>Popis objektu: 02 - Úpravy venkovních ploch</t>
  </si>
  <si>
    <t>Popis rozpočtu: 2/2024 - Venkovní plochy</t>
  </si>
  <si>
    <t>Rekapitulace dílů</t>
  </si>
  <si>
    <t>Typ dílu</t>
  </si>
  <si>
    <t>1</t>
  </si>
  <si>
    <t>Zemní práce</t>
  </si>
  <si>
    <t>18</t>
  </si>
  <si>
    <t>Povrchové úpravy terénu</t>
  </si>
  <si>
    <t>2</t>
  </si>
  <si>
    <t>Základy a zvláštní zakládání</t>
  </si>
  <si>
    <t>3</t>
  </si>
  <si>
    <t>Svislé a kompletní konstrukce</t>
  </si>
  <si>
    <t>34</t>
  </si>
  <si>
    <t>Stěny a příčky</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</si>
  <si>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</si>
  <si>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</si>
  <si>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</si>
  <si>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</si>
  <si>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</si>
  <si>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</si>
  <si>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</si>
  <si>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</si>
  <si>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</si>
  <si>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</si>
  <si>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</si>
  <si>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</si>
  <si>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</si>
  <si>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</si>
  <si>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</si>
  <si>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</si>
  <si>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</si>
  <si>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</si>
  <si>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</si>
  <si>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</si>
  <si>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99</t>
  </si>
  <si>
    <t>Staveništní přesun hmot</t>
  </si>
  <si>
    <t>711</t>
  </si>
  <si>
    <t>Izolace proti vodě</t>
  </si>
  <si>
    <t>712</t>
  </si>
  <si>
    <t>Povlakové krytiny</t>
  </si>
  <si>
    <t>713</t>
  </si>
  <si>
    <t>Izolace tepelné</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</si>
  <si>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</si>
  <si>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</si>
  <si>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</si>
  <si>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</si>
  <si>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</si>
  <si>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</si>
  <si>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</si>
  <si>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</si>
  <si>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</si>
  <si>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</si>
  <si>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</si>
  <si>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</si>
  <si>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</si>
  <si>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</si>
  <si>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</si>
  <si>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</si>
  <si>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782</t>
  </si>
  <si>
    <t>Konstrukce z přírodního kamene</t>
  </si>
  <si>
    <t>784</t>
  </si>
  <si>
    <t>Malby</t>
  </si>
  <si>
    <t>799</t>
  </si>
  <si>
    <t>Ostatní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</si>
  <si>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</si>
  <si>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</si>
  <si>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</si>
  <si>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</si>
  <si>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</si>
  <si>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</si>
  <si>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</si>
  <si>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</si>
  <si>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</si>
  <si>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</si>
  <si>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</si>
  <si>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</si>
  <si>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</si>
  <si>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</si>
  <si>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</si>
  <si>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</si>
  <si>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</si>
  <si>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</si>
  <si>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</si>
  <si>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</si>
  <si>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</si>
  <si>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</si>
  <si>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</si>
  <si>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</si>
  <si>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</si>
  <si>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</si>
  <si>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</si>
  <si>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</si>
  <si>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</si>
  <si>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</si>
  <si>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</si>
  <si>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121101100R00</t>
  </si>
  <si>
    <t>Sejmutí ornice s přemístěním na vzdálenost do 50 m</t>
  </si>
  <si>
    <t>m3</t>
  </si>
  <si>
    <t>800-1</t>
  </si>
  <si>
    <t>RTS 24/ II</t>
  </si>
  <si>
    <t>Práce</t>
  </si>
  <si>
    <t>Běžná</t>
  </si>
  <si>
    <t>POL1_</t>
  </si>
  <si>
    <t>nebo lesní půdy, s vodorovným přemístěním na hromady v místě upotřebení nebo na dočasné či trvalé skládky se složením</t>
  </si>
  <si>
    <t>SPI</t>
  </si>
  <si>
    <t>0,3*25,0*13,0</t>
  </si>
  <si>
    <t>VV</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</si>
  <si>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</si>
  <si>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</si>
  <si>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</si>
  <si>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0,4*23,0*9,5</t>
  </si>
  <si>
    <t>131201119R00</t>
  </si>
  <si>
    <t xml:space="preserve">Hloubení nezapažených jam a zářezů příplatek za lepivost, v hornině 3,  </t>
  </si>
  <si>
    <t xml:space="preserve">50 % : </t>
  </si>
  <si>
    <t>Odkaz na mn. položky pořadí 2 : 87,40000*0,5</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</si>
  <si>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</si>
  <si>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</si>
  <si>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</si>
  <si>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0,8*(0,7*(9,995*2+20,0*2+4,31+3,0)+1,0*12,69)</t>
  </si>
  <si>
    <t>132201219R00</t>
  </si>
  <si>
    <t xml:space="preserve">Hloubení rýh šířky přes 60 do 200 cm příplatek za lepivost, v hornině 3,  </t>
  </si>
  <si>
    <t>Odkaz na mn. položky pořadí 4 : 47,84000*0,5</t>
  </si>
  <si>
    <t>139601102R00</t>
  </si>
  <si>
    <t>Ruční výkop jam, rýh a šachet v hornině 3</t>
  </si>
  <si>
    <t>s přehozením na vzdálenost do 5 m nebo s naložením na ruční dopravní prostředek</t>
  </si>
  <si>
    <t>dočištění - předpoklad : 2,0</t>
  </si>
  <si>
    <t>162701105R00</t>
  </si>
  <si>
    <t>Vodorovné přemístění výkopku z horniny 1 až 4, na vzdálenost přes 9 000  do 10 000 m</t>
  </si>
  <si>
    <t>po suchu, bez naložení výkopku, avšak se složením bez rozhrnutí, zpáteční cesta vozidla.</t>
  </si>
  <si>
    <t>Odkaz na mn. položky pořadí 8 : 137,24000</t>
  </si>
  <si>
    <t>167101101R00</t>
  </si>
  <si>
    <t>Nakládání, skládání, překládání neulehlého výkopku nakládání výkopku  do 100 m3, z horniny 1 až 4</t>
  </si>
  <si>
    <t xml:space="preserve">vyhloubeno : </t>
  </si>
  <si>
    <t>Odkaz na mn. položky pořadí 2 : 87,40000</t>
  </si>
  <si>
    <t>Odkaz na mn. položky pořadí 4 : 47,84000</t>
  </si>
  <si>
    <t>Odkaz na mn. položky pořadí 6 : 2,00000</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</si>
  <si>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</si>
  <si>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</si>
  <si>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</si>
  <si>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</si>
  <si>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</si>
  <si>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okolo ztrac. bed. : 0,4*0,5*(20,3*4+3,0*2+2,5*2)+0,55*0,7*20,3+0,3*0,5*(10,0+21,4)+1,0*0,6*10,0</t>
  </si>
  <si>
    <t>181101102R00</t>
  </si>
  <si>
    <t>Úprava pláně v zářezech v hornině 1 až 4, se zhutněním</t>
  </si>
  <si>
    <t>m2</t>
  </si>
  <si>
    <t>vyrovnáním výškových rozdílů, ploch vodorovných a ploch do sklonu 1 : 5.</t>
  </si>
  <si>
    <t>23,0*9,5</t>
  </si>
  <si>
    <t>199000002R00</t>
  </si>
  <si>
    <t>Poplatky za skládku horniny 1- 4, skupina 17 05 04 z Katalogu odpadů</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</si>
  <si>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</si>
  <si>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</si>
  <si>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</si>
  <si>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0,55*20,3+0,3*(10,0+21,4)+1,0*10,0</t>
  </si>
  <si>
    <t>583426801R</t>
  </si>
  <si>
    <t>Kamenivo stanovené přírodní; drcené; 16/32; typ: praný; OH = 2,62 Mg/m3; granodiorit</t>
  </si>
  <si>
    <t>t</t>
  </si>
  <si>
    <t>SPCM</t>
  </si>
  <si>
    <t>Specifikace</t>
  </si>
  <si>
    <t>POL3_</t>
  </si>
  <si>
    <t>okolo ztrac. bed. : (0,4*0,5*(20,3*4+3,0*2+2,5*2)+0,55*0,7*20,3+0,3*0,5*(10,0+21,4)+1,0*0,6*10,0)*1,7</t>
  </si>
  <si>
    <t>180407111RT2</t>
  </si>
  <si>
    <t>Položení travního koberce se zalitím koberce po položení , včetně dodávky koberce</t>
  </si>
  <si>
    <t>823-1</t>
  </si>
  <si>
    <t>s extenzivní vegetací : 19,5*7,23</t>
  </si>
  <si>
    <t>182951111RT1</t>
  </si>
  <si>
    <t>Ostatní a doplňkové práce položení netkané zahradnické textilie bez upevnění, bez dodávky textilie</t>
  </si>
  <si>
    <t>19,5*7,23</t>
  </si>
  <si>
    <t>673131297R</t>
  </si>
  <si>
    <t>Tkanina přírodní kokosová s PP síťovinou a mulčovací fólií; plošná hmotnost = 530 g/m2</t>
  </si>
  <si>
    <t xml:space="preserve">+20 % : </t>
  </si>
  <si>
    <t>Odkaz na mn. položky pořadí 16 : 140,98500*1,2</t>
  </si>
  <si>
    <t>274272150RT4</t>
  </si>
  <si>
    <t>Zdivo základové z bednicích tvárnic tloušťky 400 mm, výplň betonem C 20/25</t>
  </si>
  <si>
    <t>801-1</t>
  </si>
  <si>
    <t>s výplní betonem, bez výztuže,</t>
  </si>
  <si>
    <t>0,5*((1,445+0,7+2,75+1,0+3,25+0,15+0,4)*2+(0,15+20,0+0,15)*2+0,15+20,0+0,15)</t>
  </si>
  <si>
    <t>274313621R00</t>
  </si>
  <si>
    <t>Beton základových pasů prostý třídy C 20/25</t>
  </si>
  <si>
    <t>Včetně dodávky a uložení betonu a kamene.</t>
  </si>
  <si>
    <t>POP</t>
  </si>
  <si>
    <t>0,4*(0,7*(9,995*2+20,0*2+4,31+3,0)+1,0*12,69)</t>
  </si>
  <si>
    <t>274354043R00</t>
  </si>
  <si>
    <t>Bednění prostupu základy průřezu do 0,1 m2, délky prostupu do 1,0 m</t>
  </si>
  <si>
    <t>kus</t>
  </si>
  <si>
    <t>úprava trouby na potřebný rozměr, uložení a  ukotvení trouby v bednění. Včetně dodávky trouby.</t>
  </si>
  <si>
    <t>279361821R00</t>
  </si>
  <si>
    <t>Výztuž základových zdí z betonářské oceli 10 505(R), Výztuž ocelová betonářská - tyč; úprava: stříhaná, ohýbaná; povrch: žebírkový; značka: B500B (1.0439); d = 10,0 mm</t>
  </si>
  <si>
    <t>včetně distančních prvků</t>
  </si>
  <si>
    <t>15 kg/m2 - bude upřesněno statickým výpočtem : 40,145*15,0*0,001*1,08</t>
  </si>
  <si>
    <t>349121105RX4</t>
  </si>
  <si>
    <t>Montáž beton. základu ke skříni tep. čerpadla, vč.dodávky sady 4 ks</t>
  </si>
  <si>
    <t>sada</t>
  </si>
  <si>
    <t>Vlastní</t>
  </si>
  <si>
    <t>311271187R00</t>
  </si>
  <si>
    <t>Zdivo nosné z tvárnic porobetonových pero-drážka tloušťky 300 mm, charakteristická pevnost v tlaku fk = 1,50 MPa, součinitel prostupu tepla U=0,33 W/m2.K</t>
  </si>
  <si>
    <t>3,315*(5,1+0,15+5,1+0,15+10,0+3,5+3,0+1,0+0,3+3,5+3,0+1,0+0,3+3,5)</t>
  </si>
  <si>
    <t>3,565*(4,125+11,4+4,975+0,235+0,9+3,54+0,9+1,0+2,6+0,15)</t>
  </si>
  <si>
    <t>3,75*2,0*2</t>
  </si>
  <si>
    <t>atika : 0,45*(20,5+7,8*2)</t>
  </si>
  <si>
    <t>odpočet otvorů : -(3,0*3,0*6+1,6*0,9*6)</t>
  </si>
  <si>
    <t>-(0,9*2,15*2+3,0*3,0)</t>
  </si>
  <si>
    <t>311941115R00</t>
  </si>
  <si>
    <t>Připojení zděných stěn ke konstrukci vloženou při zdění nosného zdiva</t>
  </si>
  <si>
    <t>m</t>
  </si>
  <si>
    <t>nerezovou kotvou ve spáře nového zdiva (4 ks/m spáry)</t>
  </si>
  <si>
    <t>Včetně dodávky kotev.</t>
  </si>
  <si>
    <t>3,315*22</t>
  </si>
  <si>
    <t>317121047RT4</t>
  </si>
  <si>
    <t>Překlady pórobetonové nenosné délky 1240 mm, šířky 150 mm, výšky 249 mm</t>
  </si>
  <si>
    <t>317121043RT3</t>
  </si>
  <si>
    <t>Překlady pórobetonové nosné délky 1250 mm, výšky 249 mm, šířky 200 mm</t>
  </si>
  <si>
    <t>317121043RT4</t>
  </si>
  <si>
    <t>Překlady pórobetonové nosné délky 1250 mm, výšky 249 mm, šířky 300 mm</t>
  </si>
  <si>
    <t>317121044RT7</t>
  </si>
  <si>
    <t>Překlady pórobetonové nosné délky 1490 mm, výšky 249 mm, šířky 200 mm</t>
  </si>
  <si>
    <t>317121044RU3</t>
  </si>
  <si>
    <t>Překlady pórobetonové nosné délky 1990 mm, výšky 249 mm, šířky 300 mm</t>
  </si>
  <si>
    <t>346275115R00</t>
  </si>
  <si>
    <t>Přizdívky a obezdívky z desek pórobetonových tloušťky 150 mm</t>
  </si>
  <si>
    <t>s pomocným lešením o výšce podlahy do 1900 mm a pro zatížení do 1,5 kPa.</t>
  </si>
  <si>
    <t>WC modul : 1,6*2,0</t>
  </si>
  <si>
    <t>346275116R00</t>
  </si>
  <si>
    <t>Přizdívky a obezdívky z desek pórobetonových tloušťky 200 mm</t>
  </si>
  <si>
    <t>WC modul : 1,05*1,2</t>
  </si>
  <si>
    <t>317121103RX3</t>
  </si>
  <si>
    <t>Osazení překladu světlost otvoru do 375 cm, včetně dodávky atyp. překladu 250x12x20 cm</t>
  </si>
  <si>
    <t>Indiv</t>
  </si>
  <si>
    <t>342255028R00</t>
  </si>
  <si>
    <t>Příčky z cihel a tvárnic nepálených příčky z příčkovek pórobetonových tloušťky 150 mm</t>
  </si>
  <si>
    <t>včetně pomocného lešení</t>
  </si>
  <si>
    <t>3,58*(3,35*2+3,925+1,35+0,2+2,3*6+0,2+1,6+0,25+0,2+1,35+3,75)</t>
  </si>
  <si>
    <t>odpočet otvorů : -(0,9*2,15*2+0,8*2,05)</t>
  </si>
  <si>
    <t>342255032R00</t>
  </si>
  <si>
    <t>Příčky z cihel a tvárnic nepálených příčky z příčkovek pórobetonových tloušťky 200 mm</t>
  </si>
  <si>
    <t>3,58*(1,225+0,9+3,625+0,9+0,88+1,0+0,4+0,9+1,6+1,0+0,1)</t>
  </si>
  <si>
    <t>odpočet otvorů : -(1,0*2,15*2+0,9*2,15*3)</t>
  </si>
  <si>
    <t>411320044RAA</t>
  </si>
  <si>
    <t>Stropy ze ŽB do bednění včetně podpěrné konstrukce z betonu C 25/30, tloušťky 200 mm, výztuž 90 kg/m3</t>
  </si>
  <si>
    <t>AP-HSV</t>
  </si>
  <si>
    <t>Agregovaná položka</t>
  </si>
  <si>
    <t>POL2_</t>
  </si>
  <si>
    <t>beton stropů deskových, výztuž z betonářské oceli 11 375, bednění stropů deskových plných rovných, podpěrná konstrukce stropů výšky do 6 m.</t>
  </si>
  <si>
    <t>21,1*8,405+21,1*1,1</t>
  </si>
  <si>
    <t>417320040RX5</t>
  </si>
  <si>
    <t>Ztužující věnce do klasického bednění z betonu C 25/30, průřezu 300 x 250 mm, výztuž 90 kg/m3, beton ztužujících pasů a věnců, výztuž 10 505, bednění a odbednění, bez tepelné izolace</t>
  </si>
  <si>
    <t>Kalkul</t>
  </si>
  <si>
    <t>0,3+7,5+21,1+7,5+0,3+3,5</t>
  </si>
  <si>
    <t>421351R01</t>
  </si>
  <si>
    <t>Příplatek za šikmé provedení ŽB stropní desky</t>
  </si>
  <si>
    <t>kpl.</t>
  </si>
  <si>
    <t>416021122R00</t>
  </si>
  <si>
    <t>Podhledy na kovové konstrukci opláštěné deskami sádrokartonovými nosná konstrukce z profilů CD s přímým uchycením 1x deska, tloušťky 12,5 mm, protipožární, bez izolace, Deska sádrokartonová protipožární; F, D; tl = 12,5 mm</t>
  </si>
  <si>
    <t>s úpravou rohů, koutů a hran konstrukcí, přebroušení a tmelení spár,</t>
  </si>
  <si>
    <t>m.č. 1.01 : 17,7</t>
  </si>
  <si>
    <t>m.č. 1.02 : 18,1</t>
  </si>
  <si>
    <t>m.č. 1.03 : 18,1</t>
  </si>
  <si>
    <t>m.č. 1.04 : 16,4</t>
  </si>
  <si>
    <t>m.č. 1.05 : 14,8</t>
  </si>
  <si>
    <t>m.č. 1.10 : 6,5</t>
  </si>
  <si>
    <t>m.č. 1.11 : 15,8</t>
  </si>
  <si>
    <t>m.č. 1.12 : 22,5</t>
  </si>
  <si>
    <t>416021124R00</t>
  </si>
  <si>
    <t>Podhledy na kovové konstrukci opláštěné deskami sádrokartonovými nosná konstrukce z profilů CD s přímým uchycením 1x deska, tloušťky 12,5 mm, protipožární impregnovaná, bez izolace, Deska sádrokartonová voděodolná, protipožární; H2, F, D; tl = 12,5 mm</t>
  </si>
  <si>
    <t>m.č. 1.06 : 4,1</t>
  </si>
  <si>
    <t>m.č. 1.07 : 4,0</t>
  </si>
  <si>
    <t>m.č. 1.08 : 4,1</t>
  </si>
  <si>
    <t>m.č. 1.09 : 9,2</t>
  </si>
  <si>
    <t>602016191R00</t>
  </si>
  <si>
    <t>Jádrová omítka penetrační nátěr stěn akrylátový, Hmota nátěrová typ: penetrace</t>
  </si>
  <si>
    <t>m.č. 1.01 : 3,2*(3,35+3,5*2)</t>
  </si>
  <si>
    <t>m.č. 1.02 : 3,2*(5,1+3,35)*2</t>
  </si>
  <si>
    <t>m.č. 1.03 : 3,2*(3,35+5,1)*2</t>
  </si>
  <si>
    <t>m.č. 1.04 : 3,2*(4,0+3,925)*2</t>
  </si>
  <si>
    <t>m.č. 1.05 : 3,2*(1,35+12,53)*2</t>
  </si>
  <si>
    <t>m.č. 1.06 : 3,2*(1,7+2,3)*2</t>
  </si>
  <si>
    <t>m.č. 1.07 : 3,2*(1,75+1,1)*2+3,2*(1,6+1,05)*2</t>
  </si>
  <si>
    <t>m.č. 1.08 : 3,2*(1,85+2,15)*2</t>
  </si>
  <si>
    <t>m.č. 1.09 : 3,2*(3,85+2,3)*2</t>
  </si>
  <si>
    <t>m.č. 1.10 : 3,2*(2,725+2,3)*2</t>
  </si>
  <si>
    <t>m.č. 1.11 : 3,2*(3,75+4,0)*2</t>
  </si>
  <si>
    <t>m.č. 1.12 : 3,2*(6,5*2+3,35)</t>
  </si>
  <si>
    <t/>
  </si>
  <si>
    <t>-(3,0*3,0+0,9*2,15*7+1,0*2,15*2+0,8*2,05)*2</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</si>
  <si>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</si>
  <si>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</si>
  <si>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</si>
  <si>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3,0*3,0*6+1,6*0,9*6+0,9*2,15*7+0,8*2,05+1,0*2,15*2</t>
  </si>
  <si>
    <t>612409991RT2</t>
  </si>
  <si>
    <t>Začištění omítek kolem oken, dveří a obkladů apod. s použitím suché maltové směsi</t>
  </si>
  <si>
    <t>801-4</t>
  </si>
  <si>
    <t>3,0*3*6+(0,9*2+1,6)*6</t>
  </si>
  <si>
    <t>612473186R00</t>
  </si>
  <si>
    <t>Omítky vnitřní zdiva ze suchých směsí příplatek za zabudované rohovníky</t>
  </si>
  <si>
    <t>omítka vápenocementová, strojně nebo ručně nanášená v podlaží i ve schodišti na jakýkoliv druh podkladu, kompletní souvrství</t>
  </si>
  <si>
    <t>3,0*3</t>
  </si>
  <si>
    <t>612474450RT3</t>
  </si>
  <si>
    <t>Omítka vnitřní stěn ze suché směsi tenkovrstvá (stěrka, štuk),  , sádrová, na pórobeton,  , Penetrace funkce: proti tvorbě skvrn, zpevnění povrchu, úprava savosti; ředidlo: voda (disperzní)</t>
  </si>
  <si>
    <t>kompletní souvrství</t>
  </si>
  <si>
    <t>m.č. 1.05 : 3,2*(1,35*2+12,53)</t>
  </si>
  <si>
    <t>-(3,0*3,0*2+0,9*2,15*4*2+0,9*2,15*3+1,0*2,15*2+0,8*2,05*2)</t>
  </si>
  <si>
    <t xml:space="preserve">odpočet pod obklady : </t>
  </si>
  <si>
    <t>Odkaz na mn. položky pořadí 182 : 47,28600*-1</t>
  </si>
  <si>
    <t>612445921R00</t>
  </si>
  <si>
    <t>Omítka vnitřního ostění ze suché maltové směsi sádrové, tloušťky 10 mm</t>
  </si>
  <si>
    <t>okenního nebo dveřního, z pomocného pracovního lešení o výšce podlahy do 1900 mm a pro zatížení do 1,5 kPa,</t>
  </si>
  <si>
    <t>0,25*3,0*3*6+0,3*(3,0*3+(0,9*2+1,6)*6)</t>
  </si>
  <si>
    <t>612481211RT7</t>
  </si>
  <si>
    <t>Vyztužení povrchu vnitřních stěn sklotextilní síťovinou s dodávkou síťoviny a stěrkového tmelu</t>
  </si>
  <si>
    <t>Odkaz na mn. položky pořadí 40 : 421,06200</t>
  </si>
  <si>
    <t>620991001R00</t>
  </si>
  <si>
    <t>Připojovací í lišty začišťovací okenní lišta,  , pro omítku tl. 6 mm</t>
  </si>
  <si>
    <t>nalepení a odříznutí po dokončení omítek</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</si>
  <si>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</si>
  <si>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</si>
  <si>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</si>
  <si>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3,0*3,0*6+1,6*0,9*6</t>
  </si>
  <si>
    <t>622319522RU1</t>
  </si>
  <si>
    <t>Zateplení soklu extrudovaným polystyrénem, tloušťky 100 mm, kontaktní nátěr a mozaiková omítka, Hmoždinka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</si>
  <si>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</si>
  <si>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0,45*(2,0+3,5+3,0+1,0+0,5+0,4+4,125+11,4+4,975+0,4+0,5+1,0+3,0+3,5+2,0-3,0*2)</t>
  </si>
  <si>
    <t>622319522RV1</t>
  </si>
  <si>
    <t>Zateplení soklu extrudovaným polystyrénem, tloušťky 100 mm, zakončené stěrkou s výztužnou tkaninou, Hmoždinka</t>
  </si>
  <si>
    <t>0,45*(19,5-3,0*4)</t>
  </si>
  <si>
    <t>622319135RV1</t>
  </si>
  <si>
    <t>Zateplení fasády  , expandovaným polystyrénem, tloušťky 160 mm, zakončené stěrkou s výztužnou tkaninou,  , Výrobek izolační pro budovy z pěnového polystyrenu (EPS) tvar: deska; typ: F; tl = 160 mm; OH = 17 kg/m3; lambda = 0,039 W/(m.K); pevnost v tlaku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</si>
  <si>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</si>
  <si>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</si>
  <si>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Z03 : 2,65*19,5-3,0*3,0*4</t>
  </si>
  <si>
    <t>Z04 : 0,9*11,6-1,6*0,9*6</t>
  </si>
  <si>
    <t>622319137RT3</t>
  </si>
  <si>
    <t>Zateplení fasády  , expandovaným polystyrénem, tloušťky 200 mm, kontaktní nátěr a silikonová omítka, hlazená, zrnitost 2 mm, Výrobek izolační pro budovy z pěnového polystyrenu (EPS) tvar: deska; typ: F; tl = 200 mm; OH = 17 kg/m3; lambda = 0,039 W/(m.K); pevnost v tlaku =...</t>
  </si>
  <si>
    <t>3,7*(2,0+3,5+3,0+1,0+0,5+0,3+4,125+11,4+4,975+0,3+0,5+1,0+3,0+3,5+2,0)</t>
  </si>
  <si>
    <t>odpočet otvorů : -(3,0*3,0*2+0,9*11,6)</t>
  </si>
  <si>
    <t>622319139RT3</t>
  </si>
  <si>
    <t>Zateplení fasády  , expandovaným polystyrénem, tloušťky 240 mm, kontaktní nátěr a silikonová omítka, hlazená, zrnitost 2 mm, Výrobek izolační pro budovy z pěnového polystyrenu (EPS) tvar: deska; typ: F; tl = 240 mm; OH = 17 kg/m3; lambda = 0,039 W/(m.K); pevnost v tlaku =...</t>
  </si>
  <si>
    <t>markýza : 1,5*20,5</t>
  </si>
  <si>
    <t>622319153RT3</t>
  </si>
  <si>
    <t>Zateplení ostění expandovaným polystyrénem, tloušťky 30 mm, kontaktní nátěr a silikonová omítka, Výrobek izolační pro budovy z pěnového polystyrenu (EPS) tvar: deska; typ: F; tl = 30 mm; OH = 17 kg/m3; lambda = 0,039 W/(m.K); pevnost v tlaku = ...</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</si>
  <si>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</si>
  <si>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0,2*(3,0*3*6+0,9*2+11,6)</t>
  </si>
  <si>
    <t>622319563R00</t>
  </si>
  <si>
    <t>Zateplení parapetu extrudovaným polystyrénem, tloušťky 30 mm</t>
  </si>
  <si>
    <t>nanesení lepicího tmelu na izolační desky, nalepení desek, natažení stěrky, vtlačení výztužné tkaniny a přehlazení stěrky. Včetně parapetních lišt.</t>
  </si>
  <si>
    <t>0,2*11,6</t>
  </si>
  <si>
    <t>622391003R00</t>
  </si>
  <si>
    <t>Příplatek za montáž KZS na podhledu, bez dodávky materiálu</t>
  </si>
  <si>
    <t>Bez dodávky materiálu.</t>
  </si>
  <si>
    <t>622319017R00</t>
  </si>
  <si>
    <t>Profil zakládací hliníkový, pro izolaci tl. 200 mm</t>
  </si>
  <si>
    <t>2,0+3,5+3,0+1,0+0,5+0,3+4,125+11,4+4,975+0,3+0,5+1,0+3,0+3,5+2,0+1,7*2+19,5-3,0*6</t>
  </si>
  <si>
    <t>622319154R50</t>
  </si>
  <si>
    <t>Zateplení ostění expandovaným polystyrénem, tloušťky 50-500 mm, kontaktní nátěr a silikonová omítka</t>
  </si>
  <si>
    <t>šikminy : 1,7*3,5*2</t>
  </si>
  <si>
    <t>631315621R00</t>
  </si>
  <si>
    <t xml:space="preserve">Mazanina z betonu prostého tl. přes 120 do 240 mm třídy C 20/25,  </t>
  </si>
  <si>
    <t>(z kameniva) hlazená dřevěným hladítkem</t>
  </si>
  <si>
    <t>Včetně vytvoření dilatačních spár, bez zaplnění.</t>
  </si>
  <si>
    <t>0,15*(21,1*8,4+0,4*1,595*2)</t>
  </si>
  <si>
    <t>631319155R00</t>
  </si>
  <si>
    <t>Příplatek za přehlazení povrchu tloušťka mazaniny od 120 mm do 240 mm</t>
  </si>
  <si>
    <t>betonové mazaniny min. B 10 ocelovým hladítkem</t>
  </si>
  <si>
    <t>Odkaz na mn. položky pořadí 59 : 26,77740</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</si>
  <si>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</si>
  <si>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</si>
  <si>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</si>
  <si>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</si>
  <si>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</si>
  <si>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0,2*(9,695+0,4+1,595+20,3+1,595+0,4+9,695+21,1)</t>
  </si>
  <si>
    <t>631351102R00</t>
  </si>
  <si>
    <t>Bednění stěn, rýh a otvorů v podlahách odstranění</t>
  </si>
  <si>
    <t>Odkaz na mn. položky pořadí 62 : 12,95600</t>
  </si>
  <si>
    <t>631361921RT9</t>
  </si>
  <si>
    <t>Výztuž mazanin z betonů a z lehkých betonů ze svařovaných sítí průměr drátu 8 mm, velikost oka 150/150 mm</t>
  </si>
  <si>
    <t>Hmotnost 1 m2 sítě je 5,36 kg : (21,1*8,4+0,4*1,595*2)*5,36*0,001*1,25</t>
  </si>
  <si>
    <t>631571010R00</t>
  </si>
  <si>
    <t>Násyp  bez dodávky materiálu  bez určení tloušťky</t>
  </si>
  <si>
    <t>pod mazaniny a dlažby, popř. na plochých střechách, vodorovný nebo ve spádu, s udusáním a urovnáním povrchu,</t>
  </si>
  <si>
    <t>pod zákl. desku : 0,1*(20,3*3,65+20,3*3,15)</t>
  </si>
  <si>
    <t>632441015R00</t>
  </si>
  <si>
    <t>Potěr litý anhydritový anhydritový, pevnost v tlaku 20 MPa, pokládaná plocha do 100 m2, tloušťka 50 mm</t>
  </si>
  <si>
    <t>dovoz směsi, doprava pomocí šnekového čerpadla, lití hadicí na plochu, dvojí (křížem vedené) rozvlnění hrazdami</t>
  </si>
  <si>
    <t>632441491R00</t>
  </si>
  <si>
    <t xml:space="preserve">Broušení anhydritových potěrů </t>
  </si>
  <si>
    <t>Odkaz na mn. položky pořadí 66 : 151,30000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</si>
  <si>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</si>
  <si>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</si>
  <si>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</si>
  <si>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podrovnání parapetů : 0,3*1,6*4</t>
  </si>
  <si>
    <t>631310001RAA</t>
  </si>
  <si>
    <t>Podkladní mazanina se štěrkopískovým podkladem z betonu C 8/10, tloušťky 50 mm, štěrkopískový podklad tloušťky 100 mm</t>
  </si>
  <si>
    <t>násyp pod podlahy ze štěrkopísku, s udusáním a urovnáním povrchu tloušťky podle popisu, mazanina z betonu prostého B 10 hlazená dřevěným hladítkem.</t>
  </si>
  <si>
    <t>podkladní vrstva pod rohož : 3,0*0,9</t>
  </si>
  <si>
    <t>639570010RA0</t>
  </si>
  <si>
    <t>Okapový chodník kolem budovy Skladba: podkladní textílie, vrstva štěrku tl. 150 mm, vrstva tříděného říčního kameniva tl. 100 mm</t>
  </si>
  <si>
    <t>včetně obrubníku</t>
  </si>
  <si>
    <t>Podklad z drceného kameniva tl. 150 mm, kačírek tl. 100 mm. Včetně obrubníku.</t>
  </si>
  <si>
    <t>11,5+0,4+21,5+1,1+1,0*2</t>
  </si>
  <si>
    <t>583427602R</t>
  </si>
  <si>
    <t>Kamenivo stanovené přírodní; drcené; 32/63; amfibolit</t>
  </si>
  <si>
    <t>pod zákl desku : 0,1*(20,3*3,65+20,3*3,15)*1,7</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</si>
  <si>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</si>
  <si>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</si>
  <si>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</si>
  <si>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1,6*4</t>
  </si>
  <si>
    <t>916581112R00</t>
  </si>
  <si>
    <t>Osazení zahradních obrubníků obrubník zapuštěný</t>
  </si>
  <si>
    <t>t.č. : 1,145*2+1,54</t>
  </si>
  <si>
    <t>28324544R</t>
  </si>
  <si>
    <t>obrubník zahradní materiál plast; l = 1 200,0 mm; š = 115,0 mm; h = 110,0 mm; barva šedá; profil L</t>
  </si>
  <si>
    <t>t.č. : (1,145*2+1,54)/1,2*1,05+0,64875</t>
  </si>
  <si>
    <t>941941041R00</t>
  </si>
  <si>
    <t>Montáž lešení lehkého pracovního řadového s podlahami šířky od 1,00 do 1,20 m, výšky do 10 m</t>
  </si>
  <si>
    <t>800-3</t>
  </si>
  <si>
    <t>POL1_1</t>
  </si>
  <si>
    <t>včetně kotvení</t>
  </si>
  <si>
    <t>3,0*(1,2+10,0+1,2+21,5)*2</t>
  </si>
  <si>
    <t>941941291R00</t>
  </si>
  <si>
    <t>Montáž lešení lehkého pracovního řadového s podlahami příplatek za každý další i započatý měsíc použití lešení  šířky od 1,00 do 1,20 m a výšky do 10 m</t>
  </si>
  <si>
    <t>203,4*2</t>
  </si>
  <si>
    <t>941941841R00</t>
  </si>
  <si>
    <t>Demontáž lešení lehkého řadového s podlahami šířky přes 1 do 1,2 m, výšky do 10 m</t>
  </si>
  <si>
    <t>941955001R00</t>
  </si>
  <si>
    <t>Lešení lehké pracovní pomocné pomocné, o výšce lešeňové podlahy do 1,2 m</t>
  </si>
  <si>
    <t>151,3*0,8</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</si>
  <si>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</si>
  <si>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</si>
  <si>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10,0*21,5</t>
  </si>
  <si>
    <t>953941312R00</t>
  </si>
  <si>
    <t>Osazení předmětů na hmoždinky osazení hasicího přístroje</t>
  </si>
  <si>
    <t>953941391R00</t>
  </si>
  <si>
    <t>Zkoušky a revize revize požárního hasicího přístroje do 5 ks</t>
  </si>
  <si>
    <t>953941395R00</t>
  </si>
  <si>
    <t xml:space="preserve">Zkoušky a revize vystavení revizní zprávy - požární hasicí přístroj </t>
  </si>
  <si>
    <t>732199100RM1</t>
  </si>
  <si>
    <t>Montáž orientačních štítků s dodávkou orientačního štítku</t>
  </si>
  <si>
    <t>soubor</t>
  </si>
  <si>
    <t>800-731</t>
  </si>
  <si>
    <t>označení únikových cest_x000D_
 : 1</t>
  </si>
  <si>
    <t>44984114R</t>
  </si>
  <si>
    <t>přístoj hasicí práškový; P6Te; třída hašení A,B,C; výtlačný prostředek dusík; náplň 6 kg; provozní schopnost od -30 do + 60°C</t>
  </si>
  <si>
    <t>POL3_1</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</si>
  <si>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</si>
  <si>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</si>
  <si>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</si>
  <si>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</si>
  <si>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</si>
  <si>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711111001RZ2</t>
  </si>
  <si>
    <t>Provedení izolace proti zemní vlhkosti natěradly za studena na ploše vodorovné nátěrem penetračním, 1 x nátěr, včetně dodávky penetračního laku ALP-M</t>
  </si>
  <si>
    <t>800-711</t>
  </si>
  <si>
    <t>Penetrace pod pásy z modifikovaného asfaltu.</t>
  </si>
  <si>
    <t>podlaha : 21,1*8,4+0,4*1,595*2</t>
  </si>
  <si>
    <t>střecha : 20,3*8,55</t>
  </si>
  <si>
    <t>711112002RZ1</t>
  </si>
  <si>
    <t>Provedení izolace proti zemní vlhkosti natěradly za studena na ploše svislé, včetně pomocného lešení o výšce podlahy do 1900 mm a pro zatížení do 1,5 kPa. nátěrem asfaltovým lakem, 1x nátěr, včetně dodávky laku ALN</t>
  </si>
  <si>
    <t>1,25*(9,695+0,4+1,595+20,3+1,595+0,4+9,695+21,1)</t>
  </si>
  <si>
    <t>odpočet otvorů : -0,6*3,0*6</t>
  </si>
  <si>
    <t>711141559RT1</t>
  </si>
  <si>
    <t xml:space="preserve">Provedení izolace proti zemní vlhkosti pásy přitavením vodorovná, 1 vrstva, bez dodávky izolačních pásů,  </t>
  </si>
  <si>
    <t>711141559RT2</t>
  </si>
  <si>
    <t xml:space="preserve">Provedení izolace proti zemní vlhkosti pásy přitavením vodorovná, 2 vrstvy, bez dodávky izolačních pásů,  </t>
  </si>
  <si>
    <t>711142559RT1</t>
  </si>
  <si>
    <t xml:space="preserve">Provedení izolace proti zemní vlhkosti pásy přitavením svislá, 1 vrstva, bez dodávky izolačních pásů,  </t>
  </si>
  <si>
    <t>0,6*(9,695+0,4+1,595+20,3+1,595+0,4+9,695+21,1)</t>
  </si>
  <si>
    <t>711142559RT2</t>
  </si>
  <si>
    <t xml:space="preserve">Provedení izolace proti zemní vlhkosti pásy přitavením svislá, 2 vrstvy, bez dodávky izolačních pásů,  </t>
  </si>
  <si>
    <t>0,65*(9,695+0,4+1,595+20,3+1,595+0,4+9,695+21,1)</t>
  </si>
  <si>
    <t>711171559RT1</t>
  </si>
  <si>
    <t xml:space="preserve">Provedení izolace proti zemní vlhkosti termoplasty vodorovné, volně položené, bez dodávky fólie,  </t>
  </si>
  <si>
    <t>střecha : 20,3*8,55*2</t>
  </si>
  <si>
    <t>atika : 0,4*(8,55*2+20,3)+0,6*(8,55*2+21,5)</t>
  </si>
  <si>
    <t>markýza : 0,86*21,5</t>
  </si>
  <si>
    <t>711191271RT2</t>
  </si>
  <si>
    <t>Provedení izolace proti zemní vlhkosti ostatní svislé uložení, podkladní textilie, 300 g/m2</t>
  </si>
  <si>
    <t>Odkaz na mn. položky pořadí 104 : 65,58000</t>
  </si>
  <si>
    <t>711191272RT2</t>
  </si>
  <si>
    <t>Provedení izolace proti zemní vlhkosti ostatní svislé uložení, ochranná textilie, 300 g/m2</t>
  </si>
  <si>
    <t>711212000R00</t>
  </si>
  <si>
    <t>Izolace proti vodě nátěr podkladní pod hydroizolační stěrky</t>
  </si>
  <si>
    <t>POL1_7</t>
  </si>
  <si>
    <t>4,1+4,0+4,1+9,2</t>
  </si>
  <si>
    <t>711212002R00</t>
  </si>
  <si>
    <t>Izolace proti vodě stěrka hydroizolační  proti zemní vlhkosti</t>
  </si>
  <si>
    <t>Odkaz na mn. položky pořadí 95 : 21,40000</t>
  </si>
  <si>
    <t>711212002RT1</t>
  </si>
  <si>
    <t>dvouvrstvá</t>
  </si>
  <si>
    <t>m.č. 1.06 : 0,08*((2,3+1,7)*2-1,0)</t>
  </si>
  <si>
    <t>m.č. 1.07 : 2,1*((1,1+1,75)*2+(1,6+1,05)*2)-1,6*0,4-0,9*2,1-0,8*2,05*2</t>
  </si>
  <si>
    <t>m.č. 1.08 : 2,1*(1,85+2,15)*2-1,0*2,1-1,6*0,4</t>
  </si>
  <si>
    <t>m.č. 1.09 : 2,1*(2,3+3,85)-1,6*0,4*2+0,08*(2,95+2,3)</t>
  </si>
  <si>
    <t>711212601R00</t>
  </si>
  <si>
    <t>Izolace proti vodě doplňky  těsnicí pás š.120 mm do spoje podlaha-stěna</t>
  </si>
  <si>
    <t>(1,7+2,3)*2+(1,75+1,1)*2+(1,6+1,05)*2-0,8*2+(1,85+2,15)*2+(3,85+2,3)*2</t>
  </si>
  <si>
    <t>711409111R00</t>
  </si>
  <si>
    <t>Ostatní práce montáž drenážní rohože nasucho</t>
  </si>
  <si>
    <t>střecha : 20,3*8,2</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</si>
  <si>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</si>
  <si>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</si>
  <si>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</si>
  <si>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</si>
  <si>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Odkaz na mn. položky pořadí 100 : 166,46000</t>
  </si>
  <si>
    <t>711745567R00</t>
  </si>
  <si>
    <t>Provedení detailů pásy přitavením spojů obrácených nebo zpětných se zesílením r.š. 500  NAIP (natavitelný asfaltový izolační pás)</t>
  </si>
  <si>
    <t>9,695+0,4+1,595+20,3+1,595+0,4+9,695+21,1</t>
  </si>
  <si>
    <t>711823111RT1</t>
  </si>
  <si>
    <t>Ochrana konstrukcí nopovou fólií vodorovně,  , bez dodávky fólie</t>
  </si>
  <si>
    <t>včetně dodávky těsnicí pásky</t>
  </si>
  <si>
    <t>711823121RT6</t>
  </si>
  <si>
    <t>Ochrana konstrukcí nopovou fólií svisle, výška nopu 20 mm, včetně dodávky fólie</t>
  </si>
  <si>
    <t>1,0*(9,895+0,5+1,595+20,3+1,595+0,5+9,895+21,3)</t>
  </si>
  <si>
    <t>711823129RT5</t>
  </si>
  <si>
    <t>Ochrana konstrukcí nopovou fólií ukončovací lišta,  , včetně dodávky lišty</t>
  </si>
  <si>
    <t>9,895+0,5+1,595+20,3+1,595+0,5+9,895+21,3</t>
  </si>
  <si>
    <t>283220022R</t>
  </si>
  <si>
    <t>Fólie hladká hydroizolační tl = 1,50 mm; funkce: proti prorůstání; materiál: PVC-P; nosná vložka: skelná rohož</t>
  </si>
  <si>
    <t xml:space="preserve">+15% : </t>
  </si>
  <si>
    <t>Odkaz na mn. položky pořadí 92 : 403,74000*1,15</t>
  </si>
  <si>
    <t>28323138R</t>
  </si>
  <si>
    <t>Fólie profilovaná funkce: drenážní; materiál: PE-HD; výška nopů = 20 mm; s perforací</t>
  </si>
  <si>
    <t xml:space="preserve">+15 % : </t>
  </si>
  <si>
    <t>Odkaz na mn. položky pořadí 103 : 166,46000*1,15</t>
  </si>
  <si>
    <t>62852251R</t>
  </si>
  <si>
    <t>Pás hydroizolační asfaltový tl = 4,0 mm; funkce: protiradonová, parobrzdná; nosná vložka: PES rohož; asfalt: modifikovaný; horní strana: minerální posyp; spodní strana: spalitelná fólie</t>
  </si>
  <si>
    <t xml:space="preserve">+15% vodorovně : </t>
  </si>
  <si>
    <t>Odkaz na mn. položky pořadí 89 : 178,51600*1,15</t>
  </si>
  <si>
    <t xml:space="preserve">+20% svisle : </t>
  </si>
  <si>
    <t>Odkaz na mn. položky pořadí 91 : 42,10700*1,2</t>
  </si>
  <si>
    <t>62852265R</t>
  </si>
  <si>
    <t>Pás hydroizolační asfaltový tl = 4,0 mm; funkce: protiradonová, parobrzdná; nosná vložka: skelná tkanina; asfalt: modifikovaný; horní strana: minerální posyp; spodní strana: spalitelná fólie</t>
  </si>
  <si>
    <t>Odkaz na mn. položky pořadí 90 : 28,06800*1,2</t>
  </si>
  <si>
    <t>(9,695+0,4+1,595+20,3+1,595+0,4+9,695+21,1)*0,5*1,2</t>
  </si>
  <si>
    <t>628522691R</t>
  </si>
  <si>
    <t>Parozábrana asfaltová tl = 4,00 mm; funkce: hydroizolační, protiradonová, parotěsná; asfalt: modifikovaný; nosná vložka: Al fólie se skelnými vlákny</t>
  </si>
  <si>
    <t>Odkaz na mn. položky pořadí 88 : 173,56500*1,15</t>
  </si>
  <si>
    <t>67390990R</t>
  </si>
  <si>
    <t>Geosyntetika typ: geotextilie; netkaná; materiál: PE; tl (2 kPa) = 6,0 mm; plošná hmotnost = 900 g/m2; Pevnost v tahu podélně = 1,4 kN/m; Pevnost v tahu příčně = 3,5 kN/m</t>
  </si>
  <si>
    <t>Odkaz na mn. položky pořadí 99 : 166,46000*1,2</t>
  </si>
  <si>
    <t>998711101R00</t>
  </si>
  <si>
    <t>Přesun hmot pro izolace proti vodě svisle do 6 m</t>
  </si>
  <si>
    <t>50 m vodorovně měřeno od těžiště půdorysné plochy skládky do těžiště půdorysné plochy objektu</t>
  </si>
  <si>
    <t>180407111RT1</t>
  </si>
  <si>
    <t>Položení travního koberce se zalitím koberce po položení , bez dodávky koberce</t>
  </si>
  <si>
    <t>182951112RT3</t>
  </si>
  <si>
    <t>Ostatní a doplňkové práce položení netkané zahradnické textilie včetně upevnění, včetně dodávky textilie a skob</t>
  </si>
  <si>
    <t>631571005R00</t>
  </si>
  <si>
    <t>Násyp  z kameniva  z kačírku frakce 22-32 mm</t>
  </si>
  <si>
    <t>tl. 120 mm : (0,4*(7,23+0,4+19,5+0,4+7,23)+0,57*20,3)*0,12</t>
  </si>
  <si>
    <t>okolo vtoků : 0,1*(0,56+0,36)*2*3*0,12</t>
  </si>
  <si>
    <t>712378006R00</t>
  </si>
  <si>
    <t>Klempířské doplňky k povlakovým krytinám z fólií rohová lišta vnější, RŠ 100 mm, z pozinkovaného plechu s povrchovou úpravou PVC</t>
  </si>
  <si>
    <t>včetně dodávek výrobků</t>
  </si>
  <si>
    <t>Úprava délky a připevnění rohové lišty natloukacími hmoždinkami včetně dodávky lišty.</t>
  </si>
  <si>
    <t>(20,3+8,55)*2</t>
  </si>
  <si>
    <t>712391171RZ7</t>
  </si>
  <si>
    <t>Textílie na střechách do 10° podkladní, včetně dodávky netkané sklovláknité textílie plošné hmotnosti 120 g/m2</t>
  </si>
  <si>
    <t>20,3*8,55</t>
  </si>
  <si>
    <t>765901221R00</t>
  </si>
  <si>
    <t>Fólie parotěsné, difúzní a vodotěsné Fólie střech parotěsné  zábrana parotěsná</t>
  </si>
  <si>
    <t>800-765</t>
  </si>
  <si>
    <t>Dodávka a montáž hydroizolační fólie včetně spojovacích prostředků.</t>
  </si>
  <si>
    <t>0,3*(9,5*2+21,1)+0,45*(8,5*2+20,5)+21,5*(0,4+1,1)</t>
  </si>
  <si>
    <t>63151305R</t>
  </si>
  <si>
    <t>Podklad vegetační tvar: deska; materiál: minerální; funkce: substrát, hydroakumulace; tl = 100 mm; pevnost v tlaku = 30 kPa</t>
  </si>
  <si>
    <t xml:space="preserve">+5 % : </t>
  </si>
  <si>
    <t>Odkaz na mn. položky pořadí 113 : 140,98500*1,05</t>
  </si>
  <si>
    <t>998712101R00</t>
  </si>
  <si>
    <t>Přesun hmot pro povlakové krytiny v objektech výšky do 6 m</t>
  </si>
  <si>
    <t>50 m vodorovně</t>
  </si>
  <si>
    <t>713121121RT1</t>
  </si>
  <si>
    <t>Montáž tepelné izolace podlah  dvouvrstvá, bez dodávky materiálu</t>
  </si>
  <si>
    <t>800-713</t>
  </si>
  <si>
    <t>Nařezání izolace na potřebný rozměr a položení na podklad ve dvou vrstvách bez dodávky izolace.</t>
  </si>
  <si>
    <t>17,7+18,1+18,1+16,4+14,8+4,1+4,0+4,1+9,2+6,5+15,8+22,5</t>
  </si>
  <si>
    <t>713121118RT1</t>
  </si>
  <si>
    <t xml:space="preserve">Montáž tepelné izolace podlah  Izolace podlah tepelná obložení stěn dilatační páskou, bez dodávky materiálu,  </t>
  </si>
  <si>
    <t>PIR deska : 3,0*6</t>
  </si>
  <si>
    <t>713131141R00</t>
  </si>
  <si>
    <t>Montáž tepelné izolace stěn lepením a přikotvení hmoždinkami na tmel a hmoždinky - 4 ks/m2, na pórobeton</t>
  </si>
  <si>
    <t>atika : 0,3*(9,5*2+21,1)+0,35*(8,5*2+20,5)</t>
  </si>
  <si>
    <t>713131143R00</t>
  </si>
  <si>
    <t>Montáž tepelné izolace stěn lepením a přikotvení hmoždinkami na tmel a hmoždinky - 4 ks/m2, na beton</t>
  </si>
  <si>
    <t>1,25*(9,895+0,4+1,595+20,3+1,595+0,4+9,895+21,1)</t>
  </si>
  <si>
    <t>713141125R00</t>
  </si>
  <si>
    <t>Montáž tepelné izolace plochých střech desky, na lepidlo</t>
  </si>
  <si>
    <t>RTS 23/ II</t>
  </si>
  <si>
    <t>Včetně očištění podkladu od nesoudržných vrstev.</t>
  </si>
  <si>
    <t>markýza : 0,83*21,5</t>
  </si>
  <si>
    <t>713141151R00</t>
  </si>
  <si>
    <t>Montáž tepelné izolace plochých střech kladená na sucho, jednovrstvá</t>
  </si>
  <si>
    <t>713191221R00</t>
  </si>
  <si>
    <t>Izolace tepelné běžných konstrukcí - doplňky obložení stěn pásky 100 mm, včetně dodávky materiálu</t>
  </si>
  <si>
    <t>m.č. 1.01 : (3,35+3,5)*2-3,35-3,0</t>
  </si>
  <si>
    <t>m.č. 1.02 : (5,1+3,35)*2-3,0</t>
  </si>
  <si>
    <t>m.č. 1.03 : (3,35+5,1)*2-3,0</t>
  </si>
  <si>
    <t>m.č. 1.04 : (4,0+3,925)*2-3,0</t>
  </si>
  <si>
    <t>m.č. 1.05 : (1,35+12,53)*2-(0,9*7+1,0*2+3,0)</t>
  </si>
  <si>
    <t>m.č. 1.06 : (1,7+2,3)*2</t>
  </si>
  <si>
    <t>m.č. 1.07 : (1,75+1,1)*2+(1,6+1,05)*2-0,8</t>
  </si>
  <si>
    <t>m.č. 1.08 : (1,85+2,15)*2</t>
  </si>
  <si>
    <t>m.č. 1.09 : (3,85+2,3)*2</t>
  </si>
  <si>
    <t>m.č. 1.10 : (2,725+2,3)*2</t>
  </si>
  <si>
    <t>m.č. 1.11 : (3,75+4,0)*2-3,0</t>
  </si>
  <si>
    <t>m.č. 1.12 : (6,5+3,35)*2-3,0</t>
  </si>
  <si>
    <t>283754905R</t>
  </si>
  <si>
    <t>Výrobek izolační pro budovy z extrudovaného polystyrenu (XPS) tvar: deska; tloušťka d = 100,0 mm; lambda = 0,038 W/(m.K); pevnost v tlaku CS 300 kPa</t>
  </si>
  <si>
    <t xml:space="preserve">+2 % : </t>
  </si>
  <si>
    <t>Odkaz na mn. položky pořadí 124 : 70,67500*1,02</t>
  </si>
  <si>
    <t>28375704R</t>
  </si>
  <si>
    <t>Výrobek izolační pro budovy z pěnového polystyrenu (EPS) tvar: deska; OH = 20 kg/m3; lambda = 0,037 W/(m.K); pevnost v tlaku = 100 kPa</t>
  </si>
  <si>
    <t>střecha, +2 % : 20,3*8,55*0,07*1,02</t>
  </si>
  <si>
    <t>28375705R</t>
  </si>
  <si>
    <t>Výrobek izolační pro budovy z pěnového polystyrenu (EPS) tvar: deska; OH = 25 kg/m3; lambda = 0,035 W/(m.K); pevnost v tlaku = 150 kPa</t>
  </si>
  <si>
    <t>+2% : (151,3*0,1+151,3*0,08)*1,02</t>
  </si>
  <si>
    <t>atika : 0,3*(9,5*2+21,1)*0,06*1,02</t>
  </si>
  <si>
    <t>markýza : 0,17*0,83*21,5*1,02</t>
  </si>
  <si>
    <t>28375707R</t>
  </si>
  <si>
    <t>Výrobek izolační pro budovy z pěnového polystyrenu (EPS) tvar: deska; typ: F; OH = 15 kg/m3; lambda = 0,039 W/(m.K); pevnost v tlaku = 70 kPa</t>
  </si>
  <si>
    <t>atika, +2 % : 0,35*(8,5*2+20,5)*0,1*1,02</t>
  </si>
  <si>
    <t>28376371R</t>
  </si>
  <si>
    <t>Výrobek izolační pro budovy z extrudovaného polystyrenu (XPS) tvar: deska; tloušťka d = 80,0 mm; lambda = 0,035 W/(m.K); pevnost v tlaku CS 300 kPa</t>
  </si>
  <si>
    <t>střecha, +2 % : 20,3*8,55*1,02</t>
  </si>
  <si>
    <t>283765985R</t>
  </si>
  <si>
    <t>Výrobek izolační pro budovy z polyurethanové pěny - PIR; tvar: deska; tl = 100 mm; OH = 30 kg/m3; lambda = 0,022 W/(m.K); pevnost v tlaku = 150 kPa; povrchová úprava: oboustranně Al fólie</t>
  </si>
  <si>
    <t>+2 % : 3,0*6*0,2*1,02</t>
  </si>
  <si>
    <t>998713101R00</t>
  </si>
  <si>
    <t>Přesun hmot pro izolace tepelné v objektech výšky do 6 m</t>
  </si>
  <si>
    <t>762441122R00</t>
  </si>
  <si>
    <t>Obložení atiky montáž z dřevoštěpkových desek, 2 vrstvy, šroubováním</t>
  </si>
  <si>
    <t>800-762</t>
  </si>
  <si>
    <t>0,83*21,5</t>
  </si>
  <si>
    <t>762441112RT4</t>
  </si>
  <si>
    <t>Obložení atiky s dodávkou dřevoštěpkových desek, tloušťky 22 mm, 1 vrstva, upevněním šroubováním</t>
  </si>
  <si>
    <t>0,6*(8,55*2+21,5)+0,245*21,5</t>
  </si>
  <si>
    <t>60725016R</t>
  </si>
  <si>
    <t>Deska z plochých třísek (OSB) typ: 3; tl = 22,0 mm; povrch: nebroušený; hrana: rovná</t>
  </si>
  <si>
    <t>+8 % : 0,83*21,5*2*1,08</t>
  </si>
  <si>
    <t>998762102R00</t>
  </si>
  <si>
    <t>Přesun hmot pro konstrukce tesařské v objektech výšky do 12 m</t>
  </si>
  <si>
    <t>764411121R00</t>
  </si>
  <si>
    <t>Dodávka a montáž parapetu z taženého hliníkového profilu šířky 210 mm</t>
  </si>
  <si>
    <t>800-764</t>
  </si>
  <si>
    <t>11,6</t>
  </si>
  <si>
    <t>764291410R00</t>
  </si>
  <si>
    <t>včetně spojovacích prostředků a zednické výpomoci.</t>
  </si>
  <si>
    <t>(10,0+21,5)*2</t>
  </si>
  <si>
    <t>998764101R00</t>
  </si>
  <si>
    <t>Přesun hmot pro konstrukce klempířské v objektech výšky do 6 m</t>
  </si>
  <si>
    <t>766R01</t>
  </si>
  <si>
    <t>Okno s otevíravým a sklopným vstupním křídlem se sklopným nadsvětlíkem, 300x300 cm, hliník, trojsklo, D+M, dle výpisu PD</t>
  </si>
  <si>
    <t>01-OK-a : 1</t>
  </si>
  <si>
    <t>766R02</t>
  </si>
  <si>
    <t>01-OK-b : 3</t>
  </si>
  <si>
    <t>766R03</t>
  </si>
  <si>
    <t>Okno se sklopnými křídly, 160x90 cm, hliník, trojsklo, D+M, dle výpisu PD</t>
  </si>
  <si>
    <t>02-OK : 1</t>
  </si>
  <si>
    <t>766R04</t>
  </si>
  <si>
    <t>Okno se sklopnými křídly, 160x90 cm, vččetně prodlužovacího profilu 40x90 cm, hliník, trojsklo, D+M, dle výpisu PD</t>
  </si>
  <si>
    <t>02-OK : 5</t>
  </si>
  <si>
    <t>766R05</t>
  </si>
  <si>
    <t>Okno s dvěma fixními křídly a otevíravými vstupními dveřmi, 300x300 cm, hliník/dřevo, trojsklo, D+M, dle výpisu PD</t>
  </si>
  <si>
    <t>03-OK : 1</t>
  </si>
  <si>
    <t>766R06</t>
  </si>
  <si>
    <t>04-OK : 1</t>
  </si>
  <si>
    <t>766410020RDH</t>
  </si>
  <si>
    <t>Obklad stěn dýhovanými panely pouze montáž, desky ve specifikaci</t>
  </si>
  <si>
    <t>Podkladový rošt, obklad deskami.</t>
  </si>
  <si>
    <t>12,53*2,985-(1,0*2,15*2+0,9*2,15*3)</t>
  </si>
  <si>
    <t>60721521D20</t>
  </si>
  <si>
    <t>Dýhovaná dřevěná deska tl. 20 mm</t>
  </si>
  <si>
    <t xml:space="preserve">dýhovaný obklad - typ dle investora : </t>
  </si>
  <si>
    <t>Odkaz na mn. položky pořadí 148 : 27,29705*1,02</t>
  </si>
  <si>
    <t>998766201R00</t>
  </si>
  <si>
    <t>Přesun hmot pro konstrukce truhlářské v objektech výšky do 6 m</t>
  </si>
  <si>
    <t>800-766</t>
  </si>
  <si>
    <t>210220460R00</t>
  </si>
  <si>
    <t xml:space="preserve">Montáž a demontáž pevného žebříku na střechu do 7 m výšky </t>
  </si>
  <si>
    <t>M21</t>
  </si>
  <si>
    <t>01/ZA : 1</t>
  </si>
  <si>
    <t>767R11</t>
  </si>
  <si>
    <t>Plné bezrámové jednokřídlé dveře s nadsvětlíkem včetně bezrámové prosklené stěny, 335x298,5 cm, dvojsklo, vč. kování, žaluzií, D+M, dle výpisu PD</t>
  </si>
  <si>
    <t>01-DV : 1</t>
  </si>
  <si>
    <t>767R12</t>
  </si>
  <si>
    <t>Bezrámové jednokřídlé dveře s prosklenou výplní, 90x215 cm, vč. kování, D+M, dle výpisu PD</t>
  </si>
  <si>
    <t>02-DV : 2</t>
  </si>
  <si>
    <t>767R13</t>
  </si>
  <si>
    <t>Plné rámové jednokřídlé posuvné dveře ve stavebním pouzdře, 100x210 cm, vč. kování, pouzdra, D+M, dle výpisu PD</t>
  </si>
  <si>
    <t>03-DV : 1</t>
  </si>
  <si>
    <t>767R14</t>
  </si>
  <si>
    <t>Plné rámové jednokřídlé dveře, 90x215 cm, vč. kování, skryté zárubně, D+M, dle výpisu PD</t>
  </si>
  <si>
    <t>04-DV : 3</t>
  </si>
  <si>
    <t>767R15</t>
  </si>
  <si>
    <t>05-DV : 2</t>
  </si>
  <si>
    <t>767R16</t>
  </si>
  <si>
    <t>Plné rámové jednokřídlé dveře, 100x215 cm, vč. kování, madla, D+M, dle výpisu PD</t>
  </si>
  <si>
    <t>06-DV : 1</t>
  </si>
  <si>
    <t>767R17</t>
  </si>
  <si>
    <t>Plné rámové jednokřídlé dveře, 80x210 cm, vč. kování, zárubně, D+M, dle výpisu PD</t>
  </si>
  <si>
    <t>07-DV : 1</t>
  </si>
  <si>
    <t>767R99</t>
  </si>
  <si>
    <t>Příplatek za provedení var. s nadsvětlíkem</t>
  </si>
  <si>
    <t>767RX1</t>
  </si>
  <si>
    <t>Box z hliníkového plechu, 153x114x147 cm, vč. hliníkových stojek, nerezových zemních vrutů, dvířek, dle výpisu PD</t>
  </si>
  <si>
    <t>7866231R01</t>
  </si>
  <si>
    <t>Venkovní hliníková žaluzie s lamelou typu Z93 a integrovaným pohonem, 300x326 cm, D+M</t>
  </si>
  <si>
    <t>7866231R02</t>
  </si>
  <si>
    <t>31186302Z</t>
  </si>
  <si>
    <t>Žebřík L 40 x 40 x 5 délka 3000 mm</t>
  </si>
  <si>
    <t>998767201R00</t>
  </si>
  <si>
    <t>Přesun hmot pro kovové stavební doplňk. konstrukce v objektech výšky do 6 m</t>
  </si>
  <si>
    <t>800-767</t>
  </si>
  <si>
    <t>771101210R00</t>
  </si>
  <si>
    <t>Příprava podkladu pod dlažby penetrace podkladu pod dlažby</t>
  </si>
  <si>
    <t>800-771</t>
  </si>
  <si>
    <t>Odkaz na mn. položky pořadí 167 : 57,70000</t>
  </si>
  <si>
    <t xml:space="preserve">sokl : </t>
  </si>
  <si>
    <t>Odkaz na mn. položky pořadí 166 : 34,77500*0,1</t>
  </si>
  <si>
    <t>771475014R00</t>
  </si>
  <si>
    <t>Montáž soklíků z dlaždic keramických výšky 100 mm, soklíků vodorovných, kladených do flexibilního tmele</t>
  </si>
  <si>
    <t>m.č. 1.01 : 0,5+3,35+0,5</t>
  </si>
  <si>
    <t>m.č. 1.05 : 0,3+1,5+3,54+0,085+(1,35-0,9)*2+2,6+0,3</t>
  </si>
  <si>
    <t>m.č. 1.06 : (1,6+2,3)*2-1,0</t>
  </si>
  <si>
    <t>m.č. 1.09 : 3,85+2,3-0,9</t>
  </si>
  <si>
    <t>m.č. 1.10 : (2,725+2,3)*2-0,9</t>
  </si>
  <si>
    <t>771575118RT6</t>
  </si>
  <si>
    <t>Montáž podlah z dlaždic keramických 600 x 600 mm, režných nebo glazovaných, hladkých, kladených do flexibilního tmele</t>
  </si>
  <si>
    <t>m.č. 1.01 : 17,7-0,9*3,0</t>
  </si>
  <si>
    <t>771577113R00</t>
  </si>
  <si>
    <t>Hrany schodů, dilatační, koutové, ukončovací a přechodové profily profily přechodové eloxovaný hliník, dekorativní spojení dvou podlah stejné výšky, uložení do tmele, výška profilu 8 mm, šířka profilu 10 mm</t>
  </si>
  <si>
    <t>0,9*8+1,0*2+0,8</t>
  </si>
  <si>
    <t>771578011RT3</t>
  </si>
  <si>
    <t>Zvláštní úpravy spár spára podlaha-stěna silikonem</t>
  </si>
  <si>
    <t>Odkaz na mn. položky pořadí 166 : 34,77500*2</t>
  </si>
  <si>
    <t>m.č. 1.05 : 12,53-1,0*2-0,9*3</t>
  </si>
  <si>
    <t>m.č. 1.07 : (1,75+1,1)*2+(1,6+1,05)*2-0,8*2-0,9</t>
  </si>
  <si>
    <t>m.č. 1.08 : (1,85+2,15)*2-1,0</t>
  </si>
  <si>
    <t>m.č. 1.09 : 2,3+3,85</t>
  </si>
  <si>
    <t>771579791R00</t>
  </si>
  <si>
    <t>Příplatky k položkám montáže podlah keramických příplatek za plochu podlah keramických do 5 m2 jednotlivě</t>
  </si>
  <si>
    <t>59761005R</t>
  </si>
  <si>
    <t>Dlažba keramická s glazurou (GL); tl. = 10,0 mm; a = 598 mm; b = 598 mm; nasákavost = 0,5 %; protiskluznost: R10; povrch: hladký, matný; barva: bílá</t>
  </si>
  <si>
    <t xml:space="preserve">povch hladký, protiskluzová úprava pro interiér; předběžný typ, cena : </t>
  </si>
  <si>
    <t>Odkaz na mn. položky pořadí 167 : 57,70000*1,15</t>
  </si>
  <si>
    <t>597642412R</t>
  </si>
  <si>
    <t>dlažba keramická sokl; š = 95 mm; l = 600 mm; h = 10,0 mm; povrch matný; pro interiér i exteriér</t>
  </si>
  <si>
    <t>POL3_7</t>
  </si>
  <si>
    <t>998771101R00</t>
  </si>
  <si>
    <t>Přesun hmot pro podlahy z dlaždic v objektech výšky do 6 m</t>
  </si>
  <si>
    <t>776570020RAB</t>
  </si>
  <si>
    <t>Podlahy povlakové textilní lepené, koberec zátěžový, Krytina podlahová textilní vpichovaná; vlákno PA 6; role; spodní strana: rouno PAN/PES s PP mřížkou; tl = 5,2 mm; hmotnost vlákna = 400 g/m2; zatíž...</t>
  </si>
  <si>
    <t>AP-PSV</t>
  </si>
  <si>
    <t>776R-001</t>
  </si>
  <si>
    <t>Vstupní čistící zóna - textil/kartáč, včetně lemování a stavebních přípomocí, D+M</t>
  </si>
  <si>
    <t>776R-002</t>
  </si>
  <si>
    <t>Vstupní čistící zóna - guma/kartáč, včetně nerez. rámu a stavebních přípomocí, D+M</t>
  </si>
  <si>
    <t>777561020R00</t>
  </si>
  <si>
    <t>800-773</t>
  </si>
  <si>
    <t>vyrovnání podlah betonových, dřevěných a sádrových stěrkou</t>
  </si>
  <si>
    <t>včetně penetračního nátěru.</t>
  </si>
  <si>
    <t>17,7+18,1+18,1+16,4+14,8+4,1+4,0+4,1+9,2+6,5+15,8+22,5-3,0*0,9</t>
  </si>
  <si>
    <t>998777101R00</t>
  </si>
  <si>
    <t>Přesun hmot pro podlahy syntetické v objektech výšky do 6 m</t>
  </si>
  <si>
    <t>781101210R00</t>
  </si>
  <si>
    <t>Příprava podkladu pod obklady penetrace podkladu pod obklady</t>
  </si>
  <si>
    <t>včetně dodávky materiálu.</t>
  </si>
  <si>
    <t>Odkaz na mn. položky pořadí 182 : 47,28600</t>
  </si>
  <si>
    <t>ostění : 0,3*0,4*2*4</t>
  </si>
  <si>
    <t>781310121R00</t>
  </si>
  <si>
    <t>Obkládání ostění do tmele šířky přes 150 do 300 mm</t>
  </si>
  <si>
    <t>i nadpraží z obkladaček pórovinových, keramických, hutných i polohutných, do tmele,</t>
  </si>
  <si>
    <t>0,4*2*4</t>
  </si>
  <si>
    <t>781320121R00</t>
  </si>
  <si>
    <t>Obkládání parapetů do tmele šířky přes 150 do 300 mm</t>
  </si>
  <si>
    <t>z obkladaček pórovinových, keramických, hutných i polohutných, do tmele,</t>
  </si>
  <si>
    <t>781475115R00</t>
  </si>
  <si>
    <t>Montáž obkladů vnitřních z dlaždic keramických kladených do tmele 250 x 250 mm,  , kladených do flexibilního tmele</t>
  </si>
  <si>
    <t>m.č. 1.06 : 1,87*2,3</t>
  </si>
  <si>
    <t>m.č. 1.09 : 2,1*(2,3+3,85)-1,6*0,4*2</t>
  </si>
  <si>
    <t>781497111RS2</t>
  </si>
  <si>
    <t xml:space="preserve">Lišty k obkladům profil ukončovací leštěný hliník, uložení do tmele, výška profilu 8 mm,  </t>
  </si>
  <si>
    <t>m.č. 1.06 : 2,3</t>
  </si>
  <si>
    <t>m.č. 1.07 : ((1,1+1,75)*2+(1,6+1,05)*2)-1,6-0,9</t>
  </si>
  <si>
    <t>m.č. 1.08 : (1,85+2,15)*2-1,0-1,6</t>
  </si>
  <si>
    <t>m.č. 1.09 : (2,3+3,85)-1,6*2</t>
  </si>
  <si>
    <t>781497121RS2</t>
  </si>
  <si>
    <t xml:space="preserve">Lišty k obkladům profil rohový eloxovaný hliník, uložení do tmele,  , výška profilu 8 mm,  </t>
  </si>
  <si>
    <t>597813700R</t>
  </si>
  <si>
    <t>Obklad keramický typ: běžný; s glazurou (GL); tl. = 7,0 mm; a = 250 mm; b = 330 mm; povrch: hladký, matný; barva: bílá</t>
  </si>
  <si>
    <t xml:space="preserve">předběžný typ, cena; +15 % : </t>
  </si>
  <si>
    <t>Odkaz na mn. položky pořadí 179 : 48,24600*1,15</t>
  </si>
  <si>
    <t>ostění, parapety : 0,3*(0,4*2*4+1,6*4)*1,15</t>
  </si>
  <si>
    <t>998781101R00</t>
  </si>
  <si>
    <t>Přesun hmot pro obklady keramické v objektech výšky do 6 m</t>
  </si>
  <si>
    <t>782130010RK1</t>
  </si>
  <si>
    <t>Obklad stěn deskami z kamene, včetně roštu z Al profilů</t>
  </si>
  <si>
    <t>3,0*19,5-3,0*3,0*4</t>
  </si>
  <si>
    <t>784442001RT2</t>
  </si>
  <si>
    <t>Malby z malířských směsí disperzních, v místnostech do 3,8 m, jednobarevné, dvojnásobné + 1x penetrace, Hmota vyrovnávací</t>
  </si>
  <si>
    <t>800-784</t>
  </si>
  <si>
    <t>Odkaz na mn. položky pořadí 44 : 343,78500</t>
  </si>
  <si>
    <t>784442021RT2</t>
  </si>
  <si>
    <t>Malby z malířských směsí disperzních, v místnostech do 3,8 m, jednobarevné, jednonásobné + 1x penetrace, Hmota nátěrová akrylátová; typ: malířská; funkce: dekorační; barva: bílá</t>
  </si>
  <si>
    <t>Odkaz na mn. položky pořadí 38 : 129,90000</t>
  </si>
  <si>
    <t>Odkaz na mn. položky pořadí 39 : 21,40000</t>
  </si>
  <si>
    <t>005111020R</t>
  </si>
  <si>
    <t>Vytyčení stavby</t>
  </si>
  <si>
    <t>Soubor</t>
  </si>
  <si>
    <t>VRN</t>
  </si>
  <si>
    <t>POL99_8</t>
  </si>
  <si>
    <t>Vyhotovení protokolu o vytyčení stavby se seznamem souřadnic vytyčených bodů a jejich polohopisnými (S-JTSK) a výškopisnými (Bpv) hodnotami.</t>
  </si>
  <si>
    <t>005121 R</t>
  </si>
  <si>
    <t>Zařízení staveniště</t>
  </si>
  <si>
    <t>POL99_2</t>
  </si>
  <si>
    <t>Veškeré náklady spojené s vybudováním, provozem a odstraněním zařízení staveniště.</t>
  </si>
  <si>
    <t>005124010R</t>
  </si>
  <si>
    <t>Koordinační činnost</t>
  </si>
  <si>
    <t>Koordinace stavebních a technologických dodávek stavby.</t>
  </si>
  <si>
    <t>005241020R</t>
  </si>
  <si>
    <t xml:space="preserve">Geodetické zaměření skutečného provedení  </t>
  </si>
  <si>
    <t>Náklady na provedení skutečného zaměření stavby v rozsahu nezbytném pro zápis změny do katastru nemovitostí.</t>
  </si>
  <si>
    <t>SUM</t>
  </si>
  <si>
    <t>JKSO:</t>
  </si>
  <si>
    <t>801.61</t>
  </si>
  <si>
    <t>budovy administrativní (správní)</t>
  </si>
  <si>
    <t>JKSO</t>
  </si>
  <si>
    <t>900 m3</t>
  </si>
  <si>
    <t>svislá nosná konstrukce zděná z cihel,tvárnic, bloků</t>
  </si>
  <si>
    <t>JKSOChar</t>
  </si>
  <si>
    <t>novostavba objektu</t>
  </si>
  <si>
    <t>JKSOAkce</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</si>
  <si>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</si>
  <si>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Geodetické zaměření rohů stavby, stabilizace bodů a sestavení laviček.</t>
  </si>
  <si>
    <t>END</t>
  </si>
  <si>
    <t>113201111R00</t>
  </si>
  <si>
    <t>Vytrhání obrub chodníkových ležatých</t>
  </si>
  <si>
    <t>822-1</t>
  </si>
  <si>
    <t>s vybouráním lože, s přemístěním hmot na skládku na vzdálenost do 3 m nebo naložením na dopravní prostředek</t>
  </si>
  <si>
    <t>9,5+3,2</t>
  </si>
  <si>
    <t>121101102R00</t>
  </si>
  <si>
    <t>Sejmutí ornice s přemístěním na vzdálenost přes 50 do 100 m</t>
  </si>
  <si>
    <t>0,2*(51,5*34,5-25,0*13,0-23,0*3,0)</t>
  </si>
  <si>
    <t>122201101R00</t>
  </si>
  <si>
    <t>Odkopávky a  prokopávky nezapažené v hornině 3  do 100 m3</t>
  </si>
  <si>
    <t>s přehozením výkopku na vzdálenost do 3 m nebo s naložením na dopravní prostředek,</t>
  </si>
  <si>
    <t>park. stání : 0,25*(5,7*7,6+5,6*6,1+5,6*2,6)</t>
  </si>
  <si>
    <t>122201109R00</t>
  </si>
  <si>
    <t>Odkopávky a  prokopávky nezapažené v hornině 3  příplatek k cenám za lepivost horniny</t>
  </si>
  <si>
    <t>Odkaz na mn. položky pořadí 3 : 23,01000*0,5</t>
  </si>
  <si>
    <t>lavice : 0,3*0,5*11,5</t>
  </si>
  <si>
    <t>stožár : 0,8*0,5*0,5</t>
  </si>
  <si>
    <t>úřední deska : 0,2*0,78*0,25</t>
  </si>
  <si>
    <t>Odkaz na mn. položky pořadí 7 : 23,01000</t>
  </si>
  <si>
    <t>Odkaz na mn. položky pořadí 3 : 23,01000</t>
  </si>
  <si>
    <t>174101102R00</t>
  </si>
  <si>
    <t>Zásyp sypaninou se zhutněním v uzavřených prostorách s urovnáním povrchu zásypu s ručním zhutněním</t>
  </si>
  <si>
    <t>z jakékoliv horniny s uložením výkopku po vrstvách,</t>
  </si>
  <si>
    <t>obsyp kolem ZB : 0,1*0,5*11,5*2</t>
  </si>
  <si>
    <t>park. stání : 5,7*7,6+5,6*6,1+5,6*2,6</t>
  </si>
  <si>
    <t>chodník : 1,2*17,1+1,6*51,25+1,6*(7,305+1,05+10,0)+1,15*7,1+20,3*1,5-3,0*0,9+0,2*3,0*5</t>
  </si>
  <si>
    <t>180802113RYZ</t>
  </si>
  <si>
    <t>Posunutí kamenů/skalky</t>
  </si>
  <si>
    <t>181300012RAA</t>
  </si>
  <si>
    <t>Rozprostření ornice v rovině nebo svahu do 1 : 5 a osetí travou při tloušťce 200 mm, dovoz ornice ze vzdálenosti 500 m</t>
  </si>
  <si>
    <t>vč. urovnání ornice, naložení na skládce, vodorovným přemístěním ornice na místo rozprostření, založení trávníku osetím a dodávky travního semene.</t>
  </si>
  <si>
    <t>Včetně přesunu hmot.</t>
  </si>
  <si>
    <t>51,5*34,5-23,0*12,0-23,0*3,0-7,0*21,0-3,0*30,0-15,0*1,5</t>
  </si>
  <si>
    <t>184E2</t>
  </si>
  <si>
    <t>PŘESAZOVÁNÍ STROMŮ</t>
  </si>
  <si>
    <t>KUS</t>
  </si>
  <si>
    <t>OTSKP 24</t>
  </si>
  <si>
    <t>EXP 24</t>
  </si>
  <si>
    <t>Odkaz na mn. položky pořadí 9 : 1,15000*1,7</t>
  </si>
  <si>
    <t>271531111R00</t>
  </si>
  <si>
    <t>Polštáře zhutněné pod základy kamenivo hrubé, drcené, frakce 16 - 63 mm</t>
  </si>
  <si>
    <t>800-2</t>
  </si>
  <si>
    <t>lavice : 0,25*0,1*11,5</t>
  </si>
  <si>
    <t>8,0 kg/m2 : 1,0*11,5*8,0*0,001*1,08</t>
  </si>
  <si>
    <t>275310030RAA</t>
  </si>
  <si>
    <t>Základové patky z betonu prostého včetně bednění z betonu C 16/20 , štěrkopískový poklad 100 mm</t>
  </si>
  <si>
    <t>odbednění a podkladu ze štěrkopísku.</t>
  </si>
  <si>
    <t>stožár : 1,0*0,5*0,5</t>
  </si>
  <si>
    <t>úřední deska : 0,4*0,78*0,25</t>
  </si>
  <si>
    <t>311112125RT3</t>
  </si>
  <si>
    <t>Stěny z betonových bednicích tvárnic a betonu šířky 250 mm, zálivka betonem C20/25</t>
  </si>
  <si>
    <t>(ztracené bednění) z betonových tvárnic a zálivka betonem,</t>
  </si>
  <si>
    <t>lavice : 1,0*11,5</t>
  </si>
  <si>
    <t>564251111R00</t>
  </si>
  <si>
    <t>Podklad nebo podsyp ze štěrkopísku tloušťka po zhutnění 150 mm, Kamenivo nestanovené těžené; frakce 0,0 až 32,0 mm</t>
  </si>
  <si>
    <t>s rozprostřením, vlhčením a zhutněním</t>
  </si>
  <si>
    <t>Odkaz na mn. položky pořadí 22 : 88,93250</t>
  </si>
  <si>
    <t>564831111R00</t>
  </si>
  <si>
    <t>Podklad ze štěrkodrti s rozprostřením a zhutněním frakce 0-63 mm, tloušťka po zhutnění 100 mm</t>
  </si>
  <si>
    <t>1,1*17,0+1,5*51,155+1,5*(7,305+1,05+10,0)+1,05*7,0+20,3*1,5-3,0*0,9+0,2*3,0*5</t>
  </si>
  <si>
    <t>564851111RT2</t>
  </si>
  <si>
    <t>Podklad ze štěrkodrti s rozprostřením a zhutněním frakce 0-32 mm, tloušťka po zhutnění 150 mm</t>
  </si>
  <si>
    <t>5,65*7,5+5,5*5,965+5,5*2,5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</si>
  <si>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</si>
  <si>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</si>
  <si>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</si>
  <si>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596291113R00</t>
  </si>
  <si>
    <t>Řezání zámkové dlažby tloušťky 80 mm</t>
  </si>
  <si>
    <t>5,7+7,5+5,455+3,46+2,505+5,5+2,5</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</si>
  <si>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</si>
  <si>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</si>
  <si>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</si>
  <si>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Odkaz na mn. položky pořadí 21 : 161,06500</t>
  </si>
  <si>
    <t>596215048RBP</t>
  </si>
  <si>
    <t>Příplatek za více barev dlažby tl. 8 cm, do drtě</t>
  </si>
  <si>
    <t>odlišení park. stání : 1</t>
  </si>
  <si>
    <t>597101010RA0</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</si>
  <si>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</si>
  <si>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montáž odvodňovacích žlabů a vpustí k odvodňovacím žlabům z polymerbetonu, včetně betonového lože popř. obetonování, s dodávkou žlabů a vpustí.</t>
  </si>
  <si>
    <t>597103011RA0</t>
  </si>
  <si>
    <t>Odvodňovací žlaby komunikací a zpevněných ploch vpusť k žlabu polymerbetonová včetně dodávky vpusti, pro zatížení A15, Vpust žlabová polymerbetonová s krytem; s odtokem bočním; DN = 110; zatížení: A 15; mříž: pozink; můstkový rošt; l = 500 mm; b = 120 mm; h = 288 mm...</t>
  </si>
  <si>
    <t>59248050R</t>
  </si>
  <si>
    <t>Dlažba betonová</t>
  </si>
  <si>
    <t xml:space="preserve">+1 % : </t>
  </si>
  <si>
    <t>Odkaz na mn. položky pořadí 23 : 88,93250*1,01</t>
  </si>
  <si>
    <t>622450010RA0</t>
  </si>
  <si>
    <t>Omítka vnější stěn cementová štuková, stupeň složitosti 2, včetně lešení</t>
  </si>
  <si>
    <t>lavice : 0,35*11,5*2</t>
  </si>
  <si>
    <t>916661111R00</t>
  </si>
  <si>
    <t>Osazení parkového obrubníku betonového s opěrou</t>
  </si>
  <si>
    <t>se zřízením lože z betonu prostého C 12/15 tl. 80-100 mm</t>
  </si>
  <si>
    <t>chodník : 1,26+17,0+3,325+14,21+0,45+1,12+11,5+1,12+3,0*2+0,94*2+7,305+45,65+6,4+0,5</t>
  </si>
  <si>
    <t>917862111R00</t>
  </si>
  <si>
    <t>Osazení silničního nebo chodníkového obrubníku stojatého, s boční opěrou z betonu prostého, do lože z betonu prostého C 12/15</t>
  </si>
  <si>
    <t>S dodáním hmot pro lože tl. 80-100 mm.</t>
  </si>
  <si>
    <t>park. stání : 5,7+7,5+5,6+5,5+2,505+3,46+5,455+5,5+2,5+5,5</t>
  </si>
  <si>
    <t>917862111RV4</t>
  </si>
  <si>
    <t>Osazení silničního nebo chodníkového obrubníku včetně dodávky betonovéího obrubníku  nájezdového náběhového 1000/150/150-250, stojatého, s boční opěrou z betonu prostého, do lože z betonu prostého C 12/15</t>
  </si>
  <si>
    <t>91R01</t>
  </si>
  <si>
    <t>Vytvoření truhlíku parkovými obrubníky, vč. doplnění zeminy, vysázení zeleně</t>
  </si>
  <si>
    <t>59217331R</t>
  </si>
  <si>
    <t>obrubník zahradní materiál beton; l = 1000,0 mm; š = 50,0 mm; h = 200,0 mm; barva šedá</t>
  </si>
  <si>
    <t>chodník : (6,4+0,5)*1,01</t>
  </si>
  <si>
    <t>59217422R</t>
  </si>
  <si>
    <t>obrubník chodníkový materiál beton; l = 1000,0 mm; š = 80,0 mm; h = 200,0 mm; barva šedá</t>
  </si>
  <si>
    <t>Odkaz na mn. položky pořadí 32 : 49,22000*1,01</t>
  </si>
  <si>
    <t>chodník : (1,26+17,0+3,325+14,21+0,45+1,12+11,5+1,12+3,0*2+0,94*2+7,305+45,65-0,8*14)*1,01</t>
  </si>
  <si>
    <t>59227524RXZ</t>
  </si>
  <si>
    <t>Vtokové obrubníky, zúžený profil A</t>
  </si>
  <si>
    <t>998223011R00</t>
  </si>
  <si>
    <t>Přesun hmot pozemních komunikací, kryt dlážděný jakékoliv délky objektu</t>
  </si>
  <si>
    <t>vodorovně do 200 m</t>
  </si>
  <si>
    <t>766400012RXY</t>
  </si>
  <si>
    <t>D+M venkovní lavice z dřevěných desek, včetně dilat. podložky, roštu, lakování</t>
  </si>
  <si>
    <t>799R01</t>
  </si>
  <si>
    <t>D+M úřední desky CL170</t>
  </si>
  <si>
    <t>799R02</t>
  </si>
  <si>
    <t>D+M poštovní schránky</t>
  </si>
  <si>
    <t>953942728R99</t>
  </si>
  <si>
    <t>D+M vlajkového stožáru výšky 8 m, hliníkový, segmentový</t>
  </si>
  <si>
    <t>823.27</t>
  </si>
  <si>
    <t>úpravy parkové včetně příslušných úprav terénu</t>
  </si>
  <si>
    <t>1543 m2</t>
  </si>
  <si>
    <t>kryt dlážděný</t>
  </si>
  <si>
    <t>ostatní stavební akce</t>
  </si>
  <si>
    <t>Podlahy ze stěrky polyvinylacetátové Vyrovnání podlah stěrkou vinylacetátovou tloušťky 2 mm</t>
  </si>
  <si>
    <t>Ostatní střešní prvky z ostatní střešní prvky z ocel. pozinkovaného plechu v tl. 0,6mm, plech barvený, dodávka a montáž   závětrné lišty, rš 260 mm</t>
  </si>
  <si>
    <t>ZRUŠENO - NULOVÁ POLOŽKA - Venkovní hliníková žaluzie s lamelou typu Z93 a integrovaným pohonem, 200x326 cm,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</si>
</sst>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4" fontId="3" fillId="3" borderId="37" xfId="0" applyNumberFormat="1" applyFont="1" applyFill="1" applyBorder="1" applyAlignment="1">
      <alignment vertical="center"/>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3" borderId="37" xfId="0" applyNumberFormat="1" applyFont="1" applyFill="1" applyBorder="1" applyAlignment="1">
      <alignment horizontal="center"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18" xfId="0"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0" t="s">
        <v>39</v>
      </c>
      <c r="B2" s="190"/>
      <c r="C2" s="190"/>
      <c r="D2" s="190"/>
      <c r="E2" s="190"/>
      <c r="F2" s="190"/>
      <c r="G2" s="190"/>
    </row>
  </sheetData>
  <sheetProtection algorithmName="SHA-512" hashValue="iJe8ZgsKaxX0EPS77vSCtvfoGq6z05O2r9vwBsENTdRHaTMY5TpUdJjth0GvpE79s7BbvbEN1Ejp6IGQwe5twg==" saltValue="bL5j9muGcrQrksX0bm4eH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2"/>
  <sheetViews>
    <sheetView showGridLines="0" tabSelected="1" topLeftCell="B56" zoomScaleNormal="100" zoomScaleSheetLayoutView="75" workbookViewId="0">
      <selection activeCell="F65" sqref="F6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13.28515625" customWidth="1"/>
    <col min="11" max="11" width="4.28515625" customWidth="1"/>
    <col min="12" max="15" width="10.7109375" customWidth="1"/>
  </cols>
  <sheetData>
    <row r="1" spans="1:15" ht="33.75" customHeight="1" x14ac:dyDescent="0.2">
      <c r="A1" s="47" t="s">
        <v>36</v>
      </c>
      <c r="B1" s="225" t="s">
        <v>41</v>
      </c>
      <c r="C1" s="226"/>
      <c r="D1" s="226"/>
      <c r="E1" s="226"/>
      <c r="F1" s="226"/>
      <c r="G1" s="226"/>
      <c r="H1" s="226"/>
      <c r="I1" s="226"/>
      <c r="J1" s="227"/>
    </row>
    <row r="2" spans="1:15" ht="36" customHeight="1" x14ac:dyDescent="0.2">
      <c r="A2" s="2"/>
      <c r="B2" s="76" t="s">
        <v>22</v>
      </c>
      <c r="C2" s="77"/>
      <c r="D2" s="78" t="s">
        <v>43</v>
      </c>
      <c r="E2" s="231" t="s">
        <v>44</v>
      </c>
      <c r="F2" s="232"/>
      <c r="G2" s="232"/>
      <c r="H2" s="232"/>
      <c r="I2" s="232"/>
      <c r="J2" s="233"/>
      <c r="O2" s="1"/>
    </row>
    <row r="3" spans="1:15" ht="27" hidden="1" customHeight="1" x14ac:dyDescent="0.2">
      <c r="A3" s="2"/>
      <c r="B3" s="79"/>
      <c r="C3" s="77"/>
      <c r="D3" s="80"/>
      <c r="E3" s="234"/>
      <c r="F3" s="235"/>
      <c r="G3" s="235"/>
      <c r="H3" s="235"/>
      <c r="I3" s="235"/>
      <c r="J3" s="236"/>
    </row>
    <row r="4" spans="1:15" ht="23.25" customHeight="1" x14ac:dyDescent="0.2">
      <c r="A4" s="2"/>
      <c r="B4" s="81"/>
      <c r="C4" s="82"/>
      <c r="D4" s="83"/>
      <c r="E4" s="215"/>
      <c r="F4" s="215"/>
      <c r="G4" s="215"/>
      <c r="H4" s="215"/>
      <c r="I4" s="215"/>
      <c r="J4" s="216"/>
    </row>
    <row r="5" spans="1:15" ht="24" customHeight="1" x14ac:dyDescent="0.2">
      <c r="A5" s="2"/>
      <c r="B5" s="31" t="s">
        <v>42</v>
      </c>
      <c r="D5" s="219"/>
      <c r="E5" s="220"/>
      <c r="F5" s="220"/>
      <c r="G5" s="220"/>
      <c r="H5" s="18" t="s">
        <v>40</v>
      </c>
      <c r="I5" s="22"/>
      <c r="J5" s="8"/>
    </row>
    <row r="6" spans="1:15" ht="15.75" customHeight="1" x14ac:dyDescent="0.2">
      <c r="A6" s="2"/>
      <c r="B6" s="28"/>
      <c r="C6" s="55"/>
      <c r="D6" s="221"/>
      <c r="E6" s="222"/>
      <c r="F6" s="222"/>
      <c r="G6" s="222"/>
      <c r="H6" s="18" t="s">
        <v>34</v>
      </c>
      <c r="I6" s="22"/>
      <c r="J6" s="8"/>
    </row>
    <row r="7" spans="1:15" ht="15.75" customHeight="1" x14ac:dyDescent="0.2">
      <c r="A7" s="2"/>
      <c r="B7" s="29"/>
      <c r="C7" s="56"/>
      <c r="D7" s="53"/>
      <c r="E7" s="223"/>
      <c r="F7" s="224"/>
      <c r="G7" s="224"/>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8"/>
      <c r="E11" s="238"/>
      <c r="F11" s="238"/>
      <c r="G11" s="238"/>
      <c r="H11" s="18" t="s">
        <v>40</v>
      </c>
      <c r="I11" s="84"/>
      <c r="J11" s="8"/>
    </row>
    <row r="12" spans="1:15" ht="15.75" customHeight="1" x14ac:dyDescent="0.2">
      <c r="A12" s="2"/>
      <c r="B12" s="28"/>
      <c r="C12" s="55"/>
      <c r="D12" s="214"/>
      <c r="E12" s="214"/>
      <c r="F12" s="214"/>
      <c r="G12" s="214"/>
      <c r="H12" s="18" t="s">
        <v>34</v>
      </c>
      <c r="I12" s="84"/>
      <c r="J12" s="8"/>
    </row>
    <row r="13" spans="1:15" ht="15.75" customHeight="1" x14ac:dyDescent="0.2">
      <c r="A13" s="2"/>
      <c r="B13" s="29"/>
      <c r="C13" s="56"/>
      <c r="D13" s="85"/>
      <c r="E13" s="217"/>
      <c r="F13" s="218"/>
      <c r="G13" s="218"/>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7"/>
      <c r="F15" s="237"/>
      <c r="G15" s="239"/>
      <c r="H15" s="239"/>
      <c r="I15" s="239" t="s">
        <v>29</v>
      </c>
      <c r="J15" s="240"/>
    </row>
    <row r="16" spans="1:15" ht="23.25" customHeight="1" x14ac:dyDescent="0.2">
      <c r="A16" s="138" t="s">
        <v>24</v>
      </c>
      <c r="B16" s="38" t="s">
        <v>24</v>
      </c>
      <c r="C16" s="62"/>
      <c r="D16" s="63"/>
      <c r="E16" s="203"/>
      <c r="F16" s="204"/>
      <c r="G16" s="203"/>
      <c r="H16" s="204"/>
      <c r="I16" s="203">
        <f>SUMIF(F57:F88,A16,I57:I88)+SUMIF(F57:F88,"PSU",I57:I88)</f>
        <v>0</v>
      </c>
      <c r="J16" s="205"/>
    </row>
    <row r="17" spans="1:10" ht="23.25" customHeight="1" x14ac:dyDescent="0.2">
      <c r="A17" s="138" t="s">
        <v>25</v>
      </c>
      <c r="B17" s="38" t="s">
        <v>25</v>
      </c>
      <c r="C17" s="62"/>
      <c r="D17" s="63"/>
      <c r="E17" s="203"/>
      <c r="F17" s="204"/>
      <c r="G17" s="203"/>
      <c r="H17" s="204"/>
      <c r="I17" s="203">
        <f>SUMIF(F57:F88,A17,I57:I88)</f>
        <v>0</v>
      </c>
      <c r="J17" s="205"/>
    </row>
    <row r="18" spans="1:10" ht="23.25" customHeight="1" x14ac:dyDescent="0.2">
      <c r="A18" s="138" t="s">
        <v>26</v>
      </c>
      <c r="B18" s="38" t="s">
        <v>26</v>
      </c>
      <c r="C18" s="62"/>
      <c r="D18" s="63"/>
      <c r="E18" s="203"/>
      <c r="F18" s="204"/>
      <c r="G18" s="203"/>
      <c r="H18" s="204"/>
      <c r="I18" s="203">
        <f>SUMIF(F57:F88,A18,I57:I88)</f>
        <v>0</v>
      </c>
      <c r="J18" s="205"/>
    </row>
    <row r="19" spans="1:10" ht="23.25" customHeight="1" x14ac:dyDescent="0.2">
      <c r="A19" s="138" t="s">
        <v>127</v>
      </c>
      <c r="B19" s="38" t="s">
        <v>27</v>
      </c>
      <c r="C19" s="62"/>
      <c r="D19" s="63"/>
      <c r="E19" s="203"/>
      <c r="F19" s="204"/>
      <c r="G19" s="203"/>
      <c r="H19" s="204"/>
      <c r="I19" s="203">
        <f>SUMIF(F57:F88,A19,I57:I88)</f>
        <v>0</v>
      </c>
      <c r="J19" s="205"/>
    </row>
    <row r="20" spans="1:10" ht="23.25" customHeight="1" x14ac:dyDescent="0.2">
      <c r="A20" s="138" t="s">
        <v>128</v>
      </c>
      <c r="B20" s="38" t="s">
        <v>28</v>
      </c>
      <c r="C20" s="62"/>
      <c r="D20" s="63"/>
      <c r="E20" s="203"/>
      <c r="F20" s="204"/>
      <c r="G20" s="203"/>
      <c r="H20" s="204"/>
      <c r="I20" s="203">
        <f>SUMIF(F57:F88,A20,I57:I88)</f>
        <v>0</v>
      </c>
      <c r="J20" s="205"/>
    </row>
    <row r="21" spans="1:10" ht="23.25" customHeight="1" x14ac:dyDescent="0.2">
      <c r="A21" s="2"/>
      <c r="B21" s="48" t="s">
        <v>29</v>
      </c>
      <c r="C21" s="64"/>
      <c r="D21" s="65"/>
      <c r="E21" s="206"/>
      <c r="F21" s="241"/>
      <c r="G21" s="206"/>
      <c r="H21" s="241"/>
      <c r="I21" s="206">
        <f>SUM(I16:J20)</f>
        <v>0</v>
      </c>
      <c r="J21" s="20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1">
        <f>ZakladDPHSniVypocet</f>
        <v>0</v>
      </c>
      <c r="H23" s="202"/>
      <c r="I23" s="202"/>
      <c r="J23" s="40" t="str">
        <f t="shared" ref="J23:J28" si="0">Mena</f>
        <v>CZK</v>
      </c>
    </row>
    <row r="24" spans="1:10" ht="23.25" customHeight="1" x14ac:dyDescent="0.2">
      <c r="A24" s="2">
        <f>(A23-INT(A23))*100</f>
        <v>0</v>
      </c>
      <c r="B24" s="38" t="s">
        <v>13</v>
      </c>
      <c r="C24" s="62"/>
      <c r="D24" s="63"/>
      <c r="E24" s="67">
        <f>SazbaDPH1</f>
        <v>15</v>
      </c>
      <c r="F24" s="39" t="s">
        <v>0</v>
      </c>
      <c r="G24" s="199">
        <f>A23</f>
        <v>0</v>
      </c>
      <c r="H24" s="200"/>
      <c r="I24" s="200"/>
      <c r="J24" s="40" t="str">
        <f t="shared" si="0"/>
        <v>CZK</v>
      </c>
    </row>
    <row r="25" spans="1:10" ht="23.25" customHeight="1" x14ac:dyDescent="0.2">
      <c r="A25" s="2">
        <f>ZakladDPHZakl*SazbaDPH2/100</f>
        <v>0</v>
      </c>
      <c r="B25" s="38" t="s">
        <v>14</v>
      </c>
      <c r="C25" s="62"/>
      <c r="D25" s="63"/>
      <c r="E25" s="67">
        <v>21</v>
      </c>
      <c r="F25" s="39" t="s">
        <v>0</v>
      </c>
      <c r="G25" s="201">
        <f>ZakladDPHZaklVypocet</f>
        <v>0</v>
      </c>
      <c r="H25" s="202"/>
      <c r="I25" s="202"/>
      <c r="J25" s="40" t="str">
        <f t="shared" si="0"/>
        <v>CZK</v>
      </c>
    </row>
    <row r="26" spans="1:10" ht="23.25" customHeight="1" x14ac:dyDescent="0.2">
      <c r="A26" s="2">
        <f>(A25-INT(A25))*100</f>
        <v>0</v>
      </c>
      <c r="B26" s="32" t="s">
        <v>15</v>
      </c>
      <c r="C26" s="68"/>
      <c r="D26" s="54"/>
      <c r="E26" s="69">
        <f>SazbaDPH2</f>
        <v>21</v>
      </c>
      <c r="F26" s="30" t="s">
        <v>0</v>
      </c>
      <c r="G26" s="228">
        <f>A25</f>
        <v>0</v>
      </c>
      <c r="H26" s="229"/>
      <c r="I26" s="229"/>
      <c r="J26" s="37" t="str">
        <f t="shared" si="0"/>
        <v>CZK</v>
      </c>
    </row>
    <row r="27" spans="1:10" ht="23.25" customHeight="1" thickBot="1" x14ac:dyDescent="0.25">
      <c r="A27" s="2">
        <f>ZakladDPHSni+DPHSni+ZakladDPHZakl+DPHZakl</f>
        <v>0</v>
      </c>
      <c r="B27" s="31" t="s">
        <v>4</v>
      </c>
      <c r="C27" s="70"/>
      <c r="D27" s="71"/>
      <c r="E27" s="70"/>
      <c r="F27" s="16"/>
      <c r="G27" s="230">
        <f>CenaCelkem-(ZakladDPHSni+DPHSni+ZakladDPHZakl+DPHZakl)</f>
        <v>0</v>
      </c>
      <c r="H27" s="230"/>
      <c r="I27" s="230"/>
      <c r="J27" s="41" t="str">
        <f t="shared" si="0"/>
        <v>CZK</v>
      </c>
    </row>
    <row r="28" spans="1:10" ht="27.75" hidden="1" customHeight="1" thickBot="1" x14ac:dyDescent="0.25">
      <c r="A28" s="2"/>
      <c r="B28" s="111" t="s">
        <v>23</v>
      </c>
      <c r="C28" s="112"/>
      <c r="D28" s="112"/>
      <c r="E28" s="113"/>
      <c r="F28" s="114"/>
      <c r="G28" s="208">
        <f>ZakladDPHSniVypocet+ZakladDPHZaklVypocet</f>
        <v>0</v>
      </c>
      <c r="H28" s="209"/>
      <c r="I28" s="209"/>
      <c r="J28" s="115" t="str">
        <f t="shared" si="0"/>
        <v>CZK</v>
      </c>
    </row>
    <row r="29" spans="1:10" ht="27.75" customHeight="1" thickBot="1" x14ac:dyDescent="0.25">
      <c r="A29" s="2">
        <f>(A27-INT(A27))*100</f>
        <v>0</v>
      </c>
      <c r="B29" s="111" t="s">
        <v>35</v>
      </c>
      <c r="C29" s="116"/>
      <c r="D29" s="116"/>
      <c r="E29" s="116"/>
      <c r="F29" s="117"/>
      <c r="G29" s="208">
        <f>A27</f>
        <v>0</v>
      </c>
      <c r="H29" s="208"/>
      <c r="I29" s="208"/>
      <c r="J29" s="118" t="s">
        <v>56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0"/>
      <c r="E34" s="211"/>
      <c r="G34" s="212"/>
      <c r="H34" s="213"/>
      <c r="I34" s="213"/>
      <c r="J34" s="25"/>
    </row>
    <row r="35" spans="1:10" ht="12.75" customHeight="1" x14ac:dyDescent="0.2">
      <c r="A35" s="2"/>
      <c r="B35" s="2"/>
      <c r="D35" s="198" t="s">
        <v>2</v>
      </c>
      <c r="E35" s="198"/>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45</v>
      </c>
      <c r="C39" s="193"/>
      <c r="D39" s="193"/>
      <c r="E39" s="193"/>
      <c r="F39" s="98">
        <f>'01 1._2024 Pol'!AE613+'02 2_2024 Pol'!AE134</f>
        <v>0</v>
      </c>
      <c r="G39" s="99">
        <f>'01 1._2024 Pol'!AF613+'02 2_2024 Pol'!AF134</f>
        <v>0</v>
      </c>
      <c r="H39" s="100">
        <f t="shared" ref="H39:H43" si="1">(F39*SazbaDPH1/100)+(G39*SazbaDPH2/100)</f>
        <v>0</v>
      </c>
      <c r="I39" s="100">
        <f>F39+G39+H39</f>
        <v>0</v>
      </c>
      <c r="J39" s="101" t="e">
        <f ca="1">IF(_xlfn.SINGLE(CenaCelkemVypocet)=0,"",I39/_xlfn.SINGLE(CenaCelkemVypocet)*100)</f>
        <v>#NAME?</v>
      </c>
    </row>
    <row r="40" spans="1:10" ht="25.5" customHeight="1" x14ac:dyDescent="0.2">
      <c r="A40" s="87">
        <v>2</v>
      </c>
      <c r="B40" s="102"/>
      <c r="C40" s="197" t="s">
        <v>46</v>
      </c>
      <c r="D40" s="197"/>
      <c r="E40" s="197"/>
      <c r="F40" s="103"/>
      <c r="G40" s="104"/>
      <c r="H40" s="104">
        <f t="shared" si="1"/>
        <v>0</v>
      </c>
      <c r="I40" s="104"/>
      <c r="J40" s="105"/>
    </row>
    <row r="41" spans="1:10" ht="25.5" customHeight="1" x14ac:dyDescent="0.2">
      <c r="A41" s="87">
        <v>2</v>
      </c>
      <c r="B41" s="102" t="s">
        <v>47</v>
      </c>
      <c r="C41" s="197" t="s">
        <v>48</v>
      </c>
      <c r="D41" s="197"/>
      <c r="E41" s="197"/>
      <c r="F41" s="103">
        <f>'01 1._2024 Pol'!AE613</f>
        <v>0</v>
      </c>
      <c r="G41" s="104">
        <f>'01 1._2024 Pol'!AF613</f>
        <v>0</v>
      </c>
      <c r="H41" s="104">
        <f t="shared" si="1"/>
        <v>0</v>
      </c>
      <c r="I41" s="104">
        <f>F41+G41+H41</f>
        <v>0</v>
      </c>
      <c r="J41" s="105" t="str">
        <f>IF((CenaCelkemVypocet)=0,"",I41/(CenaCelkemVypocet)*100)</f>
        <v/>
      </c>
    </row>
    <row r="42" spans="1:10" ht="25.5" customHeight="1" x14ac:dyDescent="0.2">
      <c r="A42" s="87">
        <v>3</v>
      </c>
      <c r="B42" s="106" t="s">
        <v>49</v>
      </c>
      <c r="C42" s="193" t="s">
        <v>50</v>
      </c>
      <c r="D42" s="193"/>
      <c r="E42" s="193"/>
      <c r="F42" s="107">
        <f>'01 1._2024 Pol'!AE613</f>
        <v>0</v>
      </c>
      <c r="G42" s="100">
        <f>'01 1._2024 Pol'!AF613</f>
        <v>0</v>
      </c>
      <c r="H42" s="100">
        <f t="shared" si="1"/>
        <v>0</v>
      </c>
      <c r="I42" s="100">
        <f>F42+G42+H42</f>
        <v>0</v>
      </c>
      <c r="J42" s="101" t="str">
        <f>IF((CenaCelkemVypocet)=0,"",I42/(CenaCelkemVypocet)*100)</f>
        <v/>
      </c>
    </row>
    <row r="43" spans="1:10" ht="25.5" customHeight="1" x14ac:dyDescent="0.2">
      <c r="A43" s="87">
        <v>2</v>
      </c>
      <c r="B43" s="102" t="s">
        <v>51</v>
      </c>
      <c r="C43" s="197" t="s">
        <v>52</v>
      </c>
      <c r="D43" s="197"/>
      <c r="E43" s="197"/>
      <c r="F43" s="103">
        <f>'02 2_2024 Pol'!AE134</f>
        <v>0</v>
      </c>
      <c r="G43" s="104">
        <f>'02 2_2024 Pol'!AF134</f>
        <v>0</v>
      </c>
      <c r="H43" s="104">
        <f t="shared" si="1"/>
        <v>0</v>
      </c>
      <c r="I43" s="104">
        <f>F43+G43+H43</f>
        <v>0</v>
      </c>
      <c r="J43" s="105" t="str">
        <f>IF((CenaCelkemVypocet)=0,"",I43/(CenaCelkemVypocet)*100)</f>
        <v/>
      </c>
    </row>
    <row r="44" spans="1:10" ht="25.5" customHeight="1" x14ac:dyDescent="0.2">
      <c r="A44" s="87">
        <v>3</v>
      </c>
      <c r="B44" s="106" t="s">
        <v>53</v>
      </c>
      <c r="C44" s="193" t="s">
        <v>54</v>
      </c>
      <c r="D44" s="193"/>
      <c r="E44" s="193"/>
      <c r="F44" s="107">
        <f>'02 2_2024 Pol'!AE134</f>
        <v>0</v>
      </c>
      <c r="G44" s="100">
        <f>'02 2_2024 Pol'!AF134</f>
        <v>0</v>
      </c>
      <c r="H44" s="100">
        <f>(F44*SazbaDPH1/100)+(G44*SazbaDPH2/100)</f>
        <v>0</v>
      </c>
      <c r="I44" s="100">
        <f>F44+G44+H44</f>
        <v>0</v>
      </c>
      <c r="J44" s="101" t="str">
        <f>IF((CenaCelkemVypocet)=0,"",I44/(CenaCelkemVypocet)*100)</f>
        <v/>
      </c>
    </row>
    <row r="45" spans="1:10" ht="25.5" customHeight="1" x14ac:dyDescent="0.2">
      <c r="A45" s="87"/>
      <c r="B45" s="194" t="s">
        <v>55</v>
      </c>
      <c r="C45" s="195"/>
      <c r="D45" s="195"/>
      <c r="E45" s="196"/>
      <c r="F45" s="108">
        <f>SUMIF(A39:A44,"=1",F39:F44)</f>
        <v>0</v>
      </c>
      <c r="G45" s="109">
        <f>SUMIF(A39:A44,"=1",G39:G44)</f>
        <v>0</v>
      </c>
      <c r="H45" s="109">
        <f>SUMIF(A39:A44,"=1",H39:H44)</f>
        <v>0</v>
      </c>
      <c r="I45" s="109">
        <f>SUMIF(A39:A44,"=1",I39:I44)</f>
        <v>0</v>
      </c>
      <c r="J45" s="110">
        <f>SUMIF(A40:A44,"=1",J40:J44)</f>
        <v>0</v>
      </c>
    </row>
    <row r="47" spans="1:10" x14ac:dyDescent="0.2">
      <c r="A47" t="s">
        <v>57</v>
      </c>
      <c r="B47" t="s">
        <v>58</v>
      </c>
    </row>
    <row r="48" spans="1:10" x14ac:dyDescent="0.2">
      <c r="A48" t="s">
        <v>59</v>
      </c>
      <c r="B48" t="s">
        <v>60</v>
      </c>
    </row>
    <row r="49" spans="1:10" x14ac:dyDescent="0.2">
      <c r="A49" t="s">
        <v>61</v>
      </c>
      <c r="B49" t="s">
        <v>62</v>
      </c>
    </row>
    <row r="50" spans="1:10" x14ac:dyDescent="0.2">
      <c r="A50" t="s">
        <v>59</v>
      </c>
      <c r="B50" t="s">
        <v>63</v>
      </c>
    </row>
    <row r="51" spans="1:10" x14ac:dyDescent="0.2">
      <c r="A51" t="s">
        <v>61</v>
      </c>
      <c r="B51" t="s">
        <v>64</v>
      </c>
    </row>
    <row r="54" spans="1:10" ht="15.75" x14ac:dyDescent="0.25">
      <c r="B54" s="119" t="s">
        <v>65</v>
      </c>
    </row>
    <row r="56" spans="1:10" ht="25.5" customHeight="1" x14ac:dyDescent="0.2">
      <c r="A56" s="121"/>
      <c r="B56" s="124" t="s">
        <v>17</v>
      </c>
      <c r="C56" s="124" t="s">
        <v>5</v>
      </c>
      <c r="D56" s="125"/>
      <c r="E56" s="125"/>
      <c r="F56" s="126" t="s">
        <v>66</v>
      </c>
      <c r="G56" s="126"/>
      <c r="H56" s="126"/>
      <c r="I56" s="126" t="s">
        <v>29</v>
      </c>
      <c r="J56" s="126" t="s">
        <v>0</v>
      </c>
    </row>
    <row r="57" spans="1:10" ht="36.75" customHeight="1" x14ac:dyDescent="0.2">
      <c r="A57" s="122"/>
      <c r="B57" s="127" t="s">
        <v>67</v>
      </c>
      <c r="C57" s="191" t="s">
        <v>68</v>
      </c>
      <c r="D57" s="192"/>
      <c r="E57" s="192"/>
      <c r="F57" s="136" t="s">
        <v>24</v>
      </c>
      <c r="G57" s="128"/>
      <c r="H57" s="128"/>
      <c r="I57" s="128">
        <f>'01 1._2024 Pol'!G8+'02 2_2024 Pol'!G8</f>
        <v>0</v>
      </c>
      <c r="J57" s="133" t="str">
        <f>IF(I89=0,"",I57/I89*100)</f>
        <v/>
      </c>
    </row>
    <row r="58" spans="1:10" ht="36.75" customHeight="1" x14ac:dyDescent="0.2">
      <c r="A58" s="122"/>
      <c r="B58" s="127" t="s">
        <v>69</v>
      </c>
      <c r="C58" s="191" t="s">
        <v>70</v>
      </c>
      <c r="D58" s="192"/>
      <c r="E58" s="192"/>
      <c r="F58" s="136" t="s">
        <v>24</v>
      </c>
      <c r="G58" s="128"/>
      <c r="H58" s="128"/>
      <c r="I58" s="128">
        <f>'01 1._2024 Pol'!G52</f>
        <v>0</v>
      </c>
      <c r="J58" s="133" t="str">
        <f>IF(I89=0,"",I58/I89*100)</f>
        <v/>
      </c>
    </row>
    <row r="59" spans="1:10" ht="36.75" customHeight="1" x14ac:dyDescent="0.2">
      <c r="A59" s="122"/>
      <c r="B59" s="127" t="s">
        <v>71</v>
      </c>
      <c r="C59" s="191" t="s">
        <v>72</v>
      </c>
      <c r="D59" s="192"/>
      <c r="E59" s="192"/>
      <c r="F59" s="136" t="s">
        <v>24</v>
      </c>
      <c r="G59" s="128"/>
      <c r="H59" s="128"/>
      <c r="I59" s="128">
        <f>'01 1._2024 Pol'!G60+'02 2_2024 Pol'!G52</f>
        <v>0</v>
      </c>
      <c r="J59" s="133" t="str">
        <f>IF(I89=0,"",I59/I89*100)</f>
        <v/>
      </c>
    </row>
    <row r="60" spans="1:10" ht="36.75" customHeight="1" x14ac:dyDescent="0.2">
      <c r="A60" s="122"/>
      <c r="B60" s="127" t="s">
        <v>73</v>
      </c>
      <c r="C60" s="191" t="s">
        <v>74</v>
      </c>
      <c r="D60" s="192"/>
      <c r="E60" s="192"/>
      <c r="F60" s="136" t="s">
        <v>24</v>
      </c>
      <c r="G60" s="128"/>
      <c r="H60" s="128"/>
      <c r="I60" s="128">
        <f>'01 1._2024 Pol'!G73+'02 2_2024 Pol'!G62</f>
        <v>0</v>
      </c>
      <c r="J60" s="133" t="str">
        <f>IF(I89=0,"",I60/I89*100)</f>
        <v/>
      </c>
    </row>
    <row r="61" spans="1:10" ht="36.75" customHeight="1" x14ac:dyDescent="0.2">
      <c r="A61" s="122"/>
      <c r="B61" s="127" t="s">
        <v>75</v>
      </c>
      <c r="C61" s="191" t="s">
        <v>76</v>
      </c>
      <c r="D61" s="192"/>
      <c r="E61" s="192"/>
      <c r="F61" s="136" t="s">
        <v>24</v>
      </c>
      <c r="G61" s="128"/>
      <c r="H61" s="128"/>
      <c r="I61" s="128">
        <f>'01 1._2024 Pol'!G97</f>
        <v>0</v>
      </c>
      <c r="J61" s="133" t="str">
        <f>IF(I89=0,"",I61/I89*100)</f>
        <v/>
      </c>
    </row>
    <row r="62" spans="1:10" ht="36.75" customHeight="1" x14ac:dyDescent="0.2">
      <c r="A62" s="122"/>
      <c r="B62" s="127" t="s">
        <v>77</v>
      </c>
      <c r="C62" s="191" t="s">
        <v>78</v>
      </c>
      <c r="D62" s="192"/>
      <c r="E62" s="192"/>
      <c r="F62" s="136" t="s">
        <v>24</v>
      </c>
      <c r="G62" s="128"/>
      <c r="H62" s="128"/>
      <c r="I62" s="128">
        <f>'01 1._2024 Pol'!G106</f>
        <v>0</v>
      </c>
      <c r="J62" s="133" t="str">
        <f>IF(I89=0,"",I62/I89*100)</f>
        <v/>
      </c>
    </row>
    <row r="63" spans="1:10" ht="36.75" customHeight="1" x14ac:dyDescent="0.2">
      <c r="A63" s="122"/>
      <c r="B63" s="127" t="s">
        <v>79</v>
      </c>
      <c r="C63" s="191" t="s">
        <v>80</v>
      </c>
      <c r="D63" s="192"/>
      <c r="E63" s="192"/>
      <c r="F63" s="136" t="s">
        <v>24</v>
      </c>
      <c r="G63" s="128"/>
      <c r="H63" s="128"/>
      <c r="I63" s="128">
        <f>'01 1._2024 Pol'!G113</f>
        <v>0</v>
      </c>
      <c r="J63" s="133" t="str">
        <f>IF(I89=0,"",I63/I89*100)</f>
        <v/>
      </c>
    </row>
    <row r="64" spans="1:10" ht="36.75" customHeight="1" x14ac:dyDescent="0.2">
      <c r="A64" s="122"/>
      <c r="B64" s="127" t="s">
        <v>81</v>
      </c>
      <c r="C64" s="191" t="s">
        <v>82</v>
      </c>
      <c r="D64" s="192"/>
      <c r="E64" s="192"/>
      <c r="F64" s="136" t="s">
        <v>24</v>
      </c>
      <c r="G64" s="128"/>
      <c r="H64" s="128"/>
      <c r="I64" s="128">
        <f>'02 2_2024 Pol'!G66</f>
        <v>0</v>
      </c>
      <c r="J64" s="133" t="str">
        <f>IF(I89=0,"",I64/I89*100)</f>
        <v/>
      </c>
    </row>
    <row r="65" spans="1:10" ht="36.75" customHeight="1" x14ac:dyDescent="0.2">
      <c r="A65" s="122"/>
      <c r="B65" s="127" t="s">
        <v>83</v>
      </c>
      <c r="C65" s="191" t="s">
        <v>84</v>
      </c>
      <c r="D65" s="192"/>
      <c r="E65" s="192"/>
      <c r="F65" s="136" t="s">
        <v>24</v>
      </c>
      <c r="G65" s="128"/>
      <c r="H65" s="128"/>
      <c r="I65" s="128">
        <f>'01 1._2024 Pol'!G130</f>
        <v>0</v>
      </c>
      <c r="J65" s="133" t="str">
        <f>IF(I89=0,"",I65/I89*100)</f>
        <v/>
      </c>
    </row>
    <row r="66" spans="1:10" ht="36.75" customHeight="1" x14ac:dyDescent="0.2">
      <c r="A66" s="122"/>
      <c r="B66" s="127" t="s">
        <v>85</v>
      </c>
      <c r="C66" s="191" t="s">
        <v>86</v>
      </c>
      <c r="D66" s="192"/>
      <c r="E66" s="192"/>
      <c r="F66" s="136" t="s">
        <v>24</v>
      </c>
      <c r="G66" s="128"/>
      <c r="H66" s="128"/>
      <c r="I66" s="128">
        <f>'01 1._2024 Pol'!G179+'02 2_2024 Pol'!G91</f>
        <v>0</v>
      </c>
      <c r="J66" s="133" t="str">
        <f>IF(I89=0,"",I66/I89*100)</f>
        <v/>
      </c>
    </row>
    <row r="67" spans="1:10" ht="36.75" customHeight="1" x14ac:dyDescent="0.2">
      <c r="A67" s="122"/>
      <c r="B67" s="127" t="s">
        <v>87</v>
      </c>
      <c r="C67" s="191" t="s">
        <v>88</v>
      </c>
      <c r="D67" s="192"/>
      <c r="E67" s="192"/>
      <c r="F67" s="136" t="s">
        <v>24</v>
      </c>
      <c r="G67" s="128"/>
      <c r="H67" s="128"/>
      <c r="I67" s="128">
        <f>'01 1._2024 Pol'!G218</f>
        <v>0</v>
      </c>
      <c r="J67" s="133" t="str">
        <f>IF(I89=0,"",I67/I89*100)</f>
        <v/>
      </c>
    </row>
    <row r="68" spans="1:10" ht="36.75" customHeight="1" x14ac:dyDescent="0.2">
      <c r="A68" s="122"/>
      <c r="B68" s="127" t="s">
        <v>89</v>
      </c>
      <c r="C68" s="191" t="s">
        <v>90</v>
      </c>
      <c r="D68" s="192"/>
      <c r="E68" s="192"/>
      <c r="F68" s="136" t="s">
        <v>24</v>
      </c>
      <c r="G68" s="128"/>
      <c r="H68" s="128"/>
      <c r="I68" s="128">
        <f>'01 1._2024 Pol'!G267</f>
        <v>0</v>
      </c>
      <c r="J68" s="133" t="str">
        <f>IF(I89=0,"",I68/I89*100)</f>
        <v/>
      </c>
    </row>
    <row r="69" spans="1:10" ht="36.75" customHeight="1" x14ac:dyDescent="0.2">
      <c r="A69" s="122"/>
      <c r="B69" s="127" t="s">
        <v>91</v>
      </c>
      <c r="C69" s="191" t="s">
        <v>92</v>
      </c>
      <c r="D69" s="192"/>
      <c r="E69" s="192"/>
      <c r="F69" s="136" t="s">
        <v>24</v>
      </c>
      <c r="G69" s="128"/>
      <c r="H69" s="128"/>
      <c r="I69" s="128">
        <f>'01 1._2024 Pol'!G271+'02 2_2024 Pol'!G94</f>
        <v>0</v>
      </c>
      <c r="J69" s="133" t="str">
        <f>IF(I89=0,"",I69/I89*100)</f>
        <v/>
      </c>
    </row>
    <row r="70" spans="1:10" ht="36.75" customHeight="1" x14ac:dyDescent="0.2">
      <c r="A70" s="122"/>
      <c r="B70" s="127" t="s">
        <v>93</v>
      </c>
      <c r="C70" s="191" t="s">
        <v>94</v>
      </c>
      <c r="D70" s="192"/>
      <c r="E70" s="192"/>
      <c r="F70" s="136" t="s">
        <v>24</v>
      </c>
      <c r="G70" s="128"/>
      <c r="H70" s="128"/>
      <c r="I70" s="128">
        <f>'01 1._2024 Pol'!G276</f>
        <v>0</v>
      </c>
      <c r="J70" s="133" t="str">
        <f>IF(I89=0,"",I70/I89*100)</f>
        <v/>
      </c>
    </row>
    <row r="71" spans="1:10" ht="36.75" customHeight="1" x14ac:dyDescent="0.2">
      <c r="A71" s="122"/>
      <c r="B71" s="127" t="s">
        <v>95</v>
      </c>
      <c r="C71" s="191" t="s">
        <v>96</v>
      </c>
      <c r="D71" s="192"/>
      <c r="E71" s="192"/>
      <c r="F71" s="136" t="s">
        <v>24</v>
      </c>
      <c r="G71" s="128"/>
      <c r="H71" s="128"/>
      <c r="I71" s="128">
        <f>'01 1._2024 Pol'!G286</f>
        <v>0</v>
      </c>
      <c r="J71" s="133" t="str">
        <f>IF(I89=0,"",I71/I89*100)</f>
        <v/>
      </c>
    </row>
    <row r="72" spans="1:10" ht="36.75" customHeight="1" x14ac:dyDescent="0.2">
      <c r="A72" s="122"/>
      <c r="B72" s="127" t="s">
        <v>97</v>
      </c>
      <c r="C72" s="191" t="s">
        <v>98</v>
      </c>
      <c r="D72" s="192"/>
      <c r="E72" s="192"/>
      <c r="F72" s="136" t="s">
        <v>24</v>
      </c>
      <c r="G72" s="128"/>
      <c r="H72" s="128"/>
      <c r="I72" s="128">
        <f>'01 1._2024 Pol'!G295+'02 2_2024 Pol'!G113</f>
        <v>0</v>
      </c>
      <c r="J72" s="133" t="str">
        <f>IF(I89=0,"",I72/I89*100)</f>
        <v/>
      </c>
    </row>
    <row r="73" spans="1:10" ht="36.75" customHeight="1" x14ac:dyDescent="0.2">
      <c r="A73" s="122"/>
      <c r="B73" s="127" t="s">
        <v>99</v>
      </c>
      <c r="C73" s="191" t="s">
        <v>100</v>
      </c>
      <c r="D73" s="192"/>
      <c r="E73" s="192"/>
      <c r="F73" s="136" t="s">
        <v>25</v>
      </c>
      <c r="G73" s="128"/>
      <c r="H73" s="128"/>
      <c r="I73" s="128">
        <f>'01 1._2024 Pol'!G298</f>
        <v>0</v>
      </c>
      <c r="J73" s="133" t="str">
        <f>IF(I89=0,"",I73/I89*100)</f>
        <v/>
      </c>
    </row>
    <row r="74" spans="1:10" ht="36.75" customHeight="1" x14ac:dyDescent="0.2">
      <c r="A74" s="122"/>
      <c r="B74" s="127" t="s">
        <v>101</v>
      </c>
      <c r="C74" s="191" t="s">
        <v>102</v>
      </c>
      <c r="D74" s="192"/>
      <c r="E74" s="192"/>
      <c r="F74" s="136" t="s">
        <v>25</v>
      </c>
      <c r="G74" s="128"/>
      <c r="H74" s="128"/>
      <c r="I74" s="128">
        <f>'01 1._2024 Pol'!G376</f>
        <v>0</v>
      </c>
      <c r="J74" s="133" t="str">
        <f>IF(I89=0,"",I74/I89*100)</f>
        <v/>
      </c>
    </row>
    <row r="75" spans="1:10" ht="36.75" customHeight="1" x14ac:dyDescent="0.2">
      <c r="A75" s="122"/>
      <c r="B75" s="127" t="s">
        <v>103</v>
      </c>
      <c r="C75" s="191" t="s">
        <v>104</v>
      </c>
      <c r="D75" s="192"/>
      <c r="E75" s="192"/>
      <c r="F75" s="136" t="s">
        <v>25</v>
      </c>
      <c r="G75" s="128"/>
      <c r="H75" s="128"/>
      <c r="I75" s="128">
        <f>'01 1._2024 Pol'!G401</f>
        <v>0</v>
      </c>
      <c r="J75" s="133" t="str">
        <f>IF(I89=0,"",I75/I89*100)</f>
        <v/>
      </c>
    </row>
    <row r="76" spans="1:10" ht="36.75" customHeight="1" x14ac:dyDescent="0.2">
      <c r="A76" s="122"/>
      <c r="B76" s="127" t="s">
        <v>105</v>
      </c>
      <c r="C76" s="191" t="s">
        <v>106</v>
      </c>
      <c r="D76" s="192"/>
      <c r="E76" s="192"/>
      <c r="F76" s="136" t="s">
        <v>25</v>
      </c>
      <c r="G76" s="128"/>
      <c r="H76" s="128"/>
      <c r="I76" s="128">
        <f>'01 1._2024 Pol'!G448</f>
        <v>0</v>
      </c>
      <c r="J76" s="133" t="str">
        <f>IF(I89=0,"",I76/I89*100)</f>
        <v/>
      </c>
    </row>
    <row r="77" spans="1:10" ht="36.75" customHeight="1" x14ac:dyDescent="0.2">
      <c r="A77" s="122"/>
      <c r="B77" s="127" t="s">
        <v>107</v>
      </c>
      <c r="C77" s="191" t="s">
        <v>108</v>
      </c>
      <c r="D77" s="192"/>
      <c r="E77" s="192"/>
      <c r="F77" s="136" t="s">
        <v>25</v>
      </c>
      <c r="G77" s="128"/>
      <c r="H77" s="128"/>
      <c r="I77" s="128">
        <f>'01 1._2024 Pol'!G457</f>
        <v>0</v>
      </c>
      <c r="J77" s="133" t="str">
        <f>IF(I89=0,"",I77/I89*100)</f>
        <v/>
      </c>
    </row>
    <row r="78" spans="1:10" ht="36.75" customHeight="1" x14ac:dyDescent="0.2">
      <c r="A78" s="122"/>
      <c r="B78" s="127" t="s">
        <v>109</v>
      </c>
      <c r="C78" s="191" t="s">
        <v>110</v>
      </c>
      <c r="D78" s="192"/>
      <c r="E78" s="192"/>
      <c r="F78" s="136" t="s">
        <v>25</v>
      </c>
      <c r="G78" s="128"/>
      <c r="H78" s="128"/>
      <c r="I78" s="128">
        <f>'01 1._2024 Pol'!G465+'02 2_2024 Pol'!G116</f>
        <v>0</v>
      </c>
      <c r="J78" s="133" t="str">
        <f>IF(I89=0,"",I78/I89*100)</f>
        <v/>
      </c>
    </row>
    <row r="79" spans="1:10" ht="36.75" customHeight="1" x14ac:dyDescent="0.2">
      <c r="A79" s="122"/>
      <c r="B79" s="127" t="s">
        <v>111</v>
      </c>
      <c r="C79" s="191" t="s">
        <v>112</v>
      </c>
      <c r="D79" s="192"/>
      <c r="E79" s="192"/>
      <c r="F79" s="136" t="s">
        <v>25</v>
      </c>
      <c r="G79" s="128"/>
      <c r="H79" s="128"/>
      <c r="I79" s="128">
        <f>'01 1._2024 Pol'!G486</f>
        <v>0</v>
      </c>
      <c r="J79" s="133" t="str">
        <f>IF(I89=0,"",I79/I89*100)</f>
        <v/>
      </c>
    </row>
    <row r="80" spans="1:10" ht="36.75" customHeight="1" x14ac:dyDescent="0.2">
      <c r="A80" s="122"/>
      <c r="B80" s="127" t="s">
        <v>113</v>
      </c>
      <c r="C80" s="191" t="s">
        <v>114</v>
      </c>
      <c r="D80" s="192"/>
      <c r="E80" s="192"/>
      <c r="F80" s="136" t="s">
        <v>25</v>
      </c>
      <c r="G80" s="128"/>
      <c r="H80" s="128"/>
      <c r="I80" s="128">
        <f>'01 1._2024 Pol'!G510</f>
        <v>0</v>
      </c>
      <c r="J80" s="133" t="str">
        <f>IF(I89=0,"",I80/I89*100)</f>
        <v/>
      </c>
    </row>
    <row r="81" spans="1:10" ht="36.75" customHeight="1" x14ac:dyDescent="0.2">
      <c r="A81" s="122"/>
      <c r="B81" s="127" t="s">
        <v>115</v>
      </c>
      <c r="C81" s="191" t="s">
        <v>116</v>
      </c>
      <c r="D81" s="192"/>
      <c r="E81" s="192"/>
      <c r="F81" s="136" t="s">
        <v>25</v>
      </c>
      <c r="G81" s="128"/>
      <c r="H81" s="128"/>
      <c r="I81" s="128">
        <f>'01 1._2024 Pol'!G548</f>
        <v>0</v>
      </c>
      <c r="J81" s="133" t="str">
        <f>IF(I89=0,"",I81/I89*100)</f>
        <v/>
      </c>
    </row>
    <row r="82" spans="1:10" ht="36.75" customHeight="1" x14ac:dyDescent="0.2">
      <c r="A82" s="122"/>
      <c r="B82" s="127" t="s">
        <v>117</v>
      </c>
      <c r="C82" s="191" t="s">
        <v>118</v>
      </c>
      <c r="D82" s="192"/>
      <c r="E82" s="192"/>
      <c r="F82" s="136" t="s">
        <v>25</v>
      </c>
      <c r="G82" s="128"/>
      <c r="H82" s="128"/>
      <c r="I82" s="128">
        <f>'01 1._2024 Pol'!G557</f>
        <v>0</v>
      </c>
      <c r="J82" s="133" t="str">
        <f>IF(I89=0,"",I82/I89*100)</f>
        <v/>
      </c>
    </row>
    <row r="83" spans="1:10" ht="36.75" customHeight="1" x14ac:dyDescent="0.2">
      <c r="A83" s="122"/>
      <c r="B83" s="127" t="s">
        <v>119</v>
      </c>
      <c r="C83" s="191" t="s">
        <v>120</v>
      </c>
      <c r="D83" s="192"/>
      <c r="E83" s="192"/>
      <c r="F83" s="136" t="s">
        <v>25</v>
      </c>
      <c r="G83" s="128"/>
      <c r="H83" s="128"/>
      <c r="I83" s="128">
        <f>'01 1._2024 Pol'!G564</f>
        <v>0</v>
      </c>
      <c r="J83" s="133" t="str">
        <f>IF(I89=0,"",I83/I89*100)</f>
        <v/>
      </c>
    </row>
    <row r="84" spans="1:10" ht="36.75" customHeight="1" x14ac:dyDescent="0.2">
      <c r="A84" s="122"/>
      <c r="B84" s="127" t="s">
        <v>121</v>
      </c>
      <c r="C84" s="191" t="s">
        <v>122</v>
      </c>
      <c r="D84" s="192"/>
      <c r="E84" s="192"/>
      <c r="F84" s="136" t="s">
        <v>25</v>
      </c>
      <c r="G84" s="128"/>
      <c r="H84" s="128"/>
      <c r="I84" s="128">
        <f>'01 1._2024 Pol'!G592</f>
        <v>0</v>
      </c>
      <c r="J84" s="133" t="str">
        <f>IF(I89=0,"",I84/I89*100)</f>
        <v/>
      </c>
    </row>
    <row r="85" spans="1:10" ht="36.75" customHeight="1" x14ac:dyDescent="0.2">
      <c r="A85" s="122"/>
      <c r="B85" s="127" t="s">
        <v>123</v>
      </c>
      <c r="C85" s="191" t="s">
        <v>124</v>
      </c>
      <c r="D85" s="192"/>
      <c r="E85" s="192"/>
      <c r="F85" s="136" t="s">
        <v>25</v>
      </c>
      <c r="G85" s="128"/>
      <c r="H85" s="128"/>
      <c r="I85" s="128">
        <f>'01 1._2024 Pol'!G595</f>
        <v>0</v>
      </c>
      <c r="J85" s="133" t="str">
        <f>IF(I89=0,"",I85/I89*100)</f>
        <v/>
      </c>
    </row>
    <row r="86" spans="1:10" ht="36.75" customHeight="1" x14ac:dyDescent="0.2">
      <c r="A86" s="122"/>
      <c r="B86" s="127" t="s">
        <v>125</v>
      </c>
      <c r="C86" s="191" t="s">
        <v>126</v>
      </c>
      <c r="D86" s="192"/>
      <c r="E86" s="192"/>
      <c r="F86" s="136" t="s">
        <v>25</v>
      </c>
      <c r="G86" s="128"/>
      <c r="H86" s="128"/>
      <c r="I86" s="128">
        <f>'02 2_2024 Pol'!G118</f>
        <v>0</v>
      </c>
      <c r="J86" s="133" t="str">
        <f>IF(I89=0,"",I86/I89*100)</f>
        <v/>
      </c>
    </row>
    <row r="87" spans="1:10" ht="36.75" customHeight="1" x14ac:dyDescent="0.2">
      <c r="A87" s="122"/>
      <c r="B87" s="127" t="s">
        <v>127</v>
      </c>
      <c r="C87" s="191" t="s">
        <v>27</v>
      </c>
      <c r="D87" s="192"/>
      <c r="E87" s="192"/>
      <c r="F87" s="136" t="s">
        <v>127</v>
      </c>
      <c r="G87" s="128"/>
      <c r="H87" s="128"/>
      <c r="I87" s="128">
        <f>'01 1._2024 Pol'!G601+'02 2_2024 Pol'!G122</f>
        <v>0</v>
      </c>
      <c r="J87" s="133" t="str">
        <f>IF(I89=0,"",I87/I89*100)</f>
        <v/>
      </c>
    </row>
    <row r="88" spans="1:10" ht="36.75" customHeight="1" x14ac:dyDescent="0.2">
      <c r="A88" s="122"/>
      <c r="B88" s="127" t="s">
        <v>128</v>
      </c>
      <c r="C88" s="191" t="s">
        <v>28</v>
      </c>
      <c r="D88" s="192"/>
      <c r="E88" s="192"/>
      <c r="F88" s="136" t="s">
        <v>128</v>
      </c>
      <c r="G88" s="128"/>
      <c r="H88" s="128"/>
      <c r="I88" s="128">
        <f>'01 1._2024 Pol'!G609+'02 2_2024 Pol'!G130</f>
        <v>0</v>
      </c>
      <c r="J88" s="133" t="str">
        <f>IF(I89=0,"",I88/I89*100)</f>
        <v/>
      </c>
    </row>
    <row r="89" spans="1:10" ht="25.5" customHeight="1" x14ac:dyDescent="0.2">
      <c r="A89" s="123"/>
      <c r="B89" s="129" t="s">
        <v>1</v>
      </c>
      <c r="C89" s="130"/>
      <c r="D89" s="131"/>
      <c r="E89" s="131"/>
      <c r="F89" s="137"/>
      <c r="G89" s="132"/>
      <c r="H89" s="132"/>
      <c r="I89" s="132">
        <f>SUM(I57:I88)</f>
        <v>0</v>
      </c>
      <c r="J89" s="134">
        <f>SUM(J57:J88)</f>
        <v>0</v>
      </c>
    </row>
    <row r="90" spans="1:10" x14ac:dyDescent="0.2">
      <c r="F90" s="86"/>
      <c r="G90" s="86"/>
      <c r="H90" s="86"/>
      <c r="I90" s="86"/>
      <c r="J90" s="135"/>
    </row>
    <row r="91" spans="1:10" x14ac:dyDescent="0.2">
      <c r="F91" s="86"/>
      <c r="G91" s="86"/>
      <c r="H91" s="86"/>
      <c r="I91" s="86"/>
      <c r="J91" s="135"/>
    </row>
    <row r="92" spans="1:10" x14ac:dyDescent="0.2">
      <c r="F92" s="86"/>
      <c r="G92" s="86"/>
      <c r="H92" s="86"/>
      <c r="I92" s="86"/>
      <c r="J92" s="135"/>
    </row>
  </sheetData>
  <sheetProtection algorithmName="SHA-512" hashValue="mbpLcI88ulHb3CVs6CcEIZOccy4LykUwozsXekkh98M6BYdmsB65a77WJFPOL6adLsT7372ubiJmbO0GXipD3g==" saltValue="/jUlAwNjIxbhbcEL47kZY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B45:E45"/>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5:E85"/>
    <mergeCell ref="C86:E86"/>
    <mergeCell ref="C87:E87"/>
    <mergeCell ref="C88:E88"/>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2" t="s">
        <v>6</v>
      </c>
      <c r="B1" s="242"/>
      <c r="C1" s="243"/>
      <c r="D1" s="242"/>
      <c r="E1" s="242"/>
      <c r="F1" s="242"/>
      <c r="G1" s="242"/>
    </row>
    <row r="2" spans="1:7" ht="24.95" customHeight="1" x14ac:dyDescent="0.2">
      <c r="A2" s="50" t="s">
        <v>7</v>
      </c>
      <c r="B2" s="49"/>
      <c r="C2" s="244"/>
      <c r="D2" s="244"/>
      <c r="E2" s="244"/>
      <c r="F2" s="244"/>
      <c r="G2" s="245"/>
    </row>
    <row r="3" spans="1:7" ht="24.95" customHeight="1" x14ac:dyDescent="0.2">
      <c r="A3" s="50" t="s">
        <v>8</v>
      </c>
      <c r="B3" s="49"/>
      <c r="C3" s="244"/>
      <c r="D3" s="244"/>
      <c r="E3" s="244"/>
      <c r="F3" s="244"/>
      <c r="G3" s="245"/>
    </row>
    <row r="4" spans="1:7" ht="24.95" customHeight="1" x14ac:dyDescent="0.2">
      <c r="A4" s="50" t="s">
        <v>9</v>
      </c>
      <c r="B4" s="49"/>
      <c r="C4" s="244"/>
      <c r="D4" s="244"/>
      <c r="E4" s="244"/>
      <c r="F4" s="244"/>
      <c r="G4" s="245"/>
    </row>
    <row r="5" spans="1:7" x14ac:dyDescent="0.2">
      <c r="B5" s="4"/>
      <c r="C5" s="5"/>
      <c r="D5" s="6"/>
    </row>
  </sheetData>
  <sheetProtection algorithmName="SHA-512" hashValue="fulyjFxI9IHUmwm4A3IyUDk58t9ZslZY54qEkrU7tzkFIO6fhrKjQ4oW//hdpW/bakQzsPCL8GyqSZf/cUqbWw==" saltValue="TKc2YED6sAIKRLLUSCE/R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0392-5E40-4118-89EE-925E3CD3EC5F}">
  <sheetPr>
    <outlinePr summaryBelow="0"/>
  </sheetPr>
  <dimension ref="A1:BH4997"/>
  <sheetViews>
    <sheetView zoomScale="130" zoomScaleNormal="130" workbookViewId="0">
      <pane ySplit="7" topLeftCell="A599" activePane="bottomLeft" state="frozen"/>
      <selection pane="bottomLeft" activeCell="C610" sqref="C610"/>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252" t="s">
        <v>129</v>
      </c>
      <c r="B1" s="252"/>
      <c r="C1" s="252"/>
      <c r="D1" s="252"/>
      <c r="E1" s="252"/>
      <c r="F1" s="252"/>
      <c r="G1" s="252"/>
      <c r="AG1" t="s">
        <v>130</v>
      </c>
    </row>
    <row r="2" spans="1:60" ht="24.95" customHeight="1" x14ac:dyDescent="0.2">
      <c r="A2" s="139" t="s">
        <v>7</v>
      </c>
      <c r="B2" s="49" t="s">
        <v>43</v>
      </c>
      <c r="C2" s="253" t="s">
        <v>44</v>
      </c>
      <c r="D2" s="254"/>
      <c r="E2" s="254"/>
      <c r="F2" s="254"/>
      <c r="G2" s="255"/>
      <c r="AG2" t="s">
        <v>131</v>
      </c>
    </row>
    <row r="3" spans="1:60" ht="24.95" customHeight="1" x14ac:dyDescent="0.2">
      <c r="A3" s="139" t="s">
        <v>8</v>
      </c>
      <c r="B3" s="49" t="s">
        <v>47</v>
      </c>
      <c r="C3" s="253" t="s">
        <v>48</v>
      </c>
      <c r="D3" s="254"/>
      <c r="E3" s="254"/>
      <c r="F3" s="254"/>
      <c r="G3" s="255"/>
      <c r="AC3" s="120" t="s">
        <v>131</v>
      </c>
      <c r="AG3" t="s">
        <v>132</v>
      </c>
    </row>
    <row r="4" spans="1:60" ht="24.95" customHeight="1" x14ac:dyDescent="0.2">
      <c r="A4" s="140" t="s">
        <v>9</v>
      </c>
      <c r="B4" s="141" t="s">
        <v>49</v>
      </c>
      <c r="C4" s="256" t="s">
        <v>50</v>
      </c>
      <c r="D4" s="257"/>
      <c r="E4" s="257"/>
      <c r="F4" s="257"/>
      <c r="G4" s="258"/>
      <c r="AG4" t="s">
        <v>133</v>
      </c>
    </row>
    <row r="5" spans="1:60" x14ac:dyDescent="0.2">
      <c r="D5" s="10"/>
    </row>
    <row r="6" spans="1:60" ht="38.25" x14ac:dyDescent="0.2">
      <c r="A6" s="143" t="s">
        <v>134</v>
      </c>
      <c r="B6" s="145" t="s">
        <v>135</v>
      </c>
      <c r="C6" s="145" t="s">
        <v>136</v>
      </c>
      <c r="D6" s="144" t="s">
        <v>137</v>
      </c>
      <c r="E6" s="143" t="s">
        <v>138</v>
      </c>
      <c r="F6" s="142" t="s">
        <v>139</v>
      </c>
      <c r="G6" s="143" t="s">
        <v>29</v>
      </c>
      <c r="H6" s="146" t="s">
        <v>30</v>
      </c>
      <c r="I6" s="146" t="s">
        <v>140</v>
      </c>
      <c r="J6" s="146" t="s">
        <v>31</v>
      </c>
      <c r="K6" s="146" t="s">
        <v>141</v>
      </c>
      <c r="L6" s="146" t="s">
        <v>142</v>
      </c>
      <c r="M6" s="146" t="s">
        <v>143</v>
      </c>
      <c r="N6" s="146" t="s">
        <v>144</v>
      </c>
      <c r="O6" s="146" t="s">
        <v>145</v>
      </c>
      <c r="P6" s="146" t="s">
        <v>146</v>
      </c>
      <c r="Q6" s="146" t="s">
        <v>147</v>
      </c>
      <c r="R6" s="146" t="s">
        <v>148</v>
      </c>
      <c r="S6" s="146" t="s">
        <v>149</v>
      </c>
      <c r="T6" s="146" t="s">
        <v>150</v>
      </c>
      <c r="U6" s="146" t="s">
        <v>151</v>
      </c>
      <c r="V6" s="146" t="s">
        <v>152</v>
      </c>
      <c r="W6" s="146" t="s">
        <v>153</v>
      </c>
      <c r="X6" s="146" t="s">
        <v>154</v>
      </c>
      <c r="Y6" s="146" t="s">
        <v>155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156</v>
      </c>
      <c r="B8" s="162" t="s">
        <v>67</v>
      </c>
      <c r="C8" s="183" t="s">
        <v>68</v>
      </c>
      <c r="D8" s="163"/>
      <c r="E8" s="164"/>
      <c r="F8" s="165"/>
      <c r="G8" s="165">
        <f>SUMIF(AG9:AG51,"&lt;&gt;NOR",G9:G51)</f>
        <v>0</v>
      </c>
      <c r="H8" s="165"/>
      <c r="I8" s="165">
        <f>SUM(I9:I51)</f>
        <v>38270.379999999997</v>
      </c>
      <c r="J8" s="165"/>
      <c r="K8" s="165">
        <f>SUM(K9:K51)</f>
        <v>289659.29000000004</v>
      </c>
      <c r="L8" s="165"/>
      <c r="M8" s="165">
        <f>SUM(M9:M51)</f>
        <v>0</v>
      </c>
      <c r="N8" s="164"/>
      <c r="O8" s="164">
        <f>SUM(O9:O51)</f>
        <v>62.84</v>
      </c>
      <c r="P8" s="164"/>
      <c r="Q8" s="164">
        <f>SUM(Q9:Q51)</f>
        <v>0</v>
      </c>
      <c r="R8" s="165"/>
      <c r="S8" s="165"/>
      <c r="T8" s="166"/>
      <c r="U8" s="160"/>
      <c r="V8" s="160">
        <f>SUM(V9:V51)</f>
        <v>230.08</v>
      </c>
      <c r="W8" s="160"/>
      <c r="X8" s="160"/>
      <c r="Y8" s="160"/>
      <c r="AG8" t="s">
        <v>157</v>
      </c>
    </row>
    <row r="9" spans="1:60" outlineLevel="1" x14ac:dyDescent="0.2">
      <c r="A9" s="168">
        <v>1</v>
      </c>
      <c r="B9" s="169" t="s">
        <v>158</v>
      </c>
      <c r="C9" s="184" t="s">
        <v>159</v>
      </c>
      <c r="D9" s="170" t="s">
        <v>160</v>
      </c>
      <c r="E9" s="171">
        <v>97.5</v>
      </c>
      <c r="F9" s="172">
        <v>0</v>
      </c>
      <c r="G9" s="173">
        <f>ROUND(E9*F9,2)</f>
        <v>0</v>
      </c>
      <c r="H9" s="172">
        <v>0</v>
      </c>
      <c r="I9" s="173">
        <f>ROUND(E9*H9,2)</f>
        <v>0</v>
      </c>
      <c r="J9" s="172">
        <v>123.5</v>
      </c>
      <c r="K9" s="173">
        <f>ROUND(E9*J9,2)</f>
        <v>12041.25</v>
      </c>
      <c r="L9" s="173">
        <v>21</v>
      </c>
      <c r="M9" s="173">
        <f>G9*(1+L9/100)</f>
        <v>0</v>
      </c>
      <c r="N9" s="171">
        <v>0</v>
      </c>
      <c r="O9" s="171">
        <f>ROUND(E9*N9,2)</f>
        <v>0</v>
      </c>
      <c r="P9" s="171">
        <v>0</v>
      </c>
      <c r="Q9" s="171">
        <f>ROUND(E9*P9,2)</f>
        <v>0</v>
      </c>
      <c r="R9" s="173" t="s">
        <v>161</v>
      </c>
      <c r="S9" s="173" t="s">
        <v>162</v>
      </c>
      <c r="T9" s="174" t="s">
        <v>162</v>
      </c>
      <c r="U9" s="157">
        <v>9.5200000000000007E-2</v>
      </c>
      <c r="V9" s="157">
        <f>ROUND(E9*U9,2)</f>
        <v>9.2799999999999994</v>
      </c>
      <c r="W9" s="157"/>
      <c r="X9" s="157" t="s">
        <v>163</v>
      </c>
      <c r="Y9" s="157" t="s">
        <v>164</v>
      </c>
      <c r="Z9" s="147"/>
      <c r="AA9" s="147"/>
      <c r="AB9" s="147"/>
      <c r="AC9" s="147"/>
      <c r="AD9" s="147"/>
      <c r="AE9" s="147"/>
      <c r="AF9" s="147"/>
      <c r="AG9" s="147" t="s">
        <v>165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8" t="s">
        <v>166</v>
      </c>
      <c r="D10" s="249"/>
      <c r="E10" s="249"/>
      <c r="F10" s="249"/>
      <c r="G10" s="249"/>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167</v>
      </c>
      <c r="AH10" s="147"/>
      <c r="AI10" s="147"/>
      <c r="AJ10" s="147"/>
      <c r="AK10" s="147"/>
      <c r="AL10" s="147"/>
      <c r="AM10" s="147"/>
      <c r="AN10" s="147"/>
      <c r="AO10" s="147"/>
      <c r="AP10" s="147"/>
      <c r="AQ10" s="147"/>
      <c r="AR10" s="147"/>
      <c r="AS10" s="147"/>
      <c r="AT10" s="147"/>
      <c r="AU10" s="147"/>
      <c r="AV10" s="147"/>
      <c r="AW10" s="147"/>
      <c r="AX10" s="147"/>
      <c r="AY10" s="147"/>
      <c r="AZ10" s="147"/>
      <c r="BA10" s="175" t="str">
        <f>C10</f>
        <v>nebo lesní půdy, s vodorovným přemístěním na hromady v místě upotřebení nebo na dočasné či trvalé skládky se složením</v>
      </c>
      <c r="BB10" s="147"/>
      <c r="BC10" s="147"/>
      <c r="BD10" s="147"/>
      <c r="BE10" s="147"/>
      <c r="BF10" s="147"/>
      <c r="BG10" s="147"/>
      <c r="BH10" s="147"/>
    </row>
    <row r="11" spans="1:60" outlineLevel="2" x14ac:dyDescent="0.2">
      <c r="A11" s="154"/>
      <c r="B11" s="155"/>
      <c r="C11" s="185" t="s">
        <v>168</v>
      </c>
      <c r="D11" s="158"/>
      <c r="E11" s="159">
        <v>97.5</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169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170</v>
      </c>
      <c r="C12" s="184" t="s">
        <v>171</v>
      </c>
      <c r="D12" s="170" t="s">
        <v>160</v>
      </c>
      <c r="E12" s="171">
        <v>87.4</v>
      </c>
      <c r="F12" s="172">
        <v>0</v>
      </c>
      <c r="G12" s="173">
        <f>ROUND(E12*F12,2)</f>
        <v>0</v>
      </c>
      <c r="H12" s="172">
        <v>0</v>
      </c>
      <c r="I12" s="173">
        <f>ROUND(E12*H12,2)</f>
        <v>0</v>
      </c>
      <c r="J12" s="172">
        <v>173</v>
      </c>
      <c r="K12" s="173">
        <f>ROUND(E12*J12,2)</f>
        <v>15120.2</v>
      </c>
      <c r="L12" s="173">
        <v>21</v>
      </c>
      <c r="M12" s="173">
        <f>G12*(1+L12/100)</f>
        <v>0</v>
      </c>
      <c r="N12" s="171">
        <v>0</v>
      </c>
      <c r="O12" s="171">
        <f>ROUND(E12*N12,2)</f>
        <v>0</v>
      </c>
      <c r="P12" s="171">
        <v>0</v>
      </c>
      <c r="Q12" s="171">
        <f>ROUND(E12*P12,2)</f>
        <v>0</v>
      </c>
      <c r="R12" s="173" t="s">
        <v>161</v>
      </c>
      <c r="S12" s="173" t="s">
        <v>162</v>
      </c>
      <c r="T12" s="174" t="s">
        <v>162</v>
      </c>
      <c r="U12" s="157">
        <v>0.12</v>
      </c>
      <c r="V12" s="157">
        <f>ROUND(E12*U12,2)</f>
        <v>10.49</v>
      </c>
      <c r="W12" s="157"/>
      <c r="X12" s="157" t="s">
        <v>163</v>
      </c>
      <c r="Y12" s="157" t="s">
        <v>164</v>
      </c>
      <c r="Z12" s="147"/>
      <c r="AA12" s="147"/>
      <c r="AB12" s="147"/>
      <c r="AC12" s="147"/>
      <c r="AD12" s="147"/>
      <c r="AE12" s="147"/>
      <c r="AF12" s="147"/>
      <c r="AG12" s="147" t="s">
        <v>165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2" x14ac:dyDescent="0.2">
      <c r="A13" s="154"/>
      <c r="B13" s="155"/>
      <c r="C13" s="248" t="s">
        <v>172</v>
      </c>
      <c r="D13" s="249"/>
      <c r="E13" s="249"/>
      <c r="F13" s="249"/>
      <c r="G13" s="249"/>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167</v>
      </c>
      <c r="AH13" s="147"/>
      <c r="AI13" s="147"/>
      <c r="AJ13" s="147"/>
      <c r="AK13" s="147"/>
      <c r="AL13" s="147"/>
      <c r="AM13" s="147"/>
      <c r="AN13" s="147"/>
      <c r="AO13" s="147"/>
      <c r="AP13" s="147"/>
      <c r="AQ13" s="147"/>
      <c r="AR13" s="147"/>
      <c r="AS13" s="147"/>
      <c r="AT13" s="147"/>
      <c r="AU13" s="147"/>
      <c r="AV13" s="147"/>
      <c r="AW13" s="147"/>
      <c r="AX13" s="147"/>
      <c r="AY13" s="147"/>
      <c r="AZ13" s="147"/>
      <c r="BA13" s="175"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7"/>
      <c r="BC13" s="147"/>
      <c r="BD13" s="147"/>
      <c r="BE13" s="147"/>
      <c r="BF13" s="147"/>
      <c r="BG13" s="147"/>
      <c r="BH13" s="147"/>
    </row>
    <row r="14" spans="1:60" outlineLevel="2" x14ac:dyDescent="0.2">
      <c r="A14" s="154"/>
      <c r="B14" s="155"/>
      <c r="C14" s="185" t="s">
        <v>173</v>
      </c>
      <c r="D14" s="158"/>
      <c r="E14" s="159">
        <v>87.4</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169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3</v>
      </c>
      <c r="B15" s="169" t="s">
        <v>174</v>
      </c>
      <c r="C15" s="184" t="s">
        <v>175</v>
      </c>
      <c r="D15" s="170" t="s">
        <v>160</v>
      </c>
      <c r="E15" s="171">
        <v>43.7</v>
      </c>
      <c r="F15" s="172">
        <v>0</v>
      </c>
      <c r="G15" s="173">
        <f>ROUND(E15*F15,2)</f>
        <v>0</v>
      </c>
      <c r="H15" s="172">
        <v>0</v>
      </c>
      <c r="I15" s="173">
        <f>ROUND(E15*H15,2)</f>
        <v>0</v>
      </c>
      <c r="J15" s="172">
        <v>31.2</v>
      </c>
      <c r="K15" s="173">
        <f>ROUND(E15*J15,2)</f>
        <v>1363.44</v>
      </c>
      <c r="L15" s="173">
        <v>21</v>
      </c>
      <c r="M15" s="173">
        <f>G15*(1+L15/100)</f>
        <v>0</v>
      </c>
      <c r="N15" s="171">
        <v>0</v>
      </c>
      <c r="O15" s="171">
        <f>ROUND(E15*N15,2)</f>
        <v>0</v>
      </c>
      <c r="P15" s="171">
        <v>0</v>
      </c>
      <c r="Q15" s="171">
        <f>ROUND(E15*P15,2)</f>
        <v>0</v>
      </c>
      <c r="R15" s="173" t="s">
        <v>161</v>
      </c>
      <c r="S15" s="173" t="s">
        <v>162</v>
      </c>
      <c r="T15" s="174" t="s">
        <v>162</v>
      </c>
      <c r="U15" s="157">
        <v>4.3099999999999999E-2</v>
      </c>
      <c r="V15" s="157">
        <f>ROUND(E15*U15,2)</f>
        <v>1.88</v>
      </c>
      <c r="W15" s="157"/>
      <c r="X15" s="157" t="s">
        <v>163</v>
      </c>
      <c r="Y15" s="157" t="s">
        <v>164</v>
      </c>
      <c r="Z15" s="147"/>
      <c r="AA15" s="147"/>
      <c r="AB15" s="147"/>
      <c r="AC15" s="147"/>
      <c r="AD15" s="147"/>
      <c r="AE15" s="147"/>
      <c r="AF15" s="147"/>
      <c r="AG15" s="147" t="s">
        <v>165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2" x14ac:dyDescent="0.2">
      <c r="A16" s="154"/>
      <c r="B16" s="155"/>
      <c r="C16" s="248" t="s">
        <v>172</v>
      </c>
      <c r="D16" s="249"/>
      <c r="E16" s="249"/>
      <c r="F16" s="249"/>
      <c r="G16" s="249"/>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167</v>
      </c>
      <c r="AH16" s="147"/>
      <c r="AI16" s="147"/>
      <c r="AJ16" s="147"/>
      <c r="AK16" s="147"/>
      <c r="AL16" s="147"/>
      <c r="AM16" s="147"/>
      <c r="AN16" s="147"/>
      <c r="AO16" s="147"/>
      <c r="AP16" s="147"/>
      <c r="AQ16" s="147"/>
      <c r="AR16" s="147"/>
      <c r="AS16" s="147"/>
      <c r="AT16" s="147"/>
      <c r="AU16" s="147"/>
      <c r="AV16" s="147"/>
      <c r="AW16" s="147"/>
      <c r="AX16" s="147"/>
      <c r="AY16" s="147"/>
      <c r="AZ16" s="147"/>
      <c r="BA16" s="175"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147"/>
      <c r="BC16" s="147"/>
      <c r="BD16" s="147"/>
      <c r="BE16" s="147"/>
      <c r="BF16" s="147"/>
      <c r="BG16" s="147"/>
      <c r="BH16" s="147"/>
    </row>
    <row r="17" spans="1:60" outlineLevel="2" x14ac:dyDescent="0.2">
      <c r="A17" s="154"/>
      <c r="B17" s="155"/>
      <c r="C17" s="185" t="s">
        <v>176</v>
      </c>
      <c r="D17" s="158"/>
      <c r="E17" s="159"/>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169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85" t="s">
        <v>177</v>
      </c>
      <c r="D18" s="158"/>
      <c r="E18" s="159">
        <v>43.7</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169</v>
      </c>
      <c r="AH18" s="147">
        <v>5</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4</v>
      </c>
      <c r="B19" s="169" t="s">
        <v>178</v>
      </c>
      <c r="C19" s="184" t="s">
        <v>179</v>
      </c>
      <c r="D19" s="170" t="s">
        <v>160</v>
      </c>
      <c r="E19" s="171">
        <v>47.84</v>
      </c>
      <c r="F19" s="172">
        <v>0</v>
      </c>
      <c r="G19" s="173">
        <f>ROUND(E19*F19,2)</f>
        <v>0</v>
      </c>
      <c r="H19" s="172">
        <v>0</v>
      </c>
      <c r="I19" s="173">
        <f>ROUND(E19*H19,2)</f>
        <v>0</v>
      </c>
      <c r="J19" s="172">
        <v>627</v>
      </c>
      <c r="K19" s="173">
        <f>ROUND(E19*J19,2)</f>
        <v>29995.68</v>
      </c>
      <c r="L19" s="173">
        <v>21</v>
      </c>
      <c r="M19" s="173">
        <f>G19*(1+L19/100)</f>
        <v>0</v>
      </c>
      <c r="N19" s="171">
        <v>0</v>
      </c>
      <c r="O19" s="171">
        <f>ROUND(E19*N19,2)</f>
        <v>0</v>
      </c>
      <c r="P19" s="171">
        <v>0</v>
      </c>
      <c r="Q19" s="171">
        <f>ROUND(E19*P19,2)</f>
        <v>0</v>
      </c>
      <c r="R19" s="173" t="s">
        <v>161</v>
      </c>
      <c r="S19" s="173" t="s">
        <v>162</v>
      </c>
      <c r="T19" s="174" t="s">
        <v>162</v>
      </c>
      <c r="U19" s="157">
        <v>0.36499999999999999</v>
      </c>
      <c r="V19" s="157">
        <f>ROUND(E19*U19,2)</f>
        <v>17.46</v>
      </c>
      <c r="W19" s="157"/>
      <c r="X19" s="157" t="s">
        <v>163</v>
      </c>
      <c r="Y19" s="157" t="s">
        <v>164</v>
      </c>
      <c r="Z19" s="147"/>
      <c r="AA19" s="147"/>
      <c r="AB19" s="147"/>
      <c r="AC19" s="147"/>
      <c r="AD19" s="147"/>
      <c r="AE19" s="147"/>
      <c r="AF19" s="147"/>
      <c r="AG19" s="147" t="s">
        <v>165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2" x14ac:dyDescent="0.2">
      <c r="A20" s="154"/>
      <c r="B20" s="155"/>
      <c r="C20" s="248" t="s">
        <v>180</v>
      </c>
      <c r="D20" s="249"/>
      <c r="E20" s="249"/>
      <c r="F20" s="249"/>
      <c r="G20" s="249"/>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167</v>
      </c>
      <c r="AH20" s="147"/>
      <c r="AI20" s="147"/>
      <c r="AJ20" s="147"/>
      <c r="AK20" s="147"/>
      <c r="AL20" s="147"/>
      <c r="AM20" s="147"/>
      <c r="AN20" s="147"/>
      <c r="AO20" s="147"/>
      <c r="AP20" s="147"/>
      <c r="AQ20" s="147"/>
      <c r="AR20" s="147"/>
      <c r="AS20" s="147"/>
      <c r="AT20" s="147"/>
      <c r="AU20" s="147"/>
      <c r="AV20" s="147"/>
      <c r="AW20" s="147"/>
      <c r="AX20" s="147"/>
      <c r="AY20" s="147"/>
      <c r="AZ20" s="147"/>
      <c r="BA20" s="175"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7"/>
      <c r="BC20" s="147"/>
      <c r="BD20" s="147"/>
      <c r="BE20" s="147"/>
      <c r="BF20" s="147"/>
      <c r="BG20" s="147"/>
      <c r="BH20" s="147"/>
    </row>
    <row r="21" spans="1:60" outlineLevel="2" x14ac:dyDescent="0.2">
      <c r="A21" s="154"/>
      <c r="B21" s="155"/>
      <c r="C21" s="185" t="s">
        <v>181</v>
      </c>
      <c r="D21" s="158"/>
      <c r="E21" s="159">
        <v>47.84</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169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8">
        <v>5</v>
      </c>
      <c r="B22" s="169" t="s">
        <v>182</v>
      </c>
      <c r="C22" s="184" t="s">
        <v>183</v>
      </c>
      <c r="D22" s="170" t="s">
        <v>160</v>
      </c>
      <c r="E22" s="171">
        <v>23.92</v>
      </c>
      <c r="F22" s="172">
        <v>0</v>
      </c>
      <c r="G22" s="173">
        <f>ROUND(E22*F22,2)</f>
        <v>0</v>
      </c>
      <c r="H22" s="172">
        <v>0</v>
      </c>
      <c r="I22" s="173">
        <f>ROUND(E22*H22,2)</f>
        <v>0</v>
      </c>
      <c r="J22" s="172">
        <v>48.8</v>
      </c>
      <c r="K22" s="173">
        <f>ROUND(E22*J22,2)</f>
        <v>1167.3</v>
      </c>
      <c r="L22" s="173">
        <v>21</v>
      </c>
      <c r="M22" s="173">
        <f>G22*(1+L22/100)</f>
        <v>0</v>
      </c>
      <c r="N22" s="171">
        <v>0</v>
      </c>
      <c r="O22" s="171">
        <f>ROUND(E22*N22,2)</f>
        <v>0</v>
      </c>
      <c r="P22" s="171">
        <v>0</v>
      </c>
      <c r="Q22" s="171">
        <f>ROUND(E22*P22,2)</f>
        <v>0</v>
      </c>
      <c r="R22" s="173" t="s">
        <v>161</v>
      </c>
      <c r="S22" s="173" t="s">
        <v>162</v>
      </c>
      <c r="T22" s="174" t="s">
        <v>162</v>
      </c>
      <c r="U22" s="157">
        <v>8.4000000000000005E-2</v>
      </c>
      <c r="V22" s="157">
        <f>ROUND(E22*U22,2)</f>
        <v>2.0099999999999998</v>
      </c>
      <c r="W22" s="157"/>
      <c r="X22" s="157" t="s">
        <v>163</v>
      </c>
      <c r="Y22" s="157" t="s">
        <v>164</v>
      </c>
      <c r="Z22" s="147"/>
      <c r="AA22" s="147"/>
      <c r="AB22" s="147"/>
      <c r="AC22" s="147"/>
      <c r="AD22" s="147"/>
      <c r="AE22" s="147"/>
      <c r="AF22" s="147"/>
      <c r="AG22" s="147" t="s">
        <v>165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3.75" outlineLevel="2" x14ac:dyDescent="0.2">
      <c r="A23" s="154"/>
      <c r="B23" s="155"/>
      <c r="C23" s="248" t="s">
        <v>180</v>
      </c>
      <c r="D23" s="249"/>
      <c r="E23" s="249"/>
      <c r="F23" s="249"/>
      <c r="G23" s="249"/>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167</v>
      </c>
      <c r="AH23" s="147"/>
      <c r="AI23" s="147"/>
      <c r="AJ23" s="147"/>
      <c r="AK23" s="147"/>
      <c r="AL23" s="147"/>
      <c r="AM23" s="147"/>
      <c r="AN23" s="147"/>
      <c r="AO23" s="147"/>
      <c r="AP23" s="147"/>
      <c r="AQ23" s="147"/>
      <c r="AR23" s="147"/>
      <c r="AS23" s="147"/>
      <c r="AT23" s="147"/>
      <c r="AU23" s="147"/>
      <c r="AV23" s="147"/>
      <c r="AW23" s="147"/>
      <c r="AX23" s="147"/>
      <c r="AY23" s="147"/>
      <c r="AZ23" s="147"/>
      <c r="BA23" s="175"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147"/>
      <c r="BC23" s="147"/>
      <c r="BD23" s="147"/>
      <c r="BE23" s="147"/>
      <c r="BF23" s="147"/>
      <c r="BG23" s="147"/>
      <c r="BH23" s="147"/>
    </row>
    <row r="24" spans="1:60" outlineLevel="2" x14ac:dyDescent="0.2">
      <c r="A24" s="154"/>
      <c r="B24" s="155"/>
      <c r="C24" s="185" t="s">
        <v>176</v>
      </c>
      <c r="D24" s="158"/>
      <c r="E24" s="159"/>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169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5" t="s">
        <v>184</v>
      </c>
      <c r="D25" s="158"/>
      <c r="E25" s="159">
        <v>23.92</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169</v>
      </c>
      <c r="AH25" s="147">
        <v>5</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8">
        <v>6</v>
      </c>
      <c r="B26" s="169" t="s">
        <v>185</v>
      </c>
      <c r="C26" s="184" t="s">
        <v>186</v>
      </c>
      <c r="D26" s="170" t="s">
        <v>160</v>
      </c>
      <c r="E26" s="171">
        <v>2</v>
      </c>
      <c r="F26" s="172">
        <v>0</v>
      </c>
      <c r="G26" s="173">
        <f>ROUND(E26*F26,2)</f>
        <v>0</v>
      </c>
      <c r="H26" s="172">
        <v>0</v>
      </c>
      <c r="I26" s="173">
        <f>ROUND(E26*H26,2)</f>
        <v>0</v>
      </c>
      <c r="J26" s="172">
        <v>1690</v>
      </c>
      <c r="K26" s="173">
        <f>ROUND(E26*J26,2)</f>
        <v>3380</v>
      </c>
      <c r="L26" s="173">
        <v>21</v>
      </c>
      <c r="M26" s="173">
        <f>G26*(1+L26/100)</f>
        <v>0</v>
      </c>
      <c r="N26" s="171">
        <v>0</v>
      </c>
      <c r="O26" s="171">
        <f>ROUND(E26*N26,2)</f>
        <v>0</v>
      </c>
      <c r="P26" s="171">
        <v>0</v>
      </c>
      <c r="Q26" s="171">
        <f>ROUND(E26*P26,2)</f>
        <v>0</v>
      </c>
      <c r="R26" s="173" t="s">
        <v>161</v>
      </c>
      <c r="S26" s="173" t="s">
        <v>162</v>
      </c>
      <c r="T26" s="174" t="s">
        <v>162</v>
      </c>
      <c r="U26" s="157">
        <v>3.5329999999999999</v>
      </c>
      <c r="V26" s="157">
        <f>ROUND(E26*U26,2)</f>
        <v>7.07</v>
      </c>
      <c r="W26" s="157"/>
      <c r="X26" s="157" t="s">
        <v>163</v>
      </c>
      <c r="Y26" s="157" t="s">
        <v>164</v>
      </c>
      <c r="Z26" s="147"/>
      <c r="AA26" s="147"/>
      <c r="AB26" s="147"/>
      <c r="AC26" s="147"/>
      <c r="AD26" s="147"/>
      <c r="AE26" s="147"/>
      <c r="AF26" s="147"/>
      <c r="AG26" s="147" t="s">
        <v>165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48" t="s">
        <v>187</v>
      </c>
      <c r="D27" s="249"/>
      <c r="E27" s="249"/>
      <c r="F27" s="249"/>
      <c r="G27" s="249"/>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167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185" t="s">
        <v>188</v>
      </c>
      <c r="D28" s="158"/>
      <c r="E28" s="159">
        <v>2</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169</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8">
        <v>7</v>
      </c>
      <c r="B29" s="169" t="s">
        <v>189</v>
      </c>
      <c r="C29" s="184" t="s">
        <v>190</v>
      </c>
      <c r="D29" s="170" t="s">
        <v>160</v>
      </c>
      <c r="E29" s="171">
        <v>137.24</v>
      </c>
      <c r="F29" s="172">
        <v>0</v>
      </c>
      <c r="G29" s="173">
        <f>ROUND(E29*F29,2)</f>
        <v>0</v>
      </c>
      <c r="H29" s="172">
        <v>0</v>
      </c>
      <c r="I29" s="173">
        <f>ROUND(E29*H29,2)</f>
        <v>0</v>
      </c>
      <c r="J29" s="172">
        <v>309</v>
      </c>
      <c r="K29" s="173">
        <f>ROUND(E29*J29,2)</f>
        <v>42407.16</v>
      </c>
      <c r="L29" s="173">
        <v>21</v>
      </c>
      <c r="M29" s="173">
        <f>G29*(1+L29/100)</f>
        <v>0</v>
      </c>
      <c r="N29" s="171">
        <v>0</v>
      </c>
      <c r="O29" s="171">
        <f>ROUND(E29*N29,2)</f>
        <v>0</v>
      </c>
      <c r="P29" s="171">
        <v>0</v>
      </c>
      <c r="Q29" s="171">
        <f>ROUND(E29*P29,2)</f>
        <v>0</v>
      </c>
      <c r="R29" s="173" t="s">
        <v>161</v>
      </c>
      <c r="S29" s="173" t="s">
        <v>162</v>
      </c>
      <c r="T29" s="174" t="s">
        <v>162</v>
      </c>
      <c r="U29" s="157">
        <v>1.0999999999999999E-2</v>
      </c>
      <c r="V29" s="157">
        <f>ROUND(E29*U29,2)</f>
        <v>1.51</v>
      </c>
      <c r="W29" s="157"/>
      <c r="X29" s="157" t="s">
        <v>163</v>
      </c>
      <c r="Y29" s="157" t="s">
        <v>164</v>
      </c>
      <c r="Z29" s="147"/>
      <c r="AA29" s="147"/>
      <c r="AB29" s="147"/>
      <c r="AC29" s="147"/>
      <c r="AD29" s="147"/>
      <c r="AE29" s="147"/>
      <c r="AF29" s="147"/>
      <c r="AG29" s="147" t="s">
        <v>165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48" t="s">
        <v>191</v>
      </c>
      <c r="D30" s="249"/>
      <c r="E30" s="249"/>
      <c r="F30" s="249"/>
      <c r="G30" s="249"/>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167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85" t="s">
        <v>192</v>
      </c>
      <c r="D31" s="158"/>
      <c r="E31" s="159">
        <v>137.24</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169</v>
      </c>
      <c r="AH31" s="147">
        <v>5</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8">
        <v>8</v>
      </c>
      <c r="B32" s="169" t="s">
        <v>193</v>
      </c>
      <c r="C32" s="184" t="s">
        <v>194</v>
      </c>
      <c r="D32" s="170" t="s">
        <v>160</v>
      </c>
      <c r="E32" s="171">
        <v>137.24</v>
      </c>
      <c r="F32" s="172">
        <v>0</v>
      </c>
      <c r="G32" s="173">
        <f>ROUND(E32*F32,2)</f>
        <v>0</v>
      </c>
      <c r="H32" s="172">
        <v>0</v>
      </c>
      <c r="I32" s="173">
        <f>ROUND(E32*H32,2)</f>
        <v>0</v>
      </c>
      <c r="J32" s="172">
        <v>350</v>
      </c>
      <c r="K32" s="173">
        <f>ROUND(E32*J32,2)</f>
        <v>48034</v>
      </c>
      <c r="L32" s="173">
        <v>21</v>
      </c>
      <c r="M32" s="173">
        <f>G32*(1+L32/100)</f>
        <v>0</v>
      </c>
      <c r="N32" s="171">
        <v>0</v>
      </c>
      <c r="O32" s="171">
        <f>ROUND(E32*N32,2)</f>
        <v>0</v>
      </c>
      <c r="P32" s="171">
        <v>0</v>
      </c>
      <c r="Q32" s="171">
        <f>ROUND(E32*P32,2)</f>
        <v>0</v>
      </c>
      <c r="R32" s="173" t="s">
        <v>161</v>
      </c>
      <c r="S32" s="173" t="s">
        <v>162</v>
      </c>
      <c r="T32" s="174" t="s">
        <v>162</v>
      </c>
      <c r="U32" s="157">
        <v>0.65200000000000002</v>
      </c>
      <c r="V32" s="157">
        <f>ROUND(E32*U32,2)</f>
        <v>89.48</v>
      </c>
      <c r="W32" s="157"/>
      <c r="X32" s="157" t="s">
        <v>163</v>
      </c>
      <c r="Y32" s="157" t="s">
        <v>164</v>
      </c>
      <c r="Z32" s="147"/>
      <c r="AA32" s="147"/>
      <c r="AB32" s="147"/>
      <c r="AC32" s="147"/>
      <c r="AD32" s="147"/>
      <c r="AE32" s="147"/>
      <c r="AF32" s="147"/>
      <c r="AG32" s="147" t="s">
        <v>165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5" t="s">
        <v>195</v>
      </c>
      <c r="D33" s="158"/>
      <c r="E33" s="159"/>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169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85" t="s">
        <v>196</v>
      </c>
      <c r="D34" s="158"/>
      <c r="E34" s="159">
        <v>87.4</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169</v>
      </c>
      <c r="AH34" s="147">
        <v>5</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85" t="s">
        <v>197</v>
      </c>
      <c r="D35" s="158"/>
      <c r="E35" s="159">
        <v>47.84</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169</v>
      </c>
      <c r="AH35" s="147">
        <v>5</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5" t="s">
        <v>198</v>
      </c>
      <c r="D36" s="158"/>
      <c r="E36" s="159">
        <v>2</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169</v>
      </c>
      <c r="AH36" s="147">
        <v>5</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9</v>
      </c>
      <c r="B37" s="169" t="s">
        <v>199</v>
      </c>
      <c r="C37" s="184" t="s">
        <v>200</v>
      </c>
      <c r="D37" s="170" t="s">
        <v>160</v>
      </c>
      <c r="E37" s="171">
        <v>137.24</v>
      </c>
      <c r="F37" s="172">
        <v>0</v>
      </c>
      <c r="G37" s="173">
        <f>ROUND(E37*F37,2)</f>
        <v>0</v>
      </c>
      <c r="H37" s="172">
        <v>0</v>
      </c>
      <c r="I37" s="173">
        <f>ROUND(E37*H37,2)</f>
        <v>0</v>
      </c>
      <c r="J37" s="172">
        <v>20.2</v>
      </c>
      <c r="K37" s="173">
        <f>ROUND(E37*J37,2)</f>
        <v>2772.25</v>
      </c>
      <c r="L37" s="173">
        <v>21</v>
      </c>
      <c r="M37" s="173">
        <f>G37*(1+L37/100)</f>
        <v>0</v>
      </c>
      <c r="N37" s="171">
        <v>0</v>
      </c>
      <c r="O37" s="171">
        <f>ROUND(E37*N37,2)</f>
        <v>0</v>
      </c>
      <c r="P37" s="171">
        <v>0</v>
      </c>
      <c r="Q37" s="171">
        <f>ROUND(E37*P37,2)</f>
        <v>0</v>
      </c>
      <c r="R37" s="173" t="s">
        <v>161</v>
      </c>
      <c r="S37" s="173" t="s">
        <v>162</v>
      </c>
      <c r="T37" s="174" t="s">
        <v>162</v>
      </c>
      <c r="U37" s="157">
        <v>8.9999999999999993E-3</v>
      </c>
      <c r="V37" s="157">
        <f>ROUND(E37*U37,2)</f>
        <v>1.24</v>
      </c>
      <c r="W37" s="157"/>
      <c r="X37" s="157" t="s">
        <v>163</v>
      </c>
      <c r="Y37" s="157" t="s">
        <v>164</v>
      </c>
      <c r="Z37" s="147"/>
      <c r="AA37" s="147"/>
      <c r="AB37" s="147"/>
      <c r="AC37" s="147"/>
      <c r="AD37" s="147"/>
      <c r="AE37" s="147"/>
      <c r="AF37" s="147"/>
      <c r="AG37" s="147" t="s">
        <v>165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5" t="s">
        <v>192</v>
      </c>
      <c r="D38" s="158"/>
      <c r="E38" s="159">
        <v>137.24</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169</v>
      </c>
      <c r="AH38" s="147">
        <v>5</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8">
        <v>10</v>
      </c>
      <c r="B39" s="169" t="s">
        <v>201</v>
      </c>
      <c r="C39" s="184" t="s">
        <v>202</v>
      </c>
      <c r="D39" s="170" t="s">
        <v>160</v>
      </c>
      <c r="E39" s="171">
        <v>36.965499999999999</v>
      </c>
      <c r="F39" s="172">
        <v>0</v>
      </c>
      <c r="G39" s="173">
        <f>ROUND(E39*F39,2)</f>
        <v>0</v>
      </c>
      <c r="H39" s="172">
        <v>0</v>
      </c>
      <c r="I39" s="173">
        <f>ROUND(E39*H39,2)</f>
        <v>0</v>
      </c>
      <c r="J39" s="172">
        <v>1149</v>
      </c>
      <c r="K39" s="173">
        <f>ROUND(E39*J39,2)</f>
        <v>42473.36</v>
      </c>
      <c r="L39" s="173">
        <v>21</v>
      </c>
      <c r="M39" s="173">
        <f>G39*(1+L39/100)</f>
        <v>0</v>
      </c>
      <c r="N39" s="171">
        <v>0</v>
      </c>
      <c r="O39" s="171">
        <f>ROUND(E39*N39,2)</f>
        <v>0</v>
      </c>
      <c r="P39" s="171">
        <v>0</v>
      </c>
      <c r="Q39" s="171">
        <f>ROUND(E39*P39,2)</f>
        <v>0</v>
      </c>
      <c r="R39" s="173" t="s">
        <v>161</v>
      </c>
      <c r="S39" s="173" t="s">
        <v>162</v>
      </c>
      <c r="T39" s="174" t="s">
        <v>162</v>
      </c>
      <c r="U39" s="157">
        <v>2.1949999999999998</v>
      </c>
      <c r="V39" s="157">
        <f>ROUND(E39*U39,2)</f>
        <v>81.14</v>
      </c>
      <c r="W39" s="157"/>
      <c r="X39" s="157" t="s">
        <v>163</v>
      </c>
      <c r="Y39" s="157" t="s">
        <v>164</v>
      </c>
      <c r="Z39" s="147"/>
      <c r="AA39" s="147"/>
      <c r="AB39" s="147"/>
      <c r="AC39" s="147"/>
      <c r="AD39" s="147"/>
      <c r="AE39" s="147"/>
      <c r="AF39" s="147"/>
      <c r="AG39" s="147" t="s">
        <v>165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2" x14ac:dyDescent="0.2">
      <c r="A40" s="154"/>
      <c r="B40" s="155"/>
      <c r="C40" s="248" t="s">
        <v>203</v>
      </c>
      <c r="D40" s="249"/>
      <c r="E40" s="249"/>
      <c r="F40" s="249"/>
      <c r="G40" s="249"/>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167</v>
      </c>
      <c r="AH40" s="147"/>
      <c r="AI40" s="147"/>
      <c r="AJ40" s="147"/>
      <c r="AK40" s="147"/>
      <c r="AL40" s="147"/>
      <c r="AM40" s="147"/>
      <c r="AN40" s="147"/>
      <c r="AO40" s="147"/>
      <c r="AP40" s="147"/>
      <c r="AQ40" s="147"/>
      <c r="AR40" s="147"/>
      <c r="AS40" s="147"/>
      <c r="AT40" s="147"/>
      <c r="AU40" s="147"/>
      <c r="AV40" s="147"/>
      <c r="AW40" s="147"/>
      <c r="AX40" s="147"/>
      <c r="AY40" s="147"/>
      <c r="AZ40" s="147"/>
      <c r="BA40" s="175" t="str">
        <f>C40</f>
        <v>sypaninou z vhodných hornin tř. 1 - 4 nebo materiálem, uloženým ve vzdálenosti do 30 m od vnějšího kraje objektu, pro jakoukoliv míru zhutnění,</v>
      </c>
      <c r="BB40" s="147"/>
      <c r="BC40" s="147"/>
      <c r="BD40" s="147"/>
      <c r="BE40" s="147"/>
      <c r="BF40" s="147"/>
      <c r="BG40" s="147"/>
      <c r="BH40" s="147"/>
    </row>
    <row r="41" spans="1:60" ht="22.5" outlineLevel="2" x14ac:dyDescent="0.2">
      <c r="A41" s="154"/>
      <c r="B41" s="155"/>
      <c r="C41" s="185" t="s">
        <v>204</v>
      </c>
      <c r="D41" s="158"/>
      <c r="E41" s="159">
        <v>36.965499999999999</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169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11</v>
      </c>
      <c r="B42" s="169" t="s">
        <v>205</v>
      </c>
      <c r="C42" s="184" t="s">
        <v>206</v>
      </c>
      <c r="D42" s="170" t="s">
        <v>207</v>
      </c>
      <c r="E42" s="171">
        <v>218.5</v>
      </c>
      <c r="F42" s="172">
        <v>0</v>
      </c>
      <c r="G42" s="173">
        <f>ROUND(E42*F42,2)</f>
        <v>0</v>
      </c>
      <c r="H42" s="172">
        <v>0</v>
      </c>
      <c r="I42" s="173">
        <f>ROUND(E42*H42,2)</f>
        <v>0</v>
      </c>
      <c r="J42" s="172">
        <v>17</v>
      </c>
      <c r="K42" s="173">
        <f>ROUND(E42*J42,2)</f>
        <v>3714.5</v>
      </c>
      <c r="L42" s="173">
        <v>21</v>
      </c>
      <c r="M42" s="173">
        <f>G42*(1+L42/100)</f>
        <v>0</v>
      </c>
      <c r="N42" s="171">
        <v>0</v>
      </c>
      <c r="O42" s="171">
        <f>ROUND(E42*N42,2)</f>
        <v>0</v>
      </c>
      <c r="P42" s="171">
        <v>0</v>
      </c>
      <c r="Q42" s="171">
        <f>ROUND(E42*P42,2)</f>
        <v>0</v>
      </c>
      <c r="R42" s="173" t="s">
        <v>161</v>
      </c>
      <c r="S42" s="173" t="s">
        <v>162</v>
      </c>
      <c r="T42" s="174" t="s">
        <v>162</v>
      </c>
      <c r="U42" s="157">
        <v>1.7999999999999999E-2</v>
      </c>
      <c r="V42" s="157">
        <f>ROUND(E42*U42,2)</f>
        <v>3.93</v>
      </c>
      <c r="W42" s="157"/>
      <c r="X42" s="157" t="s">
        <v>163</v>
      </c>
      <c r="Y42" s="157" t="s">
        <v>164</v>
      </c>
      <c r="Z42" s="147"/>
      <c r="AA42" s="147"/>
      <c r="AB42" s="147"/>
      <c r="AC42" s="147"/>
      <c r="AD42" s="147"/>
      <c r="AE42" s="147"/>
      <c r="AF42" s="147"/>
      <c r="AG42" s="147" t="s">
        <v>165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248" t="s">
        <v>208</v>
      </c>
      <c r="D43" s="249"/>
      <c r="E43" s="249"/>
      <c r="F43" s="249"/>
      <c r="G43" s="249"/>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167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5" t="s">
        <v>209</v>
      </c>
      <c r="D44" s="158"/>
      <c r="E44" s="159">
        <v>218.5</v>
      </c>
      <c r="F44" s="157"/>
      <c r="G44" s="15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169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12</v>
      </c>
      <c r="B45" s="169" t="s">
        <v>210</v>
      </c>
      <c r="C45" s="184" t="s">
        <v>211</v>
      </c>
      <c r="D45" s="170" t="s">
        <v>160</v>
      </c>
      <c r="E45" s="171">
        <v>137.24</v>
      </c>
      <c r="F45" s="172">
        <v>0</v>
      </c>
      <c r="G45" s="173">
        <f>ROUND(E45*F45,2)</f>
        <v>0</v>
      </c>
      <c r="H45" s="172">
        <v>0</v>
      </c>
      <c r="I45" s="173">
        <f>ROUND(E45*H45,2)</f>
        <v>0</v>
      </c>
      <c r="J45" s="172">
        <v>604</v>
      </c>
      <c r="K45" s="173">
        <f>ROUND(E45*J45,2)</f>
        <v>82892.960000000006</v>
      </c>
      <c r="L45" s="173">
        <v>21</v>
      </c>
      <c r="M45" s="173">
        <f>G45*(1+L45/100)</f>
        <v>0</v>
      </c>
      <c r="N45" s="171">
        <v>0</v>
      </c>
      <c r="O45" s="171">
        <f>ROUND(E45*N45,2)</f>
        <v>0</v>
      </c>
      <c r="P45" s="171">
        <v>0</v>
      </c>
      <c r="Q45" s="171">
        <f>ROUND(E45*P45,2)</f>
        <v>0</v>
      </c>
      <c r="R45" s="173" t="s">
        <v>161</v>
      </c>
      <c r="S45" s="173" t="s">
        <v>162</v>
      </c>
      <c r="T45" s="174" t="s">
        <v>162</v>
      </c>
      <c r="U45" s="157">
        <v>0</v>
      </c>
      <c r="V45" s="157">
        <f>ROUND(E45*U45,2)</f>
        <v>0</v>
      </c>
      <c r="W45" s="157"/>
      <c r="X45" s="157" t="s">
        <v>163</v>
      </c>
      <c r="Y45" s="157" t="s">
        <v>164</v>
      </c>
      <c r="Z45" s="147"/>
      <c r="AA45" s="147"/>
      <c r="AB45" s="147"/>
      <c r="AC45" s="147"/>
      <c r="AD45" s="147"/>
      <c r="AE45" s="147"/>
      <c r="AF45" s="147"/>
      <c r="AG45" s="147" t="s">
        <v>165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5" t="s">
        <v>192</v>
      </c>
      <c r="D46" s="158"/>
      <c r="E46" s="159">
        <v>137.24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169</v>
      </c>
      <c r="AH46" s="147">
        <v>5</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68">
        <v>13</v>
      </c>
      <c r="B47" s="169" t="s">
        <v>212</v>
      </c>
      <c r="C47" s="184" t="s">
        <v>213</v>
      </c>
      <c r="D47" s="170" t="s">
        <v>207</v>
      </c>
      <c r="E47" s="171">
        <v>30.585000000000001</v>
      </c>
      <c r="F47" s="172">
        <v>0</v>
      </c>
      <c r="G47" s="173">
        <f>ROUND(E47*F47,2)</f>
        <v>0</v>
      </c>
      <c r="H47" s="172">
        <v>0</v>
      </c>
      <c r="I47" s="173">
        <f>ROUND(E47*H47,2)</f>
        <v>0</v>
      </c>
      <c r="J47" s="172">
        <v>140.5</v>
      </c>
      <c r="K47" s="173">
        <f>ROUND(E47*J47,2)</f>
        <v>4297.1899999999996</v>
      </c>
      <c r="L47" s="173">
        <v>21</v>
      </c>
      <c r="M47" s="173">
        <f>G47*(1+L47/100)</f>
        <v>0</v>
      </c>
      <c r="N47" s="171">
        <v>0</v>
      </c>
      <c r="O47" s="171">
        <f>ROUND(E47*N47,2)</f>
        <v>0</v>
      </c>
      <c r="P47" s="171">
        <v>0</v>
      </c>
      <c r="Q47" s="171">
        <f>ROUND(E47*P47,2)</f>
        <v>0</v>
      </c>
      <c r="R47" s="173" t="s">
        <v>161</v>
      </c>
      <c r="S47" s="173" t="s">
        <v>162</v>
      </c>
      <c r="T47" s="174" t="s">
        <v>162</v>
      </c>
      <c r="U47" s="157">
        <v>0.15</v>
      </c>
      <c r="V47" s="157">
        <f>ROUND(E47*U47,2)</f>
        <v>4.59</v>
      </c>
      <c r="W47" s="157"/>
      <c r="X47" s="157" t="s">
        <v>163</v>
      </c>
      <c r="Y47" s="157" t="s">
        <v>164</v>
      </c>
      <c r="Z47" s="147"/>
      <c r="AA47" s="147"/>
      <c r="AB47" s="147"/>
      <c r="AC47" s="147"/>
      <c r="AD47" s="147"/>
      <c r="AE47" s="147"/>
      <c r="AF47" s="147"/>
      <c r="AG47" s="147" t="s">
        <v>165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48" t="s">
        <v>214</v>
      </c>
      <c r="D48" s="249"/>
      <c r="E48" s="249"/>
      <c r="F48" s="249"/>
      <c r="G48" s="249"/>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167</v>
      </c>
      <c r="AH48" s="147"/>
      <c r="AI48" s="147"/>
      <c r="AJ48" s="147"/>
      <c r="AK48" s="147"/>
      <c r="AL48" s="147"/>
      <c r="AM48" s="147"/>
      <c r="AN48" s="147"/>
      <c r="AO48" s="147"/>
      <c r="AP48" s="147"/>
      <c r="AQ48" s="147"/>
      <c r="AR48" s="147"/>
      <c r="AS48" s="147"/>
      <c r="AT48" s="147"/>
      <c r="AU48" s="147"/>
      <c r="AV48" s="147"/>
      <c r="AW48" s="147"/>
      <c r="AX48" s="147"/>
      <c r="AY48" s="147"/>
      <c r="AZ48" s="147"/>
      <c r="BA48" s="175" t="str">
        <f>C48</f>
        <v>z rostlé horniny tř.1 - 4 pod násypy z hornin soudržných do 92% PS a hornin nesoudržných sypkých relativní ulehlosti I(d) do 0,8</v>
      </c>
      <c r="BB48" s="147"/>
      <c r="BC48" s="147"/>
      <c r="BD48" s="147"/>
      <c r="BE48" s="147"/>
      <c r="BF48" s="147"/>
      <c r="BG48" s="147"/>
      <c r="BH48" s="147"/>
    </row>
    <row r="49" spans="1:60" outlineLevel="2" x14ac:dyDescent="0.2">
      <c r="A49" s="154"/>
      <c r="B49" s="155"/>
      <c r="C49" s="185" t="s">
        <v>215</v>
      </c>
      <c r="D49" s="158"/>
      <c r="E49" s="159">
        <v>30.585000000000001</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169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8">
        <v>14</v>
      </c>
      <c r="B50" s="169" t="s">
        <v>216</v>
      </c>
      <c r="C50" s="184" t="s">
        <v>217</v>
      </c>
      <c r="D50" s="170" t="s">
        <v>218</v>
      </c>
      <c r="E50" s="171">
        <v>62.841349999999998</v>
      </c>
      <c r="F50" s="172">
        <v>0</v>
      </c>
      <c r="G50" s="173">
        <f>ROUND(E50*F50,2)</f>
        <v>0</v>
      </c>
      <c r="H50" s="172">
        <v>609</v>
      </c>
      <c r="I50" s="173">
        <f>ROUND(E50*H50,2)</f>
        <v>38270.379999999997</v>
      </c>
      <c r="J50" s="172">
        <v>0</v>
      </c>
      <c r="K50" s="173">
        <f>ROUND(E50*J50,2)</f>
        <v>0</v>
      </c>
      <c r="L50" s="173">
        <v>21</v>
      </c>
      <c r="M50" s="173">
        <f>G50*(1+L50/100)</f>
        <v>0</v>
      </c>
      <c r="N50" s="171">
        <v>1</v>
      </c>
      <c r="O50" s="171">
        <f>ROUND(E50*N50,2)</f>
        <v>62.84</v>
      </c>
      <c r="P50" s="171">
        <v>0</v>
      </c>
      <c r="Q50" s="171">
        <f>ROUND(E50*P50,2)</f>
        <v>0</v>
      </c>
      <c r="R50" s="173" t="s">
        <v>219</v>
      </c>
      <c r="S50" s="173" t="s">
        <v>162</v>
      </c>
      <c r="T50" s="174" t="s">
        <v>162</v>
      </c>
      <c r="U50" s="157">
        <v>0</v>
      </c>
      <c r="V50" s="157">
        <f>ROUND(E50*U50,2)</f>
        <v>0</v>
      </c>
      <c r="W50" s="157"/>
      <c r="X50" s="157" t="s">
        <v>220</v>
      </c>
      <c r="Y50" s="157" t="s">
        <v>164</v>
      </c>
      <c r="Z50" s="147"/>
      <c r="AA50" s="147"/>
      <c r="AB50" s="147"/>
      <c r="AC50" s="147"/>
      <c r="AD50" s="147"/>
      <c r="AE50" s="147"/>
      <c r="AF50" s="147"/>
      <c r="AG50" s="147" t="s">
        <v>221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2" x14ac:dyDescent="0.2">
      <c r="A51" s="154"/>
      <c r="B51" s="155"/>
      <c r="C51" s="185" t="s">
        <v>222</v>
      </c>
      <c r="D51" s="158"/>
      <c r="E51" s="159">
        <v>62.841349999999998</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169</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161" t="s">
        <v>156</v>
      </c>
      <c r="B52" s="162" t="s">
        <v>69</v>
      </c>
      <c r="C52" s="183" t="s">
        <v>70</v>
      </c>
      <c r="D52" s="163"/>
      <c r="E52" s="164"/>
      <c r="F52" s="165"/>
      <c r="G52" s="165">
        <f>SUMIF(AG53:AG59,"&lt;&gt;NOR",G53:G59)</f>
        <v>0</v>
      </c>
      <c r="H52" s="165"/>
      <c r="I52" s="165">
        <f>SUM(I53:I59)</f>
        <v>34937.490000000005</v>
      </c>
      <c r="J52" s="165"/>
      <c r="K52" s="165">
        <f>SUM(K53:K59)</f>
        <v>13344.23</v>
      </c>
      <c r="L52" s="165"/>
      <c r="M52" s="165">
        <f>SUM(M53:M59)</f>
        <v>0</v>
      </c>
      <c r="N52" s="164"/>
      <c r="O52" s="164">
        <f>SUM(O53:O59)</f>
        <v>3.05</v>
      </c>
      <c r="P52" s="164"/>
      <c r="Q52" s="164">
        <f>SUM(Q53:Q59)</f>
        <v>0</v>
      </c>
      <c r="R52" s="165"/>
      <c r="S52" s="165"/>
      <c r="T52" s="166"/>
      <c r="U52" s="160"/>
      <c r="V52" s="160">
        <f>SUM(V53:V59)</f>
        <v>23.97</v>
      </c>
      <c r="W52" s="160"/>
      <c r="X52" s="160"/>
      <c r="Y52" s="160"/>
      <c r="AG52" t="s">
        <v>157</v>
      </c>
    </row>
    <row r="53" spans="1:60" outlineLevel="1" x14ac:dyDescent="0.2">
      <c r="A53" s="168">
        <v>15</v>
      </c>
      <c r="B53" s="169" t="s">
        <v>223</v>
      </c>
      <c r="C53" s="184" t="s">
        <v>224</v>
      </c>
      <c r="D53" s="170" t="s">
        <v>207</v>
      </c>
      <c r="E53" s="171">
        <v>140.98500000000001</v>
      </c>
      <c r="F53" s="172">
        <v>0</v>
      </c>
      <c r="G53" s="173">
        <f>ROUND(E53*F53,2)</f>
        <v>0</v>
      </c>
      <c r="H53" s="172">
        <v>128.05000000000001</v>
      </c>
      <c r="I53" s="173">
        <f>ROUND(E53*H53,2)</f>
        <v>18053.13</v>
      </c>
      <c r="J53" s="172">
        <v>77.95</v>
      </c>
      <c r="K53" s="173">
        <f>ROUND(E53*J53,2)</f>
        <v>10989.78</v>
      </c>
      <c r="L53" s="173">
        <v>21</v>
      </c>
      <c r="M53" s="173">
        <f>G53*(1+L53/100)</f>
        <v>0</v>
      </c>
      <c r="N53" s="171">
        <v>2.1000000000000001E-2</v>
      </c>
      <c r="O53" s="171">
        <f>ROUND(E53*N53,2)</f>
        <v>2.96</v>
      </c>
      <c r="P53" s="171">
        <v>0</v>
      </c>
      <c r="Q53" s="171">
        <f>ROUND(E53*P53,2)</f>
        <v>0</v>
      </c>
      <c r="R53" s="173" t="s">
        <v>225</v>
      </c>
      <c r="S53" s="173" t="s">
        <v>162</v>
      </c>
      <c r="T53" s="174" t="s">
        <v>162</v>
      </c>
      <c r="U53" s="157">
        <v>0.14000000000000001</v>
      </c>
      <c r="V53" s="157">
        <f>ROUND(E53*U53,2)</f>
        <v>19.739999999999998</v>
      </c>
      <c r="W53" s="157"/>
      <c r="X53" s="157" t="s">
        <v>163</v>
      </c>
      <c r="Y53" s="157" t="s">
        <v>164</v>
      </c>
      <c r="Z53" s="147"/>
      <c r="AA53" s="147"/>
      <c r="AB53" s="147"/>
      <c r="AC53" s="147"/>
      <c r="AD53" s="147"/>
      <c r="AE53" s="147"/>
      <c r="AF53" s="147"/>
      <c r="AG53" s="147" t="s">
        <v>165</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85" t="s">
        <v>226</v>
      </c>
      <c r="D54" s="158"/>
      <c r="E54" s="159">
        <v>140.98500000000001</v>
      </c>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169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8">
        <v>16</v>
      </c>
      <c r="B55" s="169" t="s">
        <v>227</v>
      </c>
      <c r="C55" s="184" t="s">
        <v>228</v>
      </c>
      <c r="D55" s="170" t="s">
        <v>207</v>
      </c>
      <c r="E55" s="171">
        <v>140.98500000000001</v>
      </c>
      <c r="F55" s="172">
        <v>0</v>
      </c>
      <c r="G55" s="173">
        <f>ROUND(E55*F55,2)</f>
        <v>0</v>
      </c>
      <c r="H55" s="172">
        <v>0</v>
      </c>
      <c r="I55" s="173">
        <f>ROUND(E55*H55,2)</f>
        <v>0</v>
      </c>
      <c r="J55" s="172">
        <v>16.7</v>
      </c>
      <c r="K55" s="173">
        <f>ROUND(E55*J55,2)</f>
        <v>2354.4499999999998</v>
      </c>
      <c r="L55" s="173">
        <v>21</v>
      </c>
      <c r="M55" s="173">
        <f>G55*(1+L55/100)</f>
        <v>0</v>
      </c>
      <c r="N55" s="171">
        <v>0</v>
      </c>
      <c r="O55" s="171">
        <f>ROUND(E55*N55,2)</f>
        <v>0</v>
      </c>
      <c r="P55" s="171">
        <v>0</v>
      </c>
      <c r="Q55" s="171">
        <f>ROUND(E55*P55,2)</f>
        <v>0</v>
      </c>
      <c r="R55" s="173" t="s">
        <v>225</v>
      </c>
      <c r="S55" s="173" t="s">
        <v>162</v>
      </c>
      <c r="T55" s="174" t="s">
        <v>162</v>
      </c>
      <c r="U55" s="157">
        <v>0.03</v>
      </c>
      <c r="V55" s="157">
        <f>ROUND(E55*U55,2)</f>
        <v>4.2300000000000004</v>
      </c>
      <c r="W55" s="157"/>
      <c r="X55" s="157" t="s">
        <v>163</v>
      </c>
      <c r="Y55" s="157" t="s">
        <v>164</v>
      </c>
      <c r="Z55" s="147"/>
      <c r="AA55" s="147"/>
      <c r="AB55" s="147"/>
      <c r="AC55" s="147"/>
      <c r="AD55" s="147"/>
      <c r="AE55" s="147"/>
      <c r="AF55" s="147"/>
      <c r="AG55" s="147" t="s">
        <v>165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85" t="s">
        <v>229</v>
      </c>
      <c r="D56" s="158"/>
      <c r="E56" s="159">
        <v>140.98500000000001</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169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8">
        <v>17</v>
      </c>
      <c r="B57" s="169" t="s">
        <v>230</v>
      </c>
      <c r="C57" s="184" t="s">
        <v>231</v>
      </c>
      <c r="D57" s="170" t="s">
        <v>207</v>
      </c>
      <c r="E57" s="171">
        <v>169.18199999999999</v>
      </c>
      <c r="F57" s="172">
        <v>0</v>
      </c>
      <c r="G57" s="173">
        <f>ROUND(E57*F57,2)</f>
        <v>0</v>
      </c>
      <c r="H57" s="172">
        <v>99.8</v>
      </c>
      <c r="I57" s="173">
        <f>ROUND(E57*H57,2)</f>
        <v>16884.36</v>
      </c>
      <c r="J57" s="172">
        <v>0</v>
      </c>
      <c r="K57" s="173">
        <f>ROUND(E57*J57,2)</f>
        <v>0</v>
      </c>
      <c r="L57" s="173">
        <v>21</v>
      </c>
      <c r="M57" s="173">
        <f>G57*(1+L57/100)</f>
        <v>0</v>
      </c>
      <c r="N57" s="171">
        <v>5.2999999999999998E-4</v>
      </c>
      <c r="O57" s="171">
        <f>ROUND(E57*N57,2)</f>
        <v>0.09</v>
      </c>
      <c r="P57" s="171">
        <v>0</v>
      </c>
      <c r="Q57" s="171">
        <f>ROUND(E57*P57,2)</f>
        <v>0</v>
      </c>
      <c r="R57" s="173" t="s">
        <v>219</v>
      </c>
      <c r="S57" s="173" t="s">
        <v>162</v>
      </c>
      <c r="T57" s="174" t="s">
        <v>162</v>
      </c>
      <c r="U57" s="157">
        <v>0</v>
      </c>
      <c r="V57" s="157">
        <f>ROUND(E57*U57,2)</f>
        <v>0</v>
      </c>
      <c r="W57" s="157"/>
      <c r="X57" s="157" t="s">
        <v>220</v>
      </c>
      <c r="Y57" s="157" t="s">
        <v>164</v>
      </c>
      <c r="Z57" s="147"/>
      <c r="AA57" s="147"/>
      <c r="AB57" s="147"/>
      <c r="AC57" s="147"/>
      <c r="AD57" s="147"/>
      <c r="AE57" s="147"/>
      <c r="AF57" s="147"/>
      <c r="AG57" s="147" t="s">
        <v>221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85" t="s">
        <v>232</v>
      </c>
      <c r="D58" s="158"/>
      <c r="E58" s="159"/>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169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85" t="s">
        <v>233</v>
      </c>
      <c r="D59" s="158"/>
      <c r="E59" s="159">
        <v>169.18199999999999</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169</v>
      </c>
      <c r="AH59" s="147">
        <v>5</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x14ac:dyDescent="0.2">
      <c r="A60" s="161" t="s">
        <v>156</v>
      </c>
      <c r="B60" s="162" t="s">
        <v>71</v>
      </c>
      <c r="C60" s="183" t="s">
        <v>72</v>
      </c>
      <c r="D60" s="163"/>
      <c r="E60" s="164"/>
      <c r="F60" s="165"/>
      <c r="G60" s="165">
        <f>SUMIF(AG61:AG72,"&lt;&gt;NOR",G61:G72)</f>
        <v>0</v>
      </c>
      <c r="H60" s="165"/>
      <c r="I60" s="165">
        <f>SUM(I61:I72)</f>
        <v>194893.88999999998</v>
      </c>
      <c r="J60" s="165"/>
      <c r="K60" s="165">
        <f>SUM(K61:K72)</f>
        <v>55993.159999999996</v>
      </c>
      <c r="L60" s="165"/>
      <c r="M60" s="165">
        <f>SUM(M61:M72)</f>
        <v>0</v>
      </c>
      <c r="N60" s="164"/>
      <c r="O60" s="164">
        <f>SUM(O61:O72)</f>
        <v>99.96</v>
      </c>
      <c r="P60" s="164"/>
      <c r="Q60" s="164">
        <f>SUM(Q61:Q72)</f>
        <v>0</v>
      </c>
      <c r="R60" s="165"/>
      <c r="S60" s="165"/>
      <c r="T60" s="166"/>
      <c r="U60" s="160"/>
      <c r="V60" s="160">
        <f>SUM(V61:V72)</f>
        <v>84.460000000000008</v>
      </c>
      <c r="W60" s="160"/>
      <c r="X60" s="160"/>
      <c r="Y60" s="160"/>
      <c r="AG60" t="s">
        <v>157</v>
      </c>
    </row>
    <row r="61" spans="1:60" outlineLevel="1" x14ac:dyDescent="0.2">
      <c r="A61" s="168">
        <v>18</v>
      </c>
      <c r="B61" s="169" t="s">
        <v>234</v>
      </c>
      <c r="C61" s="184" t="s">
        <v>235</v>
      </c>
      <c r="D61" s="170" t="s">
        <v>207</v>
      </c>
      <c r="E61" s="171">
        <v>40.145000000000003</v>
      </c>
      <c r="F61" s="172">
        <v>0</v>
      </c>
      <c r="G61" s="173">
        <f>ROUND(E61*F61,2)</f>
        <v>0</v>
      </c>
      <c r="H61" s="172">
        <v>1872.89</v>
      </c>
      <c r="I61" s="173">
        <f>ROUND(E61*H61,2)</f>
        <v>75187.17</v>
      </c>
      <c r="J61" s="172">
        <v>762.11</v>
      </c>
      <c r="K61" s="173">
        <f>ROUND(E61*J61,2)</f>
        <v>30594.91</v>
      </c>
      <c r="L61" s="173">
        <v>21</v>
      </c>
      <c r="M61" s="173">
        <f>G61*(1+L61/100)</f>
        <v>0</v>
      </c>
      <c r="N61" s="171">
        <v>0.96299999999999997</v>
      </c>
      <c r="O61" s="171">
        <f>ROUND(E61*N61,2)</f>
        <v>38.659999999999997</v>
      </c>
      <c r="P61" s="171">
        <v>0</v>
      </c>
      <c r="Q61" s="171">
        <f>ROUND(E61*P61,2)</f>
        <v>0</v>
      </c>
      <c r="R61" s="173" t="s">
        <v>236</v>
      </c>
      <c r="S61" s="173" t="s">
        <v>162</v>
      </c>
      <c r="T61" s="174" t="s">
        <v>162</v>
      </c>
      <c r="U61" s="157">
        <v>1.22</v>
      </c>
      <c r="V61" s="157">
        <f>ROUND(E61*U61,2)</f>
        <v>48.98</v>
      </c>
      <c r="W61" s="157"/>
      <c r="X61" s="157" t="s">
        <v>163</v>
      </c>
      <c r="Y61" s="157" t="s">
        <v>164</v>
      </c>
      <c r="Z61" s="147"/>
      <c r="AA61" s="147"/>
      <c r="AB61" s="147"/>
      <c r="AC61" s="147"/>
      <c r="AD61" s="147"/>
      <c r="AE61" s="147"/>
      <c r="AF61" s="147"/>
      <c r="AG61" s="147" t="s">
        <v>165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48" t="s">
        <v>237</v>
      </c>
      <c r="D62" s="249"/>
      <c r="E62" s="249"/>
      <c r="F62" s="249"/>
      <c r="G62" s="249"/>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167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85" t="s">
        <v>238</v>
      </c>
      <c r="D63" s="158"/>
      <c r="E63" s="159">
        <v>40.145000000000003</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169</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19</v>
      </c>
      <c r="B64" s="169" t="s">
        <v>239</v>
      </c>
      <c r="C64" s="184" t="s">
        <v>240</v>
      </c>
      <c r="D64" s="170" t="s">
        <v>160</v>
      </c>
      <c r="E64" s="171">
        <v>23.92</v>
      </c>
      <c r="F64" s="172">
        <v>0</v>
      </c>
      <c r="G64" s="173">
        <f>ROUND(E64*F64,2)</f>
        <v>0</v>
      </c>
      <c r="H64" s="172">
        <v>3585.36</v>
      </c>
      <c r="I64" s="173">
        <f>ROUND(E64*H64,2)</f>
        <v>85761.81</v>
      </c>
      <c r="J64" s="172">
        <v>359.64</v>
      </c>
      <c r="K64" s="173">
        <f>ROUND(E64*J64,2)</f>
        <v>8602.59</v>
      </c>
      <c r="L64" s="173">
        <v>21</v>
      </c>
      <c r="M64" s="173">
        <f>G64*(1+L64/100)</f>
        <v>0</v>
      </c>
      <c r="N64" s="171">
        <v>2.5249999999999999</v>
      </c>
      <c r="O64" s="171">
        <f>ROUND(E64*N64,2)</f>
        <v>60.4</v>
      </c>
      <c r="P64" s="171">
        <v>0</v>
      </c>
      <c r="Q64" s="171">
        <f>ROUND(E64*P64,2)</f>
        <v>0</v>
      </c>
      <c r="R64" s="173" t="s">
        <v>236</v>
      </c>
      <c r="S64" s="173" t="s">
        <v>162</v>
      </c>
      <c r="T64" s="174" t="s">
        <v>162</v>
      </c>
      <c r="U64" s="157">
        <v>0.47699999999999998</v>
      </c>
      <c r="V64" s="157">
        <f>ROUND(E64*U64,2)</f>
        <v>11.41</v>
      </c>
      <c r="W64" s="157"/>
      <c r="X64" s="157" t="s">
        <v>163</v>
      </c>
      <c r="Y64" s="157" t="s">
        <v>164</v>
      </c>
      <c r="Z64" s="147"/>
      <c r="AA64" s="147"/>
      <c r="AB64" s="147"/>
      <c r="AC64" s="147"/>
      <c r="AD64" s="147"/>
      <c r="AE64" s="147"/>
      <c r="AF64" s="147"/>
      <c r="AG64" s="147" t="s">
        <v>165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246" t="s">
        <v>241</v>
      </c>
      <c r="D65" s="247"/>
      <c r="E65" s="247"/>
      <c r="F65" s="247"/>
      <c r="G65" s="24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242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85" t="s">
        <v>243</v>
      </c>
      <c r="D66" s="158"/>
      <c r="E66" s="159">
        <v>23.92</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169</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8">
        <v>20</v>
      </c>
      <c r="B67" s="169" t="s">
        <v>244</v>
      </c>
      <c r="C67" s="184" t="s">
        <v>245</v>
      </c>
      <c r="D67" s="170" t="s">
        <v>246</v>
      </c>
      <c r="E67" s="171">
        <v>11</v>
      </c>
      <c r="F67" s="172">
        <v>0</v>
      </c>
      <c r="G67" s="173">
        <f>ROUND(E67*F67,2)</f>
        <v>0</v>
      </c>
      <c r="H67" s="172">
        <v>587.92999999999995</v>
      </c>
      <c r="I67" s="173">
        <f>ROUND(E67*H67,2)</f>
        <v>6467.23</v>
      </c>
      <c r="J67" s="172">
        <v>222.07</v>
      </c>
      <c r="K67" s="173">
        <f>ROUND(E67*J67,2)</f>
        <v>2442.77</v>
      </c>
      <c r="L67" s="173">
        <v>21</v>
      </c>
      <c r="M67" s="173">
        <f>G67*(1+L67/100)</f>
        <v>0</v>
      </c>
      <c r="N67" s="171">
        <v>4.4400000000000004E-3</v>
      </c>
      <c r="O67" s="171">
        <f>ROUND(E67*N67,2)</f>
        <v>0.05</v>
      </c>
      <c r="P67" s="171">
        <v>0</v>
      </c>
      <c r="Q67" s="171">
        <f>ROUND(E67*P67,2)</f>
        <v>0</v>
      </c>
      <c r="R67" s="173" t="s">
        <v>236</v>
      </c>
      <c r="S67" s="173" t="s">
        <v>162</v>
      </c>
      <c r="T67" s="174" t="s">
        <v>162</v>
      </c>
      <c r="U67" s="157">
        <v>0.4</v>
      </c>
      <c r="V67" s="157">
        <f>ROUND(E67*U67,2)</f>
        <v>4.4000000000000004</v>
      </c>
      <c r="W67" s="157"/>
      <c r="X67" s="157" t="s">
        <v>163</v>
      </c>
      <c r="Y67" s="157" t="s">
        <v>164</v>
      </c>
      <c r="Z67" s="147"/>
      <c r="AA67" s="147"/>
      <c r="AB67" s="147"/>
      <c r="AC67" s="147"/>
      <c r="AD67" s="147"/>
      <c r="AE67" s="147"/>
      <c r="AF67" s="147"/>
      <c r="AG67" s="147" t="s">
        <v>165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248" t="s">
        <v>247</v>
      </c>
      <c r="D68" s="249"/>
      <c r="E68" s="249"/>
      <c r="F68" s="249"/>
      <c r="G68" s="249"/>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167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33.75" outlineLevel="1" x14ac:dyDescent="0.2">
      <c r="A69" s="168">
        <v>21</v>
      </c>
      <c r="B69" s="169" t="s">
        <v>248</v>
      </c>
      <c r="C69" s="184" t="s">
        <v>249</v>
      </c>
      <c r="D69" s="170" t="s">
        <v>218</v>
      </c>
      <c r="E69" s="171">
        <v>0.65034999999999998</v>
      </c>
      <c r="F69" s="172">
        <v>0</v>
      </c>
      <c r="G69" s="173">
        <f>ROUND(E69*F69,2)</f>
        <v>0</v>
      </c>
      <c r="H69" s="172">
        <v>42250.61</v>
      </c>
      <c r="I69" s="173">
        <f>ROUND(E69*H69,2)</f>
        <v>27477.68</v>
      </c>
      <c r="J69" s="172">
        <v>19389.39</v>
      </c>
      <c r="K69" s="173">
        <f>ROUND(E69*J69,2)</f>
        <v>12609.89</v>
      </c>
      <c r="L69" s="173">
        <v>21</v>
      </c>
      <c r="M69" s="173">
        <f>G69*(1+L69/100)</f>
        <v>0</v>
      </c>
      <c r="N69" s="171">
        <v>1.0210999999999999</v>
      </c>
      <c r="O69" s="171">
        <f>ROUND(E69*N69,2)</f>
        <v>0.66</v>
      </c>
      <c r="P69" s="171">
        <v>0</v>
      </c>
      <c r="Q69" s="171">
        <f>ROUND(E69*P69,2)</f>
        <v>0</v>
      </c>
      <c r="R69" s="173" t="s">
        <v>236</v>
      </c>
      <c r="S69" s="173" t="s">
        <v>162</v>
      </c>
      <c r="T69" s="174" t="s">
        <v>162</v>
      </c>
      <c r="U69" s="157">
        <v>29.292000000000002</v>
      </c>
      <c r="V69" s="157">
        <f>ROUND(E69*U69,2)</f>
        <v>19.05</v>
      </c>
      <c r="W69" s="157"/>
      <c r="X69" s="157" t="s">
        <v>163</v>
      </c>
      <c r="Y69" s="157" t="s">
        <v>164</v>
      </c>
      <c r="Z69" s="147"/>
      <c r="AA69" s="147"/>
      <c r="AB69" s="147"/>
      <c r="AC69" s="147"/>
      <c r="AD69" s="147"/>
      <c r="AE69" s="147"/>
      <c r="AF69" s="147"/>
      <c r="AG69" s="147" t="s">
        <v>165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248" t="s">
        <v>250</v>
      </c>
      <c r="D70" s="249"/>
      <c r="E70" s="249"/>
      <c r="F70" s="249"/>
      <c r="G70" s="249"/>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167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5" t="s">
        <v>251</v>
      </c>
      <c r="D71" s="158"/>
      <c r="E71" s="159">
        <v>0.65034999999999998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169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6">
        <v>22</v>
      </c>
      <c r="B72" s="177" t="s">
        <v>252</v>
      </c>
      <c r="C72" s="186" t="s">
        <v>253</v>
      </c>
      <c r="D72" s="178" t="s">
        <v>254</v>
      </c>
      <c r="E72" s="179">
        <v>1</v>
      </c>
      <c r="F72" s="180">
        <v>0</v>
      </c>
      <c r="G72" s="181">
        <f>ROUND(E72*F72,2)</f>
        <v>0</v>
      </c>
      <c r="H72" s="180">
        <v>0</v>
      </c>
      <c r="I72" s="181">
        <f>ROUND(E72*H72,2)</f>
        <v>0</v>
      </c>
      <c r="J72" s="180">
        <v>1743</v>
      </c>
      <c r="K72" s="181">
        <f>ROUND(E72*J72,2)</f>
        <v>1743</v>
      </c>
      <c r="L72" s="181">
        <v>21</v>
      </c>
      <c r="M72" s="181">
        <f>G72*(1+L72/100)</f>
        <v>0</v>
      </c>
      <c r="N72" s="179">
        <v>0.18720000000000001</v>
      </c>
      <c r="O72" s="179">
        <f>ROUND(E72*N72,2)</f>
        <v>0.19</v>
      </c>
      <c r="P72" s="179">
        <v>0</v>
      </c>
      <c r="Q72" s="179">
        <f>ROUND(E72*P72,2)</f>
        <v>0</v>
      </c>
      <c r="R72" s="181"/>
      <c r="S72" s="181" t="s">
        <v>255</v>
      </c>
      <c r="T72" s="182" t="s">
        <v>162</v>
      </c>
      <c r="U72" s="157">
        <v>0.62</v>
      </c>
      <c r="V72" s="157">
        <f>ROUND(E72*U72,2)</f>
        <v>0.62</v>
      </c>
      <c r="W72" s="157"/>
      <c r="X72" s="157" t="s">
        <v>163</v>
      </c>
      <c r="Y72" s="157" t="s">
        <v>164</v>
      </c>
      <c r="Z72" s="147"/>
      <c r="AA72" s="147"/>
      <c r="AB72" s="147"/>
      <c r="AC72" s="147"/>
      <c r="AD72" s="147"/>
      <c r="AE72" s="147"/>
      <c r="AF72" s="147"/>
      <c r="AG72" s="147" t="s">
        <v>165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x14ac:dyDescent="0.2">
      <c r="A73" s="161" t="s">
        <v>156</v>
      </c>
      <c r="B73" s="162" t="s">
        <v>73</v>
      </c>
      <c r="C73" s="183" t="s">
        <v>74</v>
      </c>
      <c r="D73" s="163"/>
      <c r="E73" s="164"/>
      <c r="F73" s="165"/>
      <c r="G73" s="165">
        <f>SUMIF(AG74:AG96,"&lt;&gt;NOR",G74:G96)</f>
        <v>0</v>
      </c>
      <c r="H73" s="165"/>
      <c r="I73" s="165">
        <f>SUM(I74:I96)</f>
        <v>384643.30000000005</v>
      </c>
      <c r="J73" s="165"/>
      <c r="K73" s="165">
        <f>SUM(K74:K96)</f>
        <v>90382.470000000016</v>
      </c>
      <c r="L73" s="165"/>
      <c r="M73" s="165">
        <f>SUM(M74:M96)</f>
        <v>0</v>
      </c>
      <c r="N73" s="164"/>
      <c r="O73" s="164">
        <f>SUM(O74:O96)</f>
        <v>35.79</v>
      </c>
      <c r="P73" s="164"/>
      <c r="Q73" s="164">
        <f>SUM(Q74:Q96)</f>
        <v>0</v>
      </c>
      <c r="R73" s="165"/>
      <c r="S73" s="165"/>
      <c r="T73" s="166"/>
      <c r="U73" s="160"/>
      <c r="V73" s="160">
        <f>SUM(V74:V96)</f>
        <v>152.21</v>
      </c>
      <c r="W73" s="160"/>
      <c r="X73" s="160"/>
      <c r="Y73" s="160"/>
      <c r="AG73" t="s">
        <v>157</v>
      </c>
    </row>
    <row r="74" spans="1:60" ht="22.5" outlineLevel="1" x14ac:dyDescent="0.2">
      <c r="A74" s="168">
        <v>23</v>
      </c>
      <c r="B74" s="169" t="s">
        <v>256</v>
      </c>
      <c r="C74" s="184" t="s">
        <v>257</v>
      </c>
      <c r="D74" s="170" t="s">
        <v>207</v>
      </c>
      <c r="E74" s="171">
        <v>193.33512999999999</v>
      </c>
      <c r="F74" s="172">
        <v>0</v>
      </c>
      <c r="G74" s="173">
        <f>ROUND(E74*F74,2)</f>
        <v>0</v>
      </c>
      <c r="H74" s="172">
        <v>1699.58</v>
      </c>
      <c r="I74" s="173">
        <f>ROUND(E74*H74,2)</f>
        <v>328588.52</v>
      </c>
      <c r="J74" s="172">
        <v>400.42</v>
      </c>
      <c r="K74" s="173">
        <f>ROUND(E74*J74,2)</f>
        <v>77415.25</v>
      </c>
      <c r="L74" s="173">
        <v>21</v>
      </c>
      <c r="M74" s="173">
        <f>G74*(1+L74/100)</f>
        <v>0</v>
      </c>
      <c r="N74" s="171">
        <v>0.17312</v>
      </c>
      <c r="O74" s="171">
        <f>ROUND(E74*N74,2)</f>
        <v>33.47</v>
      </c>
      <c r="P74" s="171">
        <v>0</v>
      </c>
      <c r="Q74" s="171">
        <f>ROUND(E74*P74,2)</f>
        <v>0</v>
      </c>
      <c r="R74" s="173" t="s">
        <v>236</v>
      </c>
      <c r="S74" s="173" t="s">
        <v>162</v>
      </c>
      <c r="T74" s="174" t="s">
        <v>162</v>
      </c>
      <c r="U74" s="157">
        <v>0.69</v>
      </c>
      <c r="V74" s="157">
        <f>ROUND(E74*U74,2)</f>
        <v>133.4</v>
      </c>
      <c r="W74" s="157"/>
      <c r="X74" s="157" t="s">
        <v>163</v>
      </c>
      <c r="Y74" s="157" t="s">
        <v>164</v>
      </c>
      <c r="Z74" s="147"/>
      <c r="AA74" s="147"/>
      <c r="AB74" s="147"/>
      <c r="AC74" s="147"/>
      <c r="AD74" s="147"/>
      <c r="AE74" s="147"/>
      <c r="AF74" s="147"/>
      <c r="AG74" s="147" t="s">
        <v>165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5" t="s">
        <v>258</v>
      </c>
      <c r="D75" s="158"/>
      <c r="E75" s="159">
        <v>131.274</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169</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85" t="s">
        <v>259</v>
      </c>
      <c r="D76" s="158"/>
      <c r="E76" s="159">
        <v>106.32613000000001</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169</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85" t="s">
        <v>260</v>
      </c>
      <c r="D77" s="158"/>
      <c r="E77" s="159">
        <v>15</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169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85" t="s">
        <v>261</v>
      </c>
      <c r="D78" s="158"/>
      <c r="E78" s="159">
        <v>16.245000000000001</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169</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5" t="s">
        <v>262</v>
      </c>
      <c r="D79" s="158"/>
      <c r="E79" s="159">
        <v>-62.64</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169</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5" t="s">
        <v>263</v>
      </c>
      <c r="D80" s="158"/>
      <c r="E80" s="159">
        <v>-12.87</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169</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8">
        <v>24</v>
      </c>
      <c r="B81" s="169" t="s">
        <v>264</v>
      </c>
      <c r="C81" s="184" t="s">
        <v>265</v>
      </c>
      <c r="D81" s="170" t="s">
        <v>266</v>
      </c>
      <c r="E81" s="171">
        <v>72.930000000000007</v>
      </c>
      <c r="F81" s="172">
        <v>0</v>
      </c>
      <c r="G81" s="173">
        <f>ROUND(E81*F81,2)</f>
        <v>0</v>
      </c>
      <c r="H81" s="172">
        <v>52.76</v>
      </c>
      <c r="I81" s="173">
        <f>ROUND(E81*H81,2)</f>
        <v>3847.79</v>
      </c>
      <c r="J81" s="172">
        <v>93.24</v>
      </c>
      <c r="K81" s="173">
        <f>ROUND(E81*J81,2)</f>
        <v>6799.99</v>
      </c>
      <c r="L81" s="173">
        <v>21</v>
      </c>
      <c r="M81" s="173">
        <f>G81*(1+L81/100)</f>
        <v>0</v>
      </c>
      <c r="N81" s="171">
        <v>2E-3</v>
      </c>
      <c r="O81" s="171">
        <f>ROUND(E81*N81,2)</f>
        <v>0.15</v>
      </c>
      <c r="P81" s="171">
        <v>0</v>
      </c>
      <c r="Q81" s="171">
        <f>ROUND(E81*P81,2)</f>
        <v>0</v>
      </c>
      <c r="R81" s="173" t="s">
        <v>236</v>
      </c>
      <c r="S81" s="173" t="s">
        <v>162</v>
      </c>
      <c r="T81" s="174" t="s">
        <v>162</v>
      </c>
      <c r="U81" s="157">
        <v>0.152</v>
      </c>
      <c r="V81" s="157">
        <f>ROUND(E81*U81,2)</f>
        <v>11.09</v>
      </c>
      <c r="W81" s="157"/>
      <c r="X81" s="157" t="s">
        <v>163</v>
      </c>
      <c r="Y81" s="157" t="s">
        <v>164</v>
      </c>
      <c r="Z81" s="147"/>
      <c r="AA81" s="147"/>
      <c r="AB81" s="147"/>
      <c r="AC81" s="147"/>
      <c r="AD81" s="147"/>
      <c r="AE81" s="147"/>
      <c r="AF81" s="147"/>
      <c r="AG81" s="147" t="s">
        <v>165</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
      <c r="A82" s="154"/>
      <c r="B82" s="155"/>
      <c r="C82" s="248" t="s">
        <v>267</v>
      </c>
      <c r="D82" s="249"/>
      <c r="E82" s="249"/>
      <c r="F82" s="249"/>
      <c r="G82" s="249"/>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167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250" t="s">
        <v>268</v>
      </c>
      <c r="D83" s="251"/>
      <c r="E83" s="251"/>
      <c r="F83" s="251"/>
      <c r="G83" s="251"/>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242</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5" t="s">
        <v>269</v>
      </c>
      <c r="D84" s="158"/>
      <c r="E84" s="159">
        <v>72.930000000000007</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169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6">
        <v>25</v>
      </c>
      <c r="B85" s="177" t="s">
        <v>270</v>
      </c>
      <c r="C85" s="186" t="s">
        <v>271</v>
      </c>
      <c r="D85" s="178" t="s">
        <v>246</v>
      </c>
      <c r="E85" s="179">
        <v>3</v>
      </c>
      <c r="F85" s="180">
        <v>0</v>
      </c>
      <c r="G85" s="181">
        <f t="shared" ref="G85:G90" si="0">ROUND(E85*F85,2)</f>
        <v>0</v>
      </c>
      <c r="H85" s="180">
        <v>1285.56</v>
      </c>
      <c r="I85" s="181">
        <f t="shared" ref="I85:I90" si="1">ROUND(E85*H85,2)</f>
        <v>3856.68</v>
      </c>
      <c r="J85" s="180">
        <v>148.44</v>
      </c>
      <c r="K85" s="181">
        <f t="shared" ref="K85:K90" si="2">ROUND(E85*J85,2)</f>
        <v>445.32</v>
      </c>
      <c r="L85" s="181">
        <v>21</v>
      </c>
      <c r="M85" s="181">
        <f t="shared" ref="M85:M90" si="3">G85*(1+L85/100)</f>
        <v>0</v>
      </c>
      <c r="N85" s="179">
        <v>3.9789999999999999E-2</v>
      </c>
      <c r="O85" s="179">
        <f t="shared" ref="O85:O90" si="4">ROUND(E85*N85,2)</f>
        <v>0.12</v>
      </c>
      <c r="P85" s="179">
        <v>0</v>
      </c>
      <c r="Q85" s="179">
        <f t="shared" ref="Q85:Q90" si="5">ROUND(E85*P85,2)</f>
        <v>0</v>
      </c>
      <c r="R85" s="181" t="s">
        <v>236</v>
      </c>
      <c r="S85" s="181" t="s">
        <v>162</v>
      </c>
      <c r="T85" s="182" t="s">
        <v>162</v>
      </c>
      <c r="U85" s="157">
        <v>0.24199999999999999</v>
      </c>
      <c r="V85" s="157">
        <f t="shared" ref="V85:V90" si="6">ROUND(E85*U85,2)</f>
        <v>0.73</v>
      </c>
      <c r="W85" s="157"/>
      <c r="X85" s="157" t="s">
        <v>163</v>
      </c>
      <c r="Y85" s="157" t="s">
        <v>164</v>
      </c>
      <c r="Z85" s="147"/>
      <c r="AA85" s="147"/>
      <c r="AB85" s="147"/>
      <c r="AC85" s="147"/>
      <c r="AD85" s="147"/>
      <c r="AE85" s="147"/>
      <c r="AF85" s="147"/>
      <c r="AG85" s="147" t="s">
        <v>165</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6">
        <v>26</v>
      </c>
      <c r="B86" s="177" t="s">
        <v>272</v>
      </c>
      <c r="C86" s="186" t="s">
        <v>273</v>
      </c>
      <c r="D86" s="178" t="s">
        <v>246</v>
      </c>
      <c r="E86" s="179">
        <v>3</v>
      </c>
      <c r="F86" s="180">
        <v>0</v>
      </c>
      <c r="G86" s="181">
        <f t="shared" si="0"/>
        <v>0</v>
      </c>
      <c r="H86" s="180">
        <v>2027.37</v>
      </c>
      <c r="I86" s="181">
        <f t="shared" si="1"/>
        <v>6082.11</v>
      </c>
      <c r="J86" s="180">
        <v>232.63</v>
      </c>
      <c r="K86" s="181">
        <f t="shared" si="2"/>
        <v>697.89</v>
      </c>
      <c r="L86" s="181">
        <v>21</v>
      </c>
      <c r="M86" s="181">
        <f t="shared" si="3"/>
        <v>0</v>
      </c>
      <c r="N86" s="179">
        <v>5.5050000000000002E-2</v>
      </c>
      <c r="O86" s="179">
        <f t="shared" si="4"/>
        <v>0.17</v>
      </c>
      <c r="P86" s="179">
        <v>0</v>
      </c>
      <c r="Q86" s="179">
        <f t="shared" si="5"/>
        <v>0</v>
      </c>
      <c r="R86" s="181" t="s">
        <v>236</v>
      </c>
      <c r="S86" s="181" t="s">
        <v>162</v>
      </c>
      <c r="T86" s="182" t="s">
        <v>162</v>
      </c>
      <c r="U86" s="157">
        <v>0.24199999999999999</v>
      </c>
      <c r="V86" s="157">
        <f t="shared" si="6"/>
        <v>0.73</v>
      </c>
      <c r="W86" s="157"/>
      <c r="X86" s="157" t="s">
        <v>163</v>
      </c>
      <c r="Y86" s="157" t="s">
        <v>164</v>
      </c>
      <c r="Z86" s="147"/>
      <c r="AA86" s="147"/>
      <c r="AB86" s="147"/>
      <c r="AC86" s="147"/>
      <c r="AD86" s="147"/>
      <c r="AE86" s="147"/>
      <c r="AF86" s="147"/>
      <c r="AG86" s="147" t="s">
        <v>165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6">
        <v>27</v>
      </c>
      <c r="B87" s="177" t="s">
        <v>274</v>
      </c>
      <c r="C87" s="186" t="s">
        <v>275</v>
      </c>
      <c r="D87" s="178" t="s">
        <v>246</v>
      </c>
      <c r="E87" s="179">
        <v>2</v>
      </c>
      <c r="F87" s="180">
        <v>0</v>
      </c>
      <c r="G87" s="181">
        <f t="shared" si="0"/>
        <v>0</v>
      </c>
      <c r="H87" s="180">
        <v>3037.37</v>
      </c>
      <c r="I87" s="181">
        <f t="shared" si="1"/>
        <v>6074.74</v>
      </c>
      <c r="J87" s="180">
        <v>232.63</v>
      </c>
      <c r="K87" s="181">
        <f t="shared" si="2"/>
        <v>465.26</v>
      </c>
      <c r="L87" s="181">
        <v>21</v>
      </c>
      <c r="M87" s="181">
        <f t="shared" si="3"/>
        <v>0</v>
      </c>
      <c r="N87" s="179">
        <v>8.2619999999999999E-2</v>
      </c>
      <c r="O87" s="179">
        <f t="shared" si="4"/>
        <v>0.17</v>
      </c>
      <c r="P87" s="179">
        <v>0</v>
      </c>
      <c r="Q87" s="179">
        <f t="shared" si="5"/>
        <v>0</v>
      </c>
      <c r="R87" s="181" t="s">
        <v>236</v>
      </c>
      <c r="S87" s="181" t="s">
        <v>162</v>
      </c>
      <c r="T87" s="182" t="s">
        <v>162</v>
      </c>
      <c r="U87" s="157">
        <v>0.24199999999999999</v>
      </c>
      <c r="V87" s="157">
        <f t="shared" si="6"/>
        <v>0.48</v>
      </c>
      <c r="W87" s="157"/>
      <c r="X87" s="157" t="s">
        <v>163</v>
      </c>
      <c r="Y87" s="157" t="s">
        <v>164</v>
      </c>
      <c r="Z87" s="147"/>
      <c r="AA87" s="147"/>
      <c r="AB87" s="147"/>
      <c r="AC87" s="147"/>
      <c r="AD87" s="147"/>
      <c r="AE87" s="147"/>
      <c r="AF87" s="147"/>
      <c r="AG87" s="147" t="s">
        <v>165</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6">
        <v>28</v>
      </c>
      <c r="B88" s="177" t="s">
        <v>276</v>
      </c>
      <c r="C88" s="186" t="s">
        <v>277</v>
      </c>
      <c r="D88" s="178" t="s">
        <v>246</v>
      </c>
      <c r="E88" s="179">
        <v>1</v>
      </c>
      <c r="F88" s="180">
        <v>0</v>
      </c>
      <c r="G88" s="181">
        <f t="shared" si="0"/>
        <v>0</v>
      </c>
      <c r="H88" s="180">
        <v>2340.15</v>
      </c>
      <c r="I88" s="181">
        <f t="shared" si="1"/>
        <v>2340.15</v>
      </c>
      <c r="J88" s="180">
        <v>289.85000000000002</v>
      </c>
      <c r="K88" s="181">
        <f t="shared" si="2"/>
        <v>289.85000000000002</v>
      </c>
      <c r="L88" s="181">
        <v>21</v>
      </c>
      <c r="M88" s="181">
        <f t="shared" si="3"/>
        <v>0</v>
      </c>
      <c r="N88" s="179">
        <v>6.3130000000000006E-2</v>
      </c>
      <c r="O88" s="179">
        <f t="shared" si="4"/>
        <v>0.06</v>
      </c>
      <c r="P88" s="179">
        <v>0</v>
      </c>
      <c r="Q88" s="179">
        <f t="shared" si="5"/>
        <v>0</v>
      </c>
      <c r="R88" s="181" t="s">
        <v>236</v>
      </c>
      <c r="S88" s="181" t="s">
        <v>162</v>
      </c>
      <c r="T88" s="182" t="s">
        <v>162</v>
      </c>
      <c r="U88" s="157">
        <v>0.30099999999999999</v>
      </c>
      <c r="V88" s="157">
        <f t="shared" si="6"/>
        <v>0.3</v>
      </c>
      <c r="W88" s="157"/>
      <c r="X88" s="157" t="s">
        <v>163</v>
      </c>
      <c r="Y88" s="157" t="s">
        <v>164</v>
      </c>
      <c r="Z88" s="147"/>
      <c r="AA88" s="147"/>
      <c r="AB88" s="147"/>
      <c r="AC88" s="147"/>
      <c r="AD88" s="147"/>
      <c r="AE88" s="147"/>
      <c r="AF88" s="147"/>
      <c r="AG88" s="147" t="s">
        <v>165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6">
        <v>29</v>
      </c>
      <c r="B89" s="177" t="s">
        <v>278</v>
      </c>
      <c r="C89" s="186" t="s">
        <v>279</v>
      </c>
      <c r="D89" s="178" t="s">
        <v>246</v>
      </c>
      <c r="E89" s="179">
        <v>6</v>
      </c>
      <c r="F89" s="180">
        <v>0</v>
      </c>
      <c r="G89" s="181">
        <f t="shared" si="0"/>
        <v>0</v>
      </c>
      <c r="H89" s="180">
        <v>4675.1499999999996</v>
      </c>
      <c r="I89" s="181">
        <f t="shared" si="1"/>
        <v>28050.9</v>
      </c>
      <c r="J89" s="180">
        <v>289.85000000000002</v>
      </c>
      <c r="K89" s="181">
        <f t="shared" si="2"/>
        <v>1739.1</v>
      </c>
      <c r="L89" s="181">
        <v>21</v>
      </c>
      <c r="M89" s="181">
        <f t="shared" si="3"/>
        <v>0</v>
      </c>
      <c r="N89" s="179">
        <v>0.12706000000000001</v>
      </c>
      <c r="O89" s="179">
        <f t="shared" si="4"/>
        <v>0.76</v>
      </c>
      <c r="P89" s="179">
        <v>0</v>
      </c>
      <c r="Q89" s="179">
        <f t="shared" si="5"/>
        <v>0</v>
      </c>
      <c r="R89" s="181" t="s">
        <v>236</v>
      </c>
      <c r="S89" s="181" t="s">
        <v>162</v>
      </c>
      <c r="T89" s="182" t="s">
        <v>162</v>
      </c>
      <c r="U89" s="157">
        <v>0.30099999999999999</v>
      </c>
      <c r="V89" s="157">
        <f t="shared" si="6"/>
        <v>1.81</v>
      </c>
      <c r="W89" s="157"/>
      <c r="X89" s="157" t="s">
        <v>163</v>
      </c>
      <c r="Y89" s="157" t="s">
        <v>164</v>
      </c>
      <c r="Z89" s="147"/>
      <c r="AA89" s="147"/>
      <c r="AB89" s="147"/>
      <c r="AC89" s="147"/>
      <c r="AD89" s="147"/>
      <c r="AE89" s="147"/>
      <c r="AF89" s="147"/>
      <c r="AG89" s="147" t="s">
        <v>165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68">
        <v>30</v>
      </c>
      <c r="B90" s="169" t="s">
        <v>280</v>
      </c>
      <c r="C90" s="184" t="s">
        <v>281</v>
      </c>
      <c r="D90" s="170" t="s">
        <v>207</v>
      </c>
      <c r="E90" s="171">
        <v>3.2</v>
      </c>
      <c r="F90" s="172">
        <v>0</v>
      </c>
      <c r="G90" s="173">
        <f t="shared" si="0"/>
        <v>0</v>
      </c>
      <c r="H90" s="172">
        <v>955.33</v>
      </c>
      <c r="I90" s="173">
        <f t="shared" si="1"/>
        <v>3057.06</v>
      </c>
      <c r="J90" s="172">
        <v>410.67</v>
      </c>
      <c r="K90" s="173">
        <f t="shared" si="2"/>
        <v>1314.14</v>
      </c>
      <c r="L90" s="173">
        <v>21</v>
      </c>
      <c r="M90" s="173">
        <f t="shared" si="3"/>
        <v>0</v>
      </c>
      <c r="N90" s="171">
        <v>0.15931000000000001</v>
      </c>
      <c r="O90" s="171">
        <f t="shared" si="4"/>
        <v>0.51</v>
      </c>
      <c r="P90" s="171">
        <v>0</v>
      </c>
      <c r="Q90" s="171">
        <f t="shared" si="5"/>
        <v>0</v>
      </c>
      <c r="R90" s="173" t="s">
        <v>236</v>
      </c>
      <c r="S90" s="173" t="s">
        <v>162</v>
      </c>
      <c r="T90" s="174" t="s">
        <v>162</v>
      </c>
      <c r="U90" s="157">
        <v>0.70399999999999996</v>
      </c>
      <c r="V90" s="157">
        <f t="shared" si="6"/>
        <v>2.25</v>
      </c>
      <c r="W90" s="157"/>
      <c r="X90" s="157" t="s">
        <v>163</v>
      </c>
      <c r="Y90" s="157" t="s">
        <v>164</v>
      </c>
      <c r="Z90" s="147"/>
      <c r="AA90" s="147"/>
      <c r="AB90" s="147"/>
      <c r="AC90" s="147"/>
      <c r="AD90" s="147"/>
      <c r="AE90" s="147"/>
      <c r="AF90" s="147"/>
      <c r="AG90" s="147" t="s">
        <v>165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248" t="s">
        <v>282</v>
      </c>
      <c r="D91" s="249"/>
      <c r="E91" s="249"/>
      <c r="F91" s="249"/>
      <c r="G91" s="249"/>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167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185" t="s">
        <v>283</v>
      </c>
      <c r="D92" s="158"/>
      <c r="E92" s="159">
        <v>3.2</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169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68">
        <v>31</v>
      </c>
      <c r="B93" s="169" t="s">
        <v>284</v>
      </c>
      <c r="C93" s="184" t="s">
        <v>285</v>
      </c>
      <c r="D93" s="170" t="s">
        <v>207</v>
      </c>
      <c r="E93" s="171">
        <v>1.26</v>
      </c>
      <c r="F93" s="172">
        <v>0</v>
      </c>
      <c r="G93" s="173">
        <f>ROUND(E93*F93,2)</f>
        <v>0</v>
      </c>
      <c r="H93" s="172">
        <v>1083.2</v>
      </c>
      <c r="I93" s="173">
        <f>ROUND(E93*H93,2)</f>
        <v>1364.83</v>
      </c>
      <c r="J93" s="172">
        <v>443.8</v>
      </c>
      <c r="K93" s="173">
        <f>ROUND(E93*J93,2)</f>
        <v>559.19000000000005</v>
      </c>
      <c r="L93" s="173">
        <v>21</v>
      </c>
      <c r="M93" s="173">
        <f>G93*(1+L93/100)</f>
        <v>0</v>
      </c>
      <c r="N93" s="171">
        <v>0.19575000000000001</v>
      </c>
      <c r="O93" s="171">
        <f>ROUND(E93*N93,2)</f>
        <v>0.25</v>
      </c>
      <c r="P93" s="171">
        <v>0</v>
      </c>
      <c r="Q93" s="171">
        <f>ROUND(E93*P93,2)</f>
        <v>0</v>
      </c>
      <c r="R93" s="173" t="s">
        <v>236</v>
      </c>
      <c r="S93" s="173" t="s">
        <v>162</v>
      </c>
      <c r="T93" s="174" t="s">
        <v>162</v>
      </c>
      <c r="U93" s="157">
        <v>0.76</v>
      </c>
      <c r="V93" s="157">
        <f>ROUND(E93*U93,2)</f>
        <v>0.96</v>
      </c>
      <c r="W93" s="157"/>
      <c r="X93" s="157" t="s">
        <v>163</v>
      </c>
      <c r="Y93" s="157" t="s">
        <v>164</v>
      </c>
      <c r="Z93" s="147"/>
      <c r="AA93" s="147"/>
      <c r="AB93" s="147"/>
      <c r="AC93" s="147"/>
      <c r="AD93" s="147"/>
      <c r="AE93" s="147"/>
      <c r="AF93" s="147"/>
      <c r="AG93" s="147" t="s">
        <v>165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248" t="s">
        <v>282</v>
      </c>
      <c r="D94" s="249"/>
      <c r="E94" s="249"/>
      <c r="F94" s="249"/>
      <c r="G94" s="249"/>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167</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
      <c r="A95" s="154"/>
      <c r="B95" s="155"/>
      <c r="C95" s="185" t="s">
        <v>286</v>
      </c>
      <c r="D95" s="158"/>
      <c r="E95" s="159">
        <v>1.26</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169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6">
        <v>32</v>
      </c>
      <c r="B96" s="177" t="s">
        <v>287</v>
      </c>
      <c r="C96" s="186" t="s">
        <v>288</v>
      </c>
      <c r="D96" s="178" t="s">
        <v>246</v>
      </c>
      <c r="E96" s="179">
        <v>1</v>
      </c>
      <c r="F96" s="180">
        <v>0</v>
      </c>
      <c r="G96" s="181">
        <f>ROUND(E96*F96,2)</f>
        <v>0</v>
      </c>
      <c r="H96" s="180">
        <v>1380.52</v>
      </c>
      <c r="I96" s="181">
        <f>ROUND(E96*H96,2)</f>
        <v>1380.52</v>
      </c>
      <c r="J96" s="180">
        <v>656.48</v>
      </c>
      <c r="K96" s="181">
        <f>ROUND(E96*J96,2)</f>
        <v>656.48</v>
      </c>
      <c r="L96" s="181">
        <v>21</v>
      </c>
      <c r="M96" s="181">
        <f>G96*(1+L96/100)</f>
        <v>0</v>
      </c>
      <c r="N96" s="179">
        <v>0.12803</v>
      </c>
      <c r="O96" s="179">
        <f>ROUND(E96*N96,2)</f>
        <v>0.13</v>
      </c>
      <c r="P96" s="179">
        <v>0</v>
      </c>
      <c r="Q96" s="179">
        <f>ROUND(E96*P96,2)</f>
        <v>0</v>
      </c>
      <c r="R96" s="181"/>
      <c r="S96" s="181" t="s">
        <v>255</v>
      </c>
      <c r="T96" s="182" t="s">
        <v>289</v>
      </c>
      <c r="U96" s="157">
        <v>0.45600000000000002</v>
      </c>
      <c r="V96" s="157">
        <f>ROUND(E96*U96,2)</f>
        <v>0.46</v>
      </c>
      <c r="W96" s="157"/>
      <c r="X96" s="157" t="s">
        <v>163</v>
      </c>
      <c r="Y96" s="157" t="s">
        <v>164</v>
      </c>
      <c r="Z96" s="147"/>
      <c r="AA96" s="147"/>
      <c r="AB96" s="147"/>
      <c r="AC96" s="147"/>
      <c r="AD96" s="147"/>
      <c r="AE96" s="147"/>
      <c r="AF96" s="147"/>
      <c r="AG96" s="147" t="s">
        <v>165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61" t="s">
        <v>156</v>
      </c>
      <c r="B97" s="162" t="s">
        <v>75</v>
      </c>
      <c r="C97" s="183" t="s">
        <v>76</v>
      </c>
      <c r="D97" s="163"/>
      <c r="E97" s="164"/>
      <c r="F97" s="165"/>
      <c r="G97" s="165">
        <f>SUMIF(AG98:AG105,"&lt;&gt;NOR",G98:G105)</f>
        <v>0</v>
      </c>
      <c r="H97" s="165"/>
      <c r="I97" s="165">
        <f>SUM(I98:I105)</f>
        <v>141958.99</v>
      </c>
      <c r="J97" s="165"/>
      <c r="K97" s="165">
        <f>SUM(K98:K105)</f>
        <v>50333.130000000005</v>
      </c>
      <c r="L97" s="165"/>
      <c r="M97" s="165">
        <f>SUM(M98:M105)</f>
        <v>0</v>
      </c>
      <c r="N97" s="164"/>
      <c r="O97" s="164">
        <f>SUM(O98:O105)</f>
        <v>18.75</v>
      </c>
      <c r="P97" s="164"/>
      <c r="Q97" s="164">
        <f>SUM(Q98:Q105)</f>
        <v>0</v>
      </c>
      <c r="R97" s="165"/>
      <c r="S97" s="165"/>
      <c r="T97" s="166"/>
      <c r="U97" s="160"/>
      <c r="V97" s="160">
        <f>SUM(V98:V105)</f>
        <v>85.6</v>
      </c>
      <c r="W97" s="160"/>
      <c r="X97" s="160"/>
      <c r="Y97" s="160"/>
      <c r="AG97" t="s">
        <v>157</v>
      </c>
    </row>
    <row r="98" spans="1:60" outlineLevel="1" x14ac:dyDescent="0.2">
      <c r="A98" s="168">
        <v>33</v>
      </c>
      <c r="B98" s="169" t="s">
        <v>290</v>
      </c>
      <c r="C98" s="184" t="s">
        <v>291</v>
      </c>
      <c r="D98" s="170" t="s">
        <v>207</v>
      </c>
      <c r="E98" s="171">
        <v>113.79349999999999</v>
      </c>
      <c r="F98" s="172">
        <v>0</v>
      </c>
      <c r="G98" s="173">
        <f>ROUND(E98*F98,2)</f>
        <v>0</v>
      </c>
      <c r="H98" s="172">
        <v>923.66</v>
      </c>
      <c r="I98" s="173">
        <f>ROUND(E98*H98,2)</f>
        <v>105106.5</v>
      </c>
      <c r="J98" s="172">
        <v>334.34</v>
      </c>
      <c r="K98" s="173">
        <f>ROUND(E98*J98,2)</f>
        <v>38045.72</v>
      </c>
      <c r="L98" s="173">
        <v>21</v>
      </c>
      <c r="M98" s="173">
        <f>G98*(1+L98/100)</f>
        <v>0</v>
      </c>
      <c r="N98" s="171">
        <v>0.11219</v>
      </c>
      <c r="O98" s="171">
        <f>ROUND(E98*N98,2)</f>
        <v>12.77</v>
      </c>
      <c r="P98" s="171">
        <v>0</v>
      </c>
      <c r="Q98" s="171">
        <f>ROUND(E98*P98,2)</f>
        <v>0</v>
      </c>
      <c r="R98" s="173" t="s">
        <v>236</v>
      </c>
      <c r="S98" s="173" t="s">
        <v>162</v>
      </c>
      <c r="T98" s="174" t="s">
        <v>162</v>
      </c>
      <c r="U98" s="157">
        <v>0.55488999999999999</v>
      </c>
      <c r="V98" s="157">
        <f>ROUND(E98*U98,2)</f>
        <v>63.14</v>
      </c>
      <c r="W98" s="157"/>
      <c r="X98" s="157" t="s">
        <v>163</v>
      </c>
      <c r="Y98" s="157" t="s">
        <v>164</v>
      </c>
      <c r="Z98" s="147"/>
      <c r="AA98" s="147"/>
      <c r="AB98" s="147"/>
      <c r="AC98" s="147"/>
      <c r="AD98" s="147"/>
      <c r="AE98" s="147"/>
      <c r="AF98" s="147"/>
      <c r="AG98" s="147" t="s">
        <v>165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48" t="s">
        <v>292</v>
      </c>
      <c r="D99" s="249"/>
      <c r="E99" s="249"/>
      <c r="F99" s="249"/>
      <c r="G99" s="249"/>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167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5" t="s">
        <v>293</v>
      </c>
      <c r="D100" s="158"/>
      <c r="E100" s="159">
        <v>119.3035</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169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5" t="s">
        <v>294</v>
      </c>
      <c r="D101" s="158"/>
      <c r="E101" s="159">
        <v>-5.51</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169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8">
        <v>34</v>
      </c>
      <c r="B102" s="169" t="s">
        <v>295</v>
      </c>
      <c r="C102" s="184" t="s">
        <v>296</v>
      </c>
      <c r="D102" s="170" t="s">
        <v>207</v>
      </c>
      <c r="E102" s="171">
        <v>34.752400000000002</v>
      </c>
      <c r="F102" s="172">
        <v>0</v>
      </c>
      <c r="G102" s="173">
        <f>ROUND(E102*F102,2)</f>
        <v>0</v>
      </c>
      <c r="H102" s="172">
        <v>1060.43</v>
      </c>
      <c r="I102" s="173">
        <f>ROUND(E102*H102,2)</f>
        <v>36852.49</v>
      </c>
      <c r="J102" s="172">
        <v>353.57</v>
      </c>
      <c r="K102" s="173">
        <f>ROUND(E102*J102,2)</f>
        <v>12287.41</v>
      </c>
      <c r="L102" s="173">
        <v>21</v>
      </c>
      <c r="M102" s="173">
        <f>G102*(1+L102/100)</f>
        <v>0</v>
      </c>
      <c r="N102" s="171">
        <v>0.17199</v>
      </c>
      <c r="O102" s="171">
        <f>ROUND(E102*N102,2)</f>
        <v>5.98</v>
      </c>
      <c r="P102" s="171">
        <v>0</v>
      </c>
      <c r="Q102" s="171">
        <f>ROUND(E102*P102,2)</f>
        <v>0</v>
      </c>
      <c r="R102" s="173" t="s">
        <v>236</v>
      </c>
      <c r="S102" s="173" t="s">
        <v>162</v>
      </c>
      <c r="T102" s="174" t="s">
        <v>162</v>
      </c>
      <c r="U102" s="157">
        <v>0.6462</v>
      </c>
      <c r="V102" s="157">
        <f>ROUND(E102*U102,2)</f>
        <v>22.46</v>
      </c>
      <c r="W102" s="157"/>
      <c r="X102" s="157" t="s">
        <v>163</v>
      </c>
      <c r="Y102" s="157" t="s">
        <v>164</v>
      </c>
      <c r="Z102" s="147"/>
      <c r="AA102" s="147"/>
      <c r="AB102" s="147"/>
      <c r="AC102" s="147"/>
      <c r="AD102" s="147"/>
      <c r="AE102" s="147"/>
      <c r="AF102" s="147"/>
      <c r="AG102" s="147" t="s">
        <v>165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248" t="s">
        <v>292</v>
      </c>
      <c r="D103" s="249"/>
      <c r="E103" s="249"/>
      <c r="F103" s="249"/>
      <c r="G103" s="249"/>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167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
      <c r="A104" s="154"/>
      <c r="B104" s="155"/>
      <c r="C104" s="185" t="s">
        <v>297</v>
      </c>
      <c r="D104" s="158"/>
      <c r="E104" s="159">
        <v>44.857399999999998</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169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85" t="s">
        <v>298</v>
      </c>
      <c r="D105" s="158"/>
      <c r="E105" s="159">
        <v>-10.105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169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
      <c r="A106" s="161" t="s">
        <v>156</v>
      </c>
      <c r="B106" s="162" t="s">
        <v>77</v>
      </c>
      <c r="C106" s="183" t="s">
        <v>78</v>
      </c>
      <c r="D106" s="163"/>
      <c r="E106" s="164"/>
      <c r="F106" s="165"/>
      <c r="G106" s="165">
        <f>SUMIF(AG107:AG112,"&lt;&gt;NOR",G107:G112)</f>
        <v>0</v>
      </c>
      <c r="H106" s="165"/>
      <c r="I106" s="165">
        <f>SUM(I107:I112)</f>
        <v>424728.69</v>
      </c>
      <c r="J106" s="165"/>
      <c r="K106" s="165">
        <f>SUM(K107:K112)</f>
        <v>393414.27</v>
      </c>
      <c r="L106" s="165"/>
      <c r="M106" s="165">
        <f>SUM(M107:M112)</f>
        <v>0</v>
      </c>
      <c r="N106" s="164"/>
      <c r="O106" s="164">
        <f>SUM(O107:O112)</f>
        <v>122.05</v>
      </c>
      <c r="P106" s="164"/>
      <c r="Q106" s="164">
        <f>SUM(Q107:Q112)</f>
        <v>0</v>
      </c>
      <c r="R106" s="165"/>
      <c r="S106" s="165"/>
      <c r="T106" s="166"/>
      <c r="U106" s="160"/>
      <c r="V106" s="160">
        <f>SUM(V107:V112)</f>
        <v>539.80999999999995</v>
      </c>
      <c r="W106" s="160"/>
      <c r="X106" s="160"/>
      <c r="Y106" s="160"/>
      <c r="AG106" t="s">
        <v>157</v>
      </c>
    </row>
    <row r="107" spans="1:60" ht="22.5" outlineLevel="1" x14ac:dyDescent="0.2">
      <c r="A107" s="168">
        <v>35</v>
      </c>
      <c r="B107" s="169" t="s">
        <v>299</v>
      </c>
      <c r="C107" s="184" t="s">
        <v>300</v>
      </c>
      <c r="D107" s="170" t="s">
        <v>207</v>
      </c>
      <c r="E107" s="171">
        <v>200.55549999999999</v>
      </c>
      <c r="F107" s="172">
        <v>0</v>
      </c>
      <c r="G107" s="173">
        <f>ROUND(E107*F107,2)</f>
        <v>0</v>
      </c>
      <c r="H107" s="172">
        <v>1950.72</v>
      </c>
      <c r="I107" s="173">
        <f>ROUND(E107*H107,2)</f>
        <v>391227.62</v>
      </c>
      <c r="J107" s="172">
        <v>1759.28</v>
      </c>
      <c r="K107" s="173">
        <f>ROUND(E107*J107,2)</f>
        <v>352833.28000000003</v>
      </c>
      <c r="L107" s="173">
        <v>21</v>
      </c>
      <c r="M107" s="173">
        <f>G107*(1+L107/100)</f>
        <v>0</v>
      </c>
      <c r="N107" s="171">
        <v>0.57571000000000006</v>
      </c>
      <c r="O107" s="171">
        <f>ROUND(E107*N107,2)</f>
        <v>115.46</v>
      </c>
      <c r="P107" s="171">
        <v>0</v>
      </c>
      <c r="Q107" s="171">
        <f>ROUND(E107*P107,2)</f>
        <v>0</v>
      </c>
      <c r="R107" s="173" t="s">
        <v>301</v>
      </c>
      <c r="S107" s="173" t="s">
        <v>162</v>
      </c>
      <c r="T107" s="174" t="s">
        <v>162</v>
      </c>
      <c r="U107" s="157">
        <v>2.3626499999999999</v>
      </c>
      <c r="V107" s="157">
        <f>ROUND(E107*U107,2)</f>
        <v>473.84</v>
      </c>
      <c r="W107" s="157"/>
      <c r="X107" s="157" t="s">
        <v>302</v>
      </c>
      <c r="Y107" s="157" t="s">
        <v>164</v>
      </c>
      <c r="Z107" s="147"/>
      <c r="AA107" s="147"/>
      <c r="AB107" s="147"/>
      <c r="AC107" s="147"/>
      <c r="AD107" s="147"/>
      <c r="AE107" s="147"/>
      <c r="AF107" s="147"/>
      <c r="AG107" s="147" t="s">
        <v>303</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2" x14ac:dyDescent="0.2">
      <c r="A108" s="154"/>
      <c r="B108" s="155"/>
      <c r="C108" s="248" t="s">
        <v>304</v>
      </c>
      <c r="D108" s="249"/>
      <c r="E108" s="249"/>
      <c r="F108" s="249"/>
      <c r="G108" s="249"/>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167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75" t="str">
        <f>C108</f>
        <v>beton stropů deskových, výztuž z betonářské oceli 11 375, bednění stropů deskových plných rovných, podpěrná konstrukce stropů výšky do 6 m.</v>
      </c>
      <c r="BB108" s="147"/>
      <c r="BC108" s="147"/>
      <c r="BD108" s="147"/>
      <c r="BE108" s="147"/>
      <c r="BF108" s="147"/>
      <c r="BG108" s="147"/>
      <c r="BH108" s="147"/>
    </row>
    <row r="109" spans="1:60" outlineLevel="2" x14ac:dyDescent="0.2">
      <c r="A109" s="154"/>
      <c r="B109" s="155"/>
      <c r="C109" s="185" t="s">
        <v>305</v>
      </c>
      <c r="D109" s="158"/>
      <c r="E109" s="159">
        <v>200.55549999999999</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169</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33.75" outlineLevel="1" x14ac:dyDescent="0.2">
      <c r="A110" s="168">
        <v>36</v>
      </c>
      <c r="B110" s="169" t="s">
        <v>306</v>
      </c>
      <c r="C110" s="184" t="s">
        <v>307</v>
      </c>
      <c r="D110" s="170" t="s">
        <v>266</v>
      </c>
      <c r="E110" s="171">
        <v>40.200000000000003</v>
      </c>
      <c r="F110" s="172">
        <v>0</v>
      </c>
      <c r="G110" s="173">
        <f>ROUND(E110*F110,2)</f>
        <v>0</v>
      </c>
      <c r="H110" s="172">
        <v>833.36</v>
      </c>
      <c r="I110" s="173">
        <f>ROUND(E110*H110,2)</f>
        <v>33501.07</v>
      </c>
      <c r="J110" s="172">
        <v>710.97</v>
      </c>
      <c r="K110" s="173">
        <f>ROUND(E110*J110,2)</f>
        <v>28580.99</v>
      </c>
      <c r="L110" s="173">
        <v>21</v>
      </c>
      <c r="M110" s="173">
        <f>G110*(1+L110/100)</f>
        <v>0</v>
      </c>
      <c r="N110" s="171">
        <v>0.16403000000000001</v>
      </c>
      <c r="O110" s="171">
        <f>ROUND(E110*N110,2)</f>
        <v>6.59</v>
      </c>
      <c r="P110" s="171">
        <v>0</v>
      </c>
      <c r="Q110" s="171">
        <f>ROUND(E110*P110,2)</f>
        <v>0</v>
      </c>
      <c r="R110" s="173"/>
      <c r="S110" s="173" t="s">
        <v>255</v>
      </c>
      <c r="T110" s="174" t="s">
        <v>308</v>
      </c>
      <c r="U110" s="157">
        <v>1.6365799999999999</v>
      </c>
      <c r="V110" s="157">
        <f>ROUND(E110*U110,2)</f>
        <v>65.790000000000006</v>
      </c>
      <c r="W110" s="157"/>
      <c r="X110" s="157" t="s">
        <v>302</v>
      </c>
      <c r="Y110" s="157" t="s">
        <v>164</v>
      </c>
      <c r="Z110" s="147"/>
      <c r="AA110" s="147"/>
      <c r="AB110" s="147"/>
      <c r="AC110" s="147"/>
      <c r="AD110" s="147"/>
      <c r="AE110" s="147"/>
      <c r="AF110" s="147"/>
      <c r="AG110" s="147" t="s">
        <v>303</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185" t="s">
        <v>309</v>
      </c>
      <c r="D111" s="158"/>
      <c r="E111" s="159">
        <v>40.200000000000003</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169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6">
        <v>37</v>
      </c>
      <c r="B112" s="177" t="s">
        <v>310</v>
      </c>
      <c r="C112" s="186" t="s">
        <v>311</v>
      </c>
      <c r="D112" s="178" t="s">
        <v>312</v>
      </c>
      <c r="E112" s="179">
        <v>1</v>
      </c>
      <c r="F112" s="180">
        <v>0</v>
      </c>
      <c r="G112" s="181">
        <f>ROUND(E112*F112,2)</f>
        <v>0</v>
      </c>
      <c r="H112" s="180">
        <v>0</v>
      </c>
      <c r="I112" s="181">
        <f>ROUND(E112*H112,2)</f>
        <v>0</v>
      </c>
      <c r="J112" s="180">
        <v>12000</v>
      </c>
      <c r="K112" s="181">
        <f>ROUND(E112*J112,2)</f>
        <v>12000</v>
      </c>
      <c r="L112" s="181">
        <v>21</v>
      </c>
      <c r="M112" s="181">
        <f>G112*(1+L112/100)</f>
        <v>0</v>
      </c>
      <c r="N112" s="179">
        <v>0</v>
      </c>
      <c r="O112" s="179">
        <f>ROUND(E112*N112,2)</f>
        <v>0</v>
      </c>
      <c r="P112" s="179">
        <v>0</v>
      </c>
      <c r="Q112" s="179">
        <f>ROUND(E112*P112,2)</f>
        <v>0</v>
      </c>
      <c r="R112" s="181"/>
      <c r="S112" s="181" t="s">
        <v>255</v>
      </c>
      <c r="T112" s="182" t="s">
        <v>289</v>
      </c>
      <c r="U112" s="157">
        <v>0.17899999999999999</v>
      </c>
      <c r="V112" s="157">
        <f>ROUND(E112*U112,2)</f>
        <v>0.18</v>
      </c>
      <c r="W112" s="157"/>
      <c r="X112" s="157" t="s">
        <v>302</v>
      </c>
      <c r="Y112" s="157" t="s">
        <v>164</v>
      </c>
      <c r="Z112" s="147"/>
      <c r="AA112" s="147"/>
      <c r="AB112" s="147"/>
      <c r="AC112" s="147"/>
      <c r="AD112" s="147"/>
      <c r="AE112" s="147"/>
      <c r="AF112" s="147"/>
      <c r="AG112" s="147" t="s">
        <v>303</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x14ac:dyDescent="0.2">
      <c r="A113" s="161" t="s">
        <v>156</v>
      </c>
      <c r="B113" s="162" t="s">
        <v>79</v>
      </c>
      <c r="C113" s="183" t="s">
        <v>80</v>
      </c>
      <c r="D113" s="163"/>
      <c r="E113" s="164"/>
      <c r="F113" s="165"/>
      <c r="G113" s="165">
        <f>SUMIF(AG114:AG129,"&lt;&gt;NOR",G114:G129)</f>
        <v>0</v>
      </c>
      <c r="H113" s="165"/>
      <c r="I113" s="165">
        <f>SUM(I114:I129)</f>
        <v>50943.94</v>
      </c>
      <c r="J113" s="165"/>
      <c r="K113" s="165">
        <f>SUM(K114:K129)</f>
        <v>98782.260000000009</v>
      </c>
      <c r="L113" s="165"/>
      <c r="M113" s="165">
        <f>SUM(M114:M129)</f>
        <v>0</v>
      </c>
      <c r="N113" s="164"/>
      <c r="O113" s="164">
        <f>SUM(O114:O129)</f>
        <v>2</v>
      </c>
      <c r="P113" s="164"/>
      <c r="Q113" s="164">
        <f>SUM(Q114:Q129)</f>
        <v>0</v>
      </c>
      <c r="R113" s="165"/>
      <c r="S113" s="165"/>
      <c r="T113" s="166"/>
      <c r="U113" s="160"/>
      <c r="V113" s="160">
        <f>SUM(V114:V129)</f>
        <v>143.74</v>
      </c>
      <c r="W113" s="160"/>
      <c r="X113" s="160"/>
      <c r="Y113" s="160"/>
      <c r="AG113" t="s">
        <v>157</v>
      </c>
    </row>
    <row r="114" spans="1:60" ht="33.75" outlineLevel="1" x14ac:dyDescent="0.2">
      <c r="A114" s="168">
        <v>38</v>
      </c>
      <c r="B114" s="169" t="s">
        <v>313</v>
      </c>
      <c r="C114" s="184" t="s">
        <v>314</v>
      </c>
      <c r="D114" s="170" t="s">
        <v>207</v>
      </c>
      <c r="E114" s="171">
        <v>129.9</v>
      </c>
      <c r="F114" s="172">
        <v>0</v>
      </c>
      <c r="G114" s="173">
        <f>ROUND(E114*F114,2)</f>
        <v>0</v>
      </c>
      <c r="H114" s="172">
        <v>325.11</v>
      </c>
      <c r="I114" s="173">
        <f>ROUND(E114*H114,2)</f>
        <v>42231.79</v>
      </c>
      <c r="J114" s="172">
        <v>652.89</v>
      </c>
      <c r="K114" s="173">
        <f>ROUND(E114*J114,2)</f>
        <v>84810.41</v>
      </c>
      <c r="L114" s="173">
        <v>21</v>
      </c>
      <c r="M114" s="173">
        <f>G114*(1+L114/100)</f>
        <v>0</v>
      </c>
      <c r="N114" s="171">
        <v>1.3270000000000001E-2</v>
      </c>
      <c r="O114" s="171">
        <f>ROUND(E114*N114,2)</f>
        <v>1.72</v>
      </c>
      <c r="P114" s="171">
        <v>0</v>
      </c>
      <c r="Q114" s="171">
        <f>ROUND(E114*P114,2)</f>
        <v>0</v>
      </c>
      <c r="R114" s="173" t="s">
        <v>236</v>
      </c>
      <c r="S114" s="173" t="s">
        <v>162</v>
      </c>
      <c r="T114" s="174" t="s">
        <v>162</v>
      </c>
      <c r="U114" s="157">
        <v>0.95</v>
      </c>
      <c r="V114" s="157">
        <f>ROUND(E114*U114,2)</f>
        <v>123.41</v>
      </c>
      <c r="W114" s="157"/>
      <c r="X114" s="157" t="s">
        <v>163</v>
      </c>
      <c r="Y114" s="157" t="s">
        <v>164</v>
      </c>
      <c r="Z114" s="147"/>
      <c r="AA114" s="147"/>
      <c r="AB114" s="147"/>
      <c r="AC114" s="147"/>
      <c r="AD114" s="147"/>
      <c r="AE114" s="147"/>
      <c r="AF114" s="147"/>
      <c r="AG114" s="147" t="s">
        <v>165</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246" t="s">
        <v>315</v>
      </c>
      <c r="D115" s="247"/>
      <c r="E115" s="247"/>
      <c r="F115" s="247"/>
      <c r="G115" s="24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242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5" t="s">
        <v>316</v>
      </c>
      <c r="D116" s="158"/>
      <c r="E116" s="159">
        <v>17.7</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169</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5" t="s">
        <v>317</v>
      </c>
      <c r="D117" s="158"/>
      <c r="E117" s="159">
        <v>18.100000000000001</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169</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5" t="s">
        <v>318</v>
      </c>
      <c r="D118" s="158"/>
      <c r="E118" s="159">
        <v>18.100000000000001</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169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85" t="s">
        <v>319</v>
      </c>
      <c r="D119" s="158"/>
      <c r="E119" s="159">
        <v>16.399999999999999</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169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85" t="s">
        <v>320</v>
      </c>
      <c r="D120" s="158"/>
      <c r="E120" s="159">
        <v>14.8</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169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5" t="s">
        <v>321</v>
      </c>
      <c r="D121" s="158"/>
      <c r="E121" s="159">
        <v>6.5</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169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85" t="s">
        <v>322</v>
      </c>
      <c r="D122" s="158"/>
      <c r="E122" s="159">
        <v>15.8</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169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85" t="s">
        <v>323</v>
      </c>
      <c r="D123" s="158"/>
      <c r="E123" s="159">
        <v>22.5</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169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45" outlineLevel="1" x14ac:dyDescent="0.2">
      <c r="A124" s="168">
        <v>39</v>
      </c>
      <c r="B124" s="169" t="s">
        <v>324</v>
      </c>
      <c r="C124" s="184" t="s">
        <v>325</v>
      </c>
      <c r="D124" s="170" t="s">
        <v>207</v>
      </c>
      <c r="E124" s="171">
        <v>21.4</v>
      </c>
      <c r="F124" s="172">
        <v>0</v>
      </c>
      <c r="G124" s="173">
        <f>ROUND(E124*F124,2)</f>
        <v>0</v>
      </c>
      <c r="H124" s="172">
        <v>407.11</v>
      </c>
      <c r="I124" s="173">
        <f>ROUND(E124*H124,2)</f>
        <v>8712.15</v>
      </c>
      <c r="J124" s="172">
        <v>652.89</v>
      </c>
      <c r="K124" s="173">
        <f>ROUND(E124*J124,2)</f>
        <v>13971.85</v>
      </c>
      <c r="L124" s="173">
        <v>21</v>
      </c>
      <c r="M124" s="173">
        <f>G124*(1+L124/100)</f>
        <v>0</v>
      </c>
      <c r="N124" s="171">
        <v>1.3270000000000001E-2</v>
      </c>
      <c r="O124" s="171">
        <f>ROUND(E124*N124,2)</f>
        <v>0.28000000000000003</v>
      </c>
      <c r="P124" s="171">
        <v>0</v>
      </c>
      <c r="Q124" s="171">
        <f>ROUND(E124*P124,2)</f>
        <v>0</v>
      </c>
      <c r="R124" s="173" t="s">
        <v>236</v>
      </c>
      <c r="S124" s="173" t="s">
        <v>162</v>
      </c>
      <c r="T124" s="174" t="s">
        <v>162</v>
      </c>
      <c r="U124" s="157">
        <v>0.95</v>
      </c>
      <c r="V124" s="157">
        <f>ROUND(E124*U124,2)</f>
        <v>20.329999999999998</v>
      </c>
      <c r="W124" s="157"/>
      <c r="X124" s="157" t="s">
        <v>163</v>
      </c>
      <c r="Y124" s="157" t="s">
        <v>164</v>
      </c>
      <c r="Z124" s="147"/>
      <c r="AA124" s="147"/>
      <c r="AB124" s="147"/>
      <c r="AC124" s="147"/>
      <c r="AD124" s="147"/>
      <c r="AE124" s="147"/>
      <c r="AF124" s="147"/>
      <c r="AG124" s="147" t="s">
        <v>165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246" t="s">
        <v>315</v>
      </c>
      <c r="D125" s="247"/>
      <c r="E125" s="247"/>
      <c r="F125" s="247"/>
      <c r="G125" s="24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242</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2" x14ac:dyDescent="0.2">
      <c r="A126" s="154"/>
      <c r="B126" s="155"/>
      <c r="C126" s="185" t="s">
        <v>326</v>
      </c>
      <c r="D126" s="158"/>
      <c r="E126" s="159">
        <v>4.0999999999999996</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169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85" t="s">
        <v>327</v>
      </c>
      <c r="D127" s="158"/>
      <c r="E127" s="159">
        <v>4</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169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5" t="s">
        <v>328</v>
      </c>
      <c r="D128" s="158"/>
      <c r="E128" s="159">
        <v>4.0999999999999996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169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85" t="s">
        <v>329</v>
      </c>
      <c r="D129" s="158"/>
      <c r="E129" s="159">
        <v>9.1999999999999993</v>
      </c>
      <c r="F129" s="157"/>
      <c r="G129" s="15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169</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61" t="s">
        <v>156</v>
      </c>
      <c r="B130" s="162" t="s">
        <v>83</v>
      </c>
      <c r="C130" s="183" t="s">
        <v>84</v>
      </c>
      <c r="D130" s="163"/>
      <c r="E130" s="164"/>
      <c r="F130" s="165"/>
      <c r="G130" s="165">
        <f>SUMIF(AG131:AG178,"&lt;&gt;NOR",G131:G178)</f>
        <v>0</v>
      </c>
      <c r="H130" s="165"/>
      <c r="I130" s="165">
        <f>SUM(I131:I178)</f>
        <v>103684.12</v>
      </c>
      <c r="J130" s="165"/>
      <c r="K130" s="165">
        <f>SUM(K131:K178)</f>
        <v>208325.78999999998</v>
      </c>
      <c r="L130" s="165"/>
      <c r="M130" s="165">
        <f>SUM(M131:M178)</f>
        <v>0</v>
      </c>
      <c r="N130" s="164"/>
      <c r="O130" s="164">
        <f>SUM(O131:O178)</f>
        <v>4.4700000000000006</v>
      </c>
      <c r="P130" s="164"/>
      <c r="Q130" s="164">
        <f>SUM(Q131:Q178)</f>
        <v>0</v>
      </c>
      <c r="R130" s="165"/>
      <c r="S130" s="165"/>
      <c r="T130" s="166"/>
      <c r="U130" s="160"/>
      <c r="V130" s="160">
        <f>SUM(V131:V178)</f>
        <v>336.12</v>
      </c>
      <c r="W130" s="160"/>
      <c r="X130" s="160"/>
      <c r="Y130" s="160"/>
      <c r="AG130" t="s">
        <v>157</v>
      </c>
    </row>
    <row r="131" spans="1:60" outlineLevel="1" x14ac:dyDescent="0.2">
      <c r="A131" s="168">
        <v>40</v>
      </c>
      <c r="B131" s="169" t="s">
        <v>330</v>
      </c>
      <c r="C131" s="184" t="s">
        <v>331</v>
      </c>
      <c r="D131" s="170" t="s">
        <v>207</v>
      </c>
      <c r="E131" s="171">
        <v>421.06200000000001</v>
      </c>
      <c r="F131" s="172">
        <v>0</v>
      </c>
      <c r="G131" s="173">
        <f>ROUND(E131*F131,2)</f>
        <v>0</v>
      </c>
      <c r="H131" s="172">
        <v>26.13</v>
      </c>
      <c r="I131" s="173">
        <f>ROUND(E131*H131,2)</f>
        <v>11002.35</v>
      </c>
      <c r="J131" s="172">
        <v>41.77</v>
      </c>
      <c r="K131" s="173">
        <f>ROUND(E131*J131,2)</f>
        <v>17587.759999999998</v>
      </c>
      <c r="L131" s="173">
        <v>21</v>
      </c>
      <c r="M131" s="173">
        <f>G131*(1+L131/100)</f>
        <v>0</v>
      </c>
      <c r="N131" s="171">
        <v>2.9999999999999997E-4</v>
      </c>
      <c r="O131" s="171">
        <f>ROUND(E131*N131,2)</f>
        <v>0.13</v>
      </c>
      <c r="P131" s="171">
        <v>0</v>
      </c>
      <c r="Q131" s="171">
        <f>ROUND(E131*P131,2)</f>
        <v>0</v>
      </c>
      <c r="R131" s="173" t="s">
        <v>236</v>
      </c>
      <c r="S131" s="173" t="s">
        <v>162</v>
      </c>
      <c r="T131" s="174" t="s">
        <v>162</v>
      </c>
      <c r="U131" s="157">
        <v>7.0000000000000007E-2</v>
      </c>
      <c r="V131" s="157">
        <f>ROUND(E131*U131,2)</f>
        <v>29.47</v>
      </c>
      <c r="W131" s="157"/>
      <c r="X131" s="157" t="s">
        <v>163</v>
      </c>
      <c r="Y131" s="157" t="s">
        <v>164</v>
      </c>
      <c r="Z131" s="147"/>
      <c r="AA131" s="147"/>
      <c r="AB131" s="147"/>
      <c r="AC131" s="147"/>
      <c r="AD131" s="147"/>
      <c r="AE131" s="147"/>
      <c r="AF131" s="147"/>
      <c r="AG131" s="147" t="s">
        <v>165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85" t="s">
        <v>332</v>
      </c>
      <c r="D132" s="158"/>
      <c r="E132" s="159">
        <v>33.119999999999997</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169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85" t="s">
        <v>333</v>
      </c>
      <c r="D133" s="158"/>
      <c r="E133" s="159">
        <v>54.08</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169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85" t="s">
        <v>334</v>
      </c>
      <c r="D134" s="158"/>
      <c r="E134" s="159">
        <v>54.08</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169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5" t="s">
        <v>335</v>
      </c>
      <c r="D135" s="158"/>
      <c r="E135" s="159">
        <v>50.72</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169</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5" t="s">
        <v>336</v>
      </c>
      <c r="D136" s="158"/>
      <c r="E136" s="159">
        <v>88.831999999999994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169</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5" t="s">
        <v>337</v>
      </c>
      <c r="D137" s="158"/>
      <c r="E137" s="159">
        <v>25.6</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169</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5" t="s">
        <v>338</v>
      </c>
      <c r="D138" s="158"/>
      <c r="E138" s="159">
        <v>35.200000000000003</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169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5" t="s">
        <v>339</v>
      </c>
      <c r="D139" s="158"/>
      <c r="E139" s="159">
        <v>25.6</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169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5" t="s">
        <v>340</v>
      </c>
      <c r="D140" s="158"/>
      <c r="E140" s="159">
        <v>39.36</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169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5" t="s">
        <v>341</v>
      </c>
      <c r="D141" s="158"/>
      <c r="E141" s="159">
        <v>32.159999999999997</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169</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5" t="s">
        <v>342</v>
      </c>
      <c r="D142" s="158"/>
      <c r="E142" s="159">
        <v>49.6</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169</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5" t="s">
        <v>343</v>
      </c>
      <c r="D143" s="158"/>
      <c r="E143" s="159">
        <v>52.32</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169</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5" t="s">
        <v>344</v>
      </c>
      <c r="D144" s="158"/>
      <c r="E144" s="159"/>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169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5" t="s">
        <v>262</v>
      </c>
      <c r="D145" s="158"/>
      <c r="E145" s="159">
        <v>-62.64</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169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85" t="s">
        <v>345</v>
      </c>
      <c r="D146" s="158"/>
      <c r="E146" s="159">
        <v>-56.97</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169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68">
        <v>41</v>
      </c>
      <c r="B147" s="169" t="s">
        <v>346</v>
      </c>
      <c r="C147" s="184" t="s">
        <v>347</v>
      </c>
      <c r="D147" s="170" t="s">
        <v>207</v>
      </c>
      <c r="E147" s="171">
        <v>82.125</v>
      </c>
      <c r="F147" s="172">
        <v>0</v>
      </c>
      <c r="G147" s="173">
        <f>ROUND(E147*F147,2)</f>
        <v>0</v>
      </c>
      <c r="H147" s="172">
        <v>19.71</v>
      </c>
      <c r="I147" s="173">
        <f>ROUND(E147*H147,2)</f>
        <v>1618.68</v>
      </c>
      <c r="J147" s="172">
        <v>43.29</v>
      </c>
      <c r="K147" s="173">
        <f>ROUND(E147*J147,2)</f>
        <v>3555.19</v>
      </c>
      <c r="L147" s="173">
        <v>21</v>
      </c>
      <c r="M147" s="173">
        <f>G147*(1+L147/100)</f>
        <v>0</v>
      </c>
      <c r="N147" s="171">
        <v>4.0000000000000003E-5</v>
      </c>
      <c r="O147" s="171">
        <f>ROUND(E147*N147,2)</f>
        <v>0</v>
      </c>
      <c r="P147" s="171">
        <v>0</v>
      </c>
      <c r="Q147" s="171">
        <f>ROUND(E147*P147,2)</f>
        <v>0</v>
      </c>
      <c r="R147" s="173" t="s">
        <v>236</v>
      </c>
      <c r="S147" s="173" t="s">
        <v>162</v>
      </c>
      <c r="T147" s="174" t="s">
        <v>162</v>
      </c>
      <c r="U147" s="157">
        <v>7.8E-2</v>
      </c>
      <c r="V147" s="157">
        <f>ROUND(E147*U147,2)</f>
        <v>6.41</v>
      </c>
      <c r="W147" s="157"/>
      <c r="X147" s="157" t="s">
        <v>163</v>
      </c>
      <c r="Y147" s="157" t="s">
        <v>164</v>
      </c>
      <c r="Z147" s="147"/>
      <c r="AA147" s="147"/>
      <c r="AB147" s="147"/>
      <c r="AC147" s="147"/>
      <c r="AD147" s="147"/>
      <c r="AE147" s="147"/>
      <c r="AF147" s="147"/>
      <c r="AG147" s="147" t="s">
        <v>165</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2" x14ac:dyDescent="0.2">
      <c r="A148" s="154"/>
      <c r="B148" s="155"/>
      <c r="C148" s="248" t="s">
        <v>348</v>
      </c>
      <c r="D148" s="249"/>
      <c r="E148" s="249"/>
      <c r="F148" s="249"/>
      <c r="G148" s="249"/>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167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75" t="str">
        <f>C148</f>
        <v>které se zřizují před úpravami povrchu, a obalení osazených dveřních zárubní před znečištěním při úpravách povrchu nástřikem plastických maltovin včetně pozdějšího odkrytí,</v>
      </c>
      <c r="BB148" s="147"/>
      <c r="BC148" s="147"/>
      <c r="BD148" s="147"/>
      <c r="BE148" s="147"/>
      <c r="BF148" s="147"/>
      <c r="BG148" s="147"/>
      <c r="BH148" s="147"/>
    </row>
    <row r="149" spans="1:60" outlineLevel="2" x14ac:dyDescent="0.2">
      <c r="A149" s="154"/>
      <c r="B149" s="155"/>
      <c r="C149" s="185" t="s">
        <v>349</v>
      </c>
      <c r="D149" s="158"/>
      <c r="E149" s="159">
        <v>82.125</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169</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68">
        <v>42</v>
      </c>
      <c r="B150" s="169" t="s">
        <v>350</v>
      </c>
      <c r="C150" s="184" t="s">
        <v>351</v>
      </c>
      <c r="D150" s="170" t="s">
        <v>266</v>
      </c>
      <c r="E150" s="171">
        <v>74.400000000000006</v>
      </c>
      <c r="F150" s="172">
        <v>0</v>
      </c>
      <c r="G150" s="173">
        <f>ROUND(E150*F150,2)</f>
        <v>0</v>
      </c>
      <c r="H150" s="172">
        <v>26.49</v>
      </c>
      <c r="I150" s="173">
        <f>ROUND(E150*H150,2)</f>
        <v>1970.86</v>
      </c>
      <c r="J150" s="172">
        <v>101.51</v>
      </c>
      <c r="K150" s="173">
        <f>ROUND(E150*J150,2)</f>
        <v>7552.34</v>
      </c>
      <c r="L150" s="173">
        <v>21</v>
      </c>
      <c r="M150" s="173">
        <f>G150*(1+L150/100)</f>
        <v>0</v>
      </c>
      <c r="N150" s="171">
        <v>2.3800000000000002E-3</v>
      </c>
      <c r="O150" s="171">
        <f>ROUND(E150*N150,2)</f>
        <v>0.18</v>
      </c>
      <c r="P150" s="171">
        <v>0</v>
      </c>
      <c r="Q150" s="171">
        <f>ROUND(E150*P150,2)</f>
        <v>0</v>
      </c>
      <c r="R150" s="173" t="s">
        <v>352</v>
      </c>
      <c r="S150" s="173" t="s">
        <v>162</v>
      </c>
      <c r="T150" s="174" t="s">
        <v>162</v>
      </c>
      <c r="U150" s="157">
        <v>0.18232999999999999</v>
      </c>
      <c r="V150" s="157">
        <f>ROUND(E150*U150,2)</f>
        <v>13.57</v>
      </c>
      <c r="W150" s="157"/>
      <c r="X150" s="157" t="s">
        <v>163</v>
      </c>
      <c r="Y150" s="157" t="s">
        <v>164</v>
      </c>
      <c r="Z150" s="147"/>
      <c r="AA150" s="147"/>
      <c r="AB150" s="147"/>
      <c r="AC150" s="147"/>
      <c r="AD150" s="147"/>
      <c r="AE150" s="147"/>
      <c r="AF150" s="147"/>
      <c r="AG150" s="147" t="s">
        <v>165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2" x14ac:dyDescent="0.2">
      <c r="A151" s="154"/>
      <c r="B151" s="155"/>
      <c r="C151" s="185" t="s">
        <v>353</v>
      </c>
      <c r="D151" s="158"/>
      <c r="E151" s="159">
        <v>74.400000000000006</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169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8">
        <v>43</v>
      </c>
      <c r="B152" s="169" t="s">
        <v>354</v>
      </c>
      <c r="C152" s="184" t="s">
        <v>355</v>
      </c>
      <c r="D152" s="170" t="s">
        <v>266</v>
      </c>
      <c r="E152" s="171">
        <v>9</v>
      </c>
      <c r="F152" s="172">
        <v>0</v>
      </c>
      <c r="G152" s="173">
        <f>ROUND(E152*F152,2)</f>
        <v>0</v>
      </c>
      <c r="H152" s="172">
        <v>104</v>
      </c>
      <c r="I152" s="173">
        <f>ROUND(E152*H152,2)</f>
        <v>936</v>
      </c>
      <c r="J152" s="172">
        <v>0</v>
      </c>
      <c r="K152" s="173">
        <f>ROUND(E152*J152,2)</f>
        <v>0</v>
      </c>
      <c r="L152" s="173">
        <v>21</v>
      </c>
      <c r="M152" s="173">
        <f>G152*(1+L152/100)</f>
        <v>0</v>
      </c>
      <c r="N152" s="171">
        <v>4.6000000000000001E-4</v>
      </c>
      <c r="O152" s="171">
        <f>ROUND(E152*N152,2)</f>
        <v>0</v>
      </c>
      <c r="P152" s="171">
        <v>0</v>
      </c>
      <c r="Q152" s="171">
        <f>ROUND(E152*P152,2)</f>
        <v>0</v>
      </c>
      <c r="R152" s="173" t="s">
        <v>236</v>
      </c>
      <c r="S152" s="173" t="s">
        <v>162</v>
      </c>
      <c r="T152" s="174" t="s">
        <v>162</v>
      </c>
      <c r="U152" s="157">
        <v>0</v>
      </c>
      <c r="V152" s="157">
        <f>ROUND(E152*U152,2)</f>
        <v>0</v>
      </c>
      <c r="W152" s="157"/>
      <c r="X152" s="157" t="s">
        <v>163</v>
      </c>
      <c r="Y152" s="157" t="s">
        <v>164</v>
      </c>
      <c r="Z152" s="147"/>
      <c r="AA152" s="147"/>
      <c r="AB152" s="147"/>
      <c r="AC152" s="147"/>
      <c r="AD152" s="147"/>
      <c r="AE152" s="147"/>
      <c r="AF152" s="147"/>
      <c r="AG152" s="147" t="s">
        <v>165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248" t="s">
        <v>356</v>
      </c>
      <c r="D153" s="249"/>
      <c r="E153" s="249"/>
      <c r="F153" s="249"/>
      <c r="G153" s="249"/>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167</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75" t="str">
        <f>C153</f>
        <v>omítka vápenocementová, strojně nebo ručně nanášená v podlaží i ve schodišti na jakýkoliv druh podkladu, kompletní souvrství</v>
      </c>
      <c r="BB153" s="147"/>
      <c r="BC153" s="147"/>
      <c r="BD153" s="147"/>
      <c r="BE153" s="147"/>
      <c r="BF153" s="147"/>
      <c r="BG153" s="147"/>
      <c r="BH153" s="147"/>
    </row>
    <row r="154" spans="1:60" outlineLevel="2" x14ac:dyDescent="0.2">
      <c r="A154" s="154"/>
      <c r="B154" s="155"/>
      <c r="C154" s="185" t="s">
        <v>357</v>
      </c>
      <c r="D154" s="158"/>
      <c r="E154" s="159">
        <v>9</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169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33.75" outlineLevel="1" x14ac:dyDescent="0.2">
      <c r="A155" s="168">
        <v>44</v>
      </c>
      <c r="B155" s="169" t="s">
        <v>358</v>
      </c>
      <c r="C155" s="184" t="s">
        <v>359</v>
      </c>
      <c r="D155" s="170" t="s">
        <v>207</v>
      </c>
      <c r="E155" s="171">
        <v>343.78500000000003</v>
      </c>
      <c r="F155" s="172">
        <v>0</v>
      </c>
      <c r="G155" s="173">
        <f>ROUND(E155*F155,2)</f>
        <v>0</v>
      </c>
      <c r="H155" s="172">
        <v>129.63999999999999</v>
      </c>
      <c r="I155" s="173">
        <f>ROUND(E155*H155,2)</f>
        <v>44568.29</v>
      </c>
      <c r="J155" s="172">
        <v>195.86</v>
      </c>
      <c r="K155" s="173">
        <f>ROUND(E155*J155,2)</f>
        <v>67333.73</v>
      </c>
      <c r="L155" s="173">
        <v>21</v>
      </c>
      <c r="M155" s="173">
        <f>G155*(1+L155/100)</f>
        <v>0</v>
      </c>
      <c r="N155" s="171">
        <v>5.9800000000000001E-3</v>
      </c>
      <c r="O155" s="171">
        <f>ROUND(E155*N155,2)</f>
        <v>2.06</v>
      </c>
      <c r="P155" s="171">
        <v>0</v>
      </c>
      <c r="Q155" s="171">
        <f>ROUND(E155*P155,2)</f>
        <v>0</v>
      </c>
      <c r="R155" s="173" t="s">
        <v>236</v>
      </c>
      <c r="S155" s="173" t="s">
        <v>162</v>
      </c>
      <c r="T155" s="174" t="s">
        <v>162</v>
      </c>
      <c r="U155" s="157">
        <v>0.32500000000000001</v>
      </c>
      <c r="V155" s="157">
        <f>ROUND(E155*U155,2)</f>
        <v>111.73</v>
      </c>
      <c r="W155" s="157"/>
      <c r="X155" s="157" t="s">
        <v>163</v>
      </c>
      <c r="Y155" s="157" t="s">
        <v>164</v>
      </c>
      <c r="Z155" s="147"/>
      <c r="AA155" s="147"/>
      <c r="AB155" s="147"/>
      <c r="AC155" s="147"/>
      <c r="AD155" s="147"/>
      <c r="AE155" s="147"/>
      <c r="AF155" s="147"/>
      <c r="AG155" s="147" t="s">
        <v>165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
      <c r="A156" s="154"/>
      <c r="B156" s="155"/>
      <c r="C156" s="248" t="s">
        <v>360</v>
      </c>
      <c r="D156" s="249"/>
      <c r="E156" s="249"/>
      <c r="F156" s="249"/>
      <c r="G156" s="249"/>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167</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2" x14ac:dyDescent="0.2">
      <c r="A157" s="154"/>
      <c r="B157" s="155"/>
      <c r="C157" s="185" t="s">
        <v>332</v>
      </c>
      <c r="D157" s="158"/>
      <c r="E157" s="159">
        <v>33.119999999999997</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169</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5" t="s">
        <v>333</v>
      </c>
      <c r="D158" s="158"/>
      <c r="E158" s="159">
        <v>54.08</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169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85" t="s">
        <v>334</v>
      </c>
      <c r="D159" s="158"/>
      <c r="E159" s="159">
        <v>54.08</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169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5" t="s">
        <v>335</v>
      </c>
      <c r="D160" s="158"/>
      <c r="E160" s="159">
        <v>50.72</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169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85" t="s">
        <v>361</v>
      </c>
      <c r="D161" s="158"/>
      <c r="E161" s="159">
        <v>48.735999999999997</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169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85" t="s">
        <v>337</v>
      </c>
      <c r="D162" s="158"/>
      <c r="E162" s="159">
        <v>25.6</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169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5" t="s">
        <v>338</v>
      </c>
      <c r="D163" s="158"/>
      <c r="E163" s="159">
        <v>35.200000000000003</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169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85" t="s">
        <v>339</v>
      </c>
      <c r="D164" s="158"/>
      <c r="E164" s="159">
        <v>25.6</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169</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85" t="s">
        <v>340</v>
      </c>
      <c r="D165" s="158"/>
      <c r="E165" s="159">
        <v>39.36</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169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5" t="s">
        <v>341</v>
      </c>
      <c r="D166" s="158"/>
      <c r="E166" s="159">
        <v>32.159999999999997</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169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5" t="s">
        <v>342</v>
      </c>
      <c r="D167" s="158"/>
      <c r="E167" s="159">
        <v>49.6</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169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5" t="s">
        <v>343</v>
      </c>
      <c r="D168" s="158"/>
      <c r="E168" s="159">
        <v>52.32</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169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5" t="s">
        <v>344</v>
      </c>
      <c r="D169" s="158"/>
      <c r="E169" s="159"/>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169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5" t="s">
        <v>262</v>
      </c>
      <c r="D170" s="158"/>
      <c r="E170" s="159">
        <v>-62.64</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169</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5" t="s">
        <v>362</v>
      </c>
      <c r="D171" s="158"/>
      <c r="E171" s="159">
        <v>-46.865000000000002</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169</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5" t="s">
        <v>363</v>
      </c>
      <c r="D172" s="158"/>
      <c r="E172" s="159"/>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169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85" t="s">
        <v>364</v>
      </c>
      <c r="D173" s="158"/>
      <c r="E173" s="159">
        <v>-47.286000000000001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169</v>
      </c>
      <c r="AH173" s="147">
        <v>5</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68">
        <v>45</v>
      </c>
      <c r="B174" s="169" t="s">
        <v>365</v>
      </c>
      <c r="C174" s="184" t="s">
        <v>366</v>
      </c>
      <c r="D174" s="170" t="s">
        <v>207</v>
      </c>
      <c r="E174" s="171">
        <v>22.32</v>
      </c>
      <c r="F174" s="172">
        <v>0</v>
      </c>
      <c r="G174" s="173">
        <f>ROUND(E174*F174,2)</f>
        <v>0</v>
      </c>
      <c r="H174" s="172">
        <v>184.48</v>
      </c>
      <c r="I174" s="173">
        <f>ROUND(E174*H174,2)</f>
        <v>4117.59</v>
      </c>
      <c r="J174" s="172">
        <v>602.52</v>
      </c>
      <c r="K174" s="173">
        <f>ROUND(E174*J174,2)</f>
        <v>13448.25</v>
      </c>
      <c r="L174" s="173">
        <v>21</v>
      </c>
      <c r="M174" s="173">
        <f>G174*(1+L174/100)</f>
        <v>0</v>
      </c>
      <c r="N174" s="171">
        <v>1.299E-2</v>
      </c>
      <c r="O174" s="171">
        <f>ROUND(E174*N174,2)</f>
        <v>0.28999999999999998</v>
      </c>
      <c r="P174" s="171">
        <v>0</v>
      </c>
      <c r="Q174" s="171">
        <f>ROUND(E174*P174,2)</f>
        <v>0</v>
      </c>
      <c r="R174" s="173" t="s">
        <v>352</v>
      </c>
      <c r="S174" s="173" t="s">
        <v>162</v>
      </c>
      <c r="T174" s="174" t="s">
        <v>162</v>
      </c>
      <c r="U174" s="157">
        <v>1.0089999999999999</v>
      </c>
      <c r="V174" s="157">
        <f>ROUND(E174*U174,2)</f>
        <v>22.52</v>
      </c>
      <c r="W174" s="157"/>
      <c r="X174" s="157" t="s">
        <v>163</v>
      </c>
      <c r="Y174" s="157" t="s">
        <v>164</v>
      </c>
      <c r="Z174" s="147"/>
      <c r="AA174" s="147"/>
      <c r="AB174" s="147"/>
      <c r="AC174" s="147"/>
      <c r="AD174" s="147"/>
      <c r="AE174" s="147"/>
      <c r="AF174" s="147"/>
      <c r="AG174" s="147" t="s">
        <v>165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2" x14ac:dyDescent="0.2">
      <c r="A175" s="154"/>
      <c r="B175" s="155"/>
      <c r="C175" s="248" t="s">
        <v>367</v>
      </c>
      <c r="D175" s="249"/>
      <c r="E175" s="249"/>
      <c r="F175" s="249"/>
      <c r="G175" s="249"/>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167</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75" t="str">
        <f>C175</f>
        <v>okenního nebo dveřního, z pomocného pracovního lešení o výšce podlahy do 1900 mm a pro zatížení do 1,5 kPa,</v>
      </c>
      <c r="BB175" s="147"/>
      <c r="BC175" s="147"/>
      <c r="BD175" s="147"/>
      <c r="BE175" s="147"/>
      <c r="BF175" s="147"/>
      <c r="BG175" s="147"/>
      <c r="BH175" s="147"/>
    </row>
    <row r="176" spans="1:60" outlineLevel="2" x14ac:dyDescent="0.2">
      <c r="A176" s="154"/>
      <c r="B176" s="155"/>
      <c r="C176" s="185" t="s">
        <v>368</v>
      </c>
      <c r="D176" s="158"/>
      <c r="E176" s="159">
        <v>22.32</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169</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2.5" outlineLevel="1" x14ac:dyDescent="0.2">
      <c r="A177" s="168">
        <v>46</v>
      </c>
      <c r="B177" s="169" t="s">
        <v>369</v>
      </c>
      <c r="C177" s="184" t="s">
        <v>370</v>
      </c>
      <c r="D177" s="170" t="s">
        <v>207</v>
      </c>
      <c r="E177" s="171">
        <v>421.06200000000001</v>
      </c>
      <c r="F177" s="172">
        <v>0</v>
      </c>
      <c r="G177" s="173">
        <f>ROUND(E177*F177,2)</f>
        <v>0</v>
      </c>
      <c r="H177" s="172">
        <v>93.74</v>
      </c>
      <c r="I177" s="173">
        <f>ROUND(E177*H177,2)</f>
        <v>39470.35</v>
      </c>
      <c r="J177" s="172">
        <v>234.76</v>
      </c>
      <c r="K177" s="173">
        <f>ROUND(E177*J177,2)</f>
        <v>98848.52</v>
      </c>
      <c r="L177" s="173">
        <v>21</v>
      </c>
      <c r="M177" s="173">
        <f>G177*(1+L177/100)</f>
        <v>0</v>
      </c>
      <c r="N177" s="171">
        <v>4.3099999999999996E-3</v>
      </c>
      <c r="O177" s="171">
        <f>ROUND(E177*N177,2)</f>
        <v>1.81</v>
      </c>
      <c r="P177" s="171">
        <v>0</v>
      </c>
      <c r="Q177" s="171">
        <f>ROUND(E177*P177,2)</f>
        <v>0</v>
      </c>
      <c r="R177" s="173" t="s">
        <v>236</v>
      </c>
      <c r="S177" s="173" t="s">
        <v>162</v>
      </c>
      <c r="T177" s="174" t="s">
        <v>162</v>
      </c>
      <c r="U177" s="157">
        <v>0.36199999999999999</v>
      </c>
      <c r="V177" s="157">
        <f>ROUND(E177*U177,2)</f>
        <v>152.41999999999999</v>
      </c>
      <c r="W177" s="157"/>
      <c r="X177" s="157" t="s">
        <v>163</v>
      </c>
      <c r="Y177" s="157" t="s">
        <v>164</v>
      </c>
      <c r="Z177" s="147"/>
      <c r="AA177" s="147"/>
      <c r="AB177" s="147"/>
      <c r="AC177" s="147"/>
      <c r="AD177" s="147"/>
      <c r="AE177" s="147"/>
      <c r="AF177" s="147"/>
      <c r="AG177" s="147" t="s">
        <v>165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2" x14ac:dyDescent="0.2">
      <c r="A178" s="154"/>
      <c r="B178" s="155"/>
      <c r="C178" s="185" t="s">
        <v>371</v>
      </c>
      <c r="D178" s="158"/>
      <c r="E178" s="159">
        <v>421.06200000000001</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169</v>
      </c>
      <c r="AH178" s="147">
        <v>5</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x14ac:dyDescent="0.2">
      <c r="A179" s="161" t="s">
        <v>156</v>
      </c>
      <c r="B179" s="162" t="s">
        <v>85</v>
      </c>
      <c r="C179" s="183" t="s">
        <v>86</v>
      </c>
      <c r="D179" s="163"/>
      <c r="E179" s="164"/>
      <c r="F179" s="165"/>
      <c r="G179" s="165">
        <f>SUMIF(AG180:AG217,"&lt;&gt;NOR",G180:G217)</f>
        <v>0</v>
      </c>
      <c r="H179" s="165"/>
      <c r="I179" s="165">
        <f>SUM(I180:I217)</f>
        <v>261874.41</v>
      </c>
      <c r="J179" s="165"/>
      <c r="K179" s="165">
        <f>SUM(K180:K217)</f>
        <v>215397.01</v>
      </c>
      <c r="L179" s="165"/>
      <c r="M179" s="165">
        <f>SUM(M180:M217)</f>
        <v>0</v>
      </c>
      <c r="N179" s="164"/>
      <c r="O179" s="164">
        <f>SUM(O180:O217)</f>
        <v>3.2500000000000004</v>
      </c>
      <c r="P179" s="164"/>
      <c r="Q179" s="164">
        <f>SUM(Q180:Q217)</f>
        <v>0</v>
      </c>
      <c r="R179" s="165"/>
      <c r="S179" s="165"/>
      <c r="T179" s="166"/>
      <c r="U179" s="160"/>
      <c r="V179" s="160">
        <f>SUM(V180:V217)</f>
        <v>341.84000000000003</v>
      </c>
      <c r="W179" s="160"/>
      <c r="X179" s="160"/>
      <c r="Y179" s="160"/>
      <c r="AG179" t="s">
        <v>157</v>
      </c>
    </row>
    <row r="180" spans="1:60" outlineLevel="1" x14ac:dyDescent="0.2">
      <c r="A180" s="168">
        <v>47</v>
      </c>
      <c r="B180" s="169" t="s">
        <v>372</v>
      </c>
      <c r="C180" s="184" t="s">
        <v>373</v>
      </c>
      <c r="D180" s="170" t="s">
        <v>266</v>
      </c>
      <c r="E180" s="171">
        <v>74.400000000000006</v>
      </c>
      <c r="F180" s="172">
        <v>0</v>
      </c>
      <c r="G180" s="173">
        <f>ROUND(E180*F180,2)</f>
        <v>0</v>
      </c>
      <c r="H180" s="172">
        <v>17.43</v>
      </c>
      <c r="I180" s="173">
        <f>ROUND(E180*H180,2)</f>
        <v>1296.79</v>
      </c>
      <c r="J180" s="172">
        <v>30.67</v>
      </c>
      <c r="K180" s="173">
        <f>ROUND(E180*J180,2)</f>
        <v>2281.85</v>
      </c>
      <c r="L180" s="173">
        <v>21</v>
      </c>
      <c r="M180" s="173">
        <f>G180*(1+L180/100)</f>
        <v>0</v>
      </c>
      <c r="N180" s="171">
        <v>1.4999999999999999E-4</v>
      </c>
      <c r="O180" s="171">
        <f>ROUND(E180*N180,2)</f>
        <v>0.01</v>
      </c>
      <c r="P180" s="171">
        <v>0</v>
      </c>
      <c r="Q180" s="171">
        <f>ROUND(E180*P180,2)</f>
        <v>0</v>
      </c>
      <c r="R180" s="173" t="s">
        <v>236</v>
      </c>
      <c r="S180" s="173" t="s">
        <v>162</v>
      </c>
      <c r="T180" s="174" t="s">
        <v>162</v>
      </c>
      <c r="U180" s="157">
        <v>0.05</v>
      </c>
      <c r="V180" s="157">
        <f>ROUND(E180*U180,2)</f>
        <v>3.72</v>
      </c>
      <c r="W180" s="157"/>
      <c r="X180" s="157" t="s">
        <v>163</v>
      </c>
      <c r="Y180" s="157" t="s">
        <v>164</v>
      </c>
      <c r="Z180" s="147"/>
      <c r="AA180" s="147"/>
      <c r="AB180" s="147"/>
      <c r="AC180" s="147"/>
      <c r="AD180" s="147"/>
      <c r="AE180" s="147"/>
      <c r="AF180" s="147"/>
      <c r="AG180" s="147" t="s">
        <v>165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2" x14ac:dyDescent="0.2">
      <c r="A181" s="154"/>
      <c r="B181" s="155"/>
      <c r="C181" s="248" t="s">
        <v>374</v>
      </c>
      <c r="D181" s="249"/>
      <c r="E181" s="249"/>
      <c r="F181" s="249"/>
      <c r="G181" s="249"/>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167</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85" t="s">
        <v>353</v>
      </c>
      <c r="D182" s="158"/>
      <c r="E182" s="159">
        <v>74.400000000000006</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169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8">
        <v>48</v>
      </c>
      <c r="B183" s="169" t="s">
        <v>375</v>
      </c>
      <c r="C183" s="184" t="s">
        <v>376</v>
      </c>
      <c r="D183" s="170" t="s">
        <v>207</v>
      </c>
      <c r="E183" s="171">
        <v>62.64</v>
      </c>
      <c r="F183" s="172">
        <v>0</v>
      </c>
      <c r="G183" s="173">
        <f>ROUND(E183*F183,2)</f>
        <v>0</v>
      </c>
      <c r="H183" s="172">
        <v>19.809999999999999</v>
      </c>
      <c r="I183" s="173">
        <f>ROUND(E183*H183,2)</f>
        <v>1240.9000000000001</v>
      </c>
      <c r="J183" s="172">
        <v>43.29</v>
      </c>
      <c r="K183" s="173">
        <f>ROUND(E183*J183,2)</f>
        <v>2711.69</v>
      </c>
      <c r="L183" s="173">
        <v>21</v>
      </c>
      <c r="M183" s="173">
        <f>G183*(1+L183/100)</f>
        <v>0</v>
      </c>
      <c r="N183" s="171">
        <v>4.0000000000000003E-5</v>
      </c>
      <c r="O183" s="171">
        <f>ROUND(E183*N183,2)</f>
        <v>0</v>
      </c>
      <c r="P183" s="171">
        <v>0</v>
      </c>
      <c r="Q183" s="171">
        <f>ROUND(E183*P183,2)</f>
        <v>0</v>
      </c>
      <c r="R183" s="173" t="s">
        <v>236</v>
      </c>
      <c r="S183" s="173" t="s">
        <v>162</v>
      </c>
      <c r="T183" s="174" t="s">
        <v>162</v>
      </c>
      <c r="U183" s="157">
        <v>7.8E-2</v>
      </c>
      <c r="V183" s="157">
        <f>ROUND(E183*U183,2)</f>
        <v>4.8899999999999997</v>
      </c>
      <c r="W183" s="157"/>
      <c r="X183" s="157" t="s">
        <v>163</v>
      </c>
      <c r="Y183" s="157" t="s">
        <v>164</v>
      </c>
      <c r="Z183" s="147"/>
      <c r="AA183" s="147"/>
      <c r="AB183" s="147"/>
      <c r="AC183" s="147"/>
      <c r="AD183" s="147"/>
      <c r="AE183" s="147"/>
      <c r="AF183" s="147"/>
      <c r="AG183" s="147" t="s">
        <v>165</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2" x14ac:dyDescent="0.2">
      <c r="A184" s="154"/>
      <c r="B184" s="155"/>
      <c r="C184" s="248" t="s">
        <v>377</v>
      </c>
      <c r="D184" s="249"/>
      <c r="E184" s="249"/>
      <c r="F184" s="249"/>
      <c r="G184" s="249"/>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167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75" t="str">
        <f>C184</f>
        <v>s rámy a zárubněmi, zábradlí, předmětů oplechování apod., které se zřizují ještě před úpravami povrchu, před jejich znečištěním při úpravách povrchu nástřikem plastických (lepivých) maltovin</v>
      </c>
      <c r="BB184" s="147"/>
      <c r="BC184" s="147"/>
      <c r="BD184" s="147"/>
      <c r="BE184" s="147"/>
      <c r="BF184" s="147"/>
      <c r="BG184" s="147"/>
      <c r="BH184" s="147"/>
    </row>
    <row r="185" spans="1:60" outlineLevel="2" x14ac:dyDescent="0.2">
      <c r="A185" s="154"/>
      <c r="B185" s="155"/>
      <c r="C185" s="185" t="s">
        <v>378</v>
      </c>
      <c r="D185" s="158"/>
      <c r="E185" s="159">
        <v>62.64</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169</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8">
        <v>49</v>
      </c>
      <c r="B186" s="169" t="s">
        <v>379</v>
      </c>
      <c r="C186" s="184" t="s">
        <v>380</v>
      </c>
      <c r="D186" s="170" t="s">
        <v>207</v>
      </c>
      <c r="E186" s="171">
        <v>15.885</v>
      </c>
      <c r="F186" s="172">
        <v>0</v>
      </c>
      <c r="G186" s="173">
        <f>ROUND(E186*F186,2)</f>
        <v>0</v>
      </c>
      <c r="H186" s="172">
        <v>1704.65</v>
      </c>
      <c r="I186" s="173">
        <f>ROUND(E186*H186,2)</f>
        <v>27078.37</v>
      </c>
      <c r="J186" s="172">
        <v>795.35</v>
      </c>
      <c r="K186" s="173">
        <f>ROUND(E186*J186,2)</f>
        <v>12634.13</v>
      </c>
      <c r="L186" s="173">
        <v>21</v>
      </c>
      <c r="M186" s="173">
        <f>G186*(1+L186/100)</f>
        <v>0</v>
      </c>
      <c r="N186" s="171">
        <v>1.745E-2</v>
      </c>
      <c r="O186" s="171">
        <f>ROUND(E186*N186,2)</f>
        <v>0.28000000000000003</v>
      </c>
      <c r="P186" s="171">
        <v>0</v>
      </c>
      <c r="Q186" s="171">
        <f>ROUND(E186*P186,2)</f>
        <v>0</v>
      </c>
      <c r="R186" s="173" t="s">
        <v>236</v>
      </c>
      <c r="S186" s="173" t="s">
        <v>162</v>
      </c>
      <c r="T186" s="174" t="s">
        <v>162</v>
      </c>
      <c r="U186" s="157">
        <v>1.2558</v>
      </c>
      <c r="V186" s="157">
        <f>ROUND(E186*U186,2)</f>
        <v>19.95</v>
      </c>
      <c r="W186" s="157"/>
      <c r="X186" s="157" t="s">
        <v>163</v>
      </c>
      <c r="Y186" s="157" t="s">
        <v>164</v>
      </c>
      <c r="Z186" s="147"/>
      <c r="AA186" s="147"/>
      <c r="AB186" s="147"/>
      <c r="AC186" s="147"/>
      <c r="AD186" s="147"/>
      <c r="AE186" s="147"/>
      <c r="AF186" s="147"/>
      <c r="AG186" s="147" t="s">
        <v>165</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2" x14ac:dyDescent="0.2">
      <c r="A187" s="154"/>
      <c r="B187" s="155"/>
      <c r="C187" s="248" t="s">
        <v>381</v>
      </c>
      <c r="D187" s="249"/>
      <c r="E187" s="249"/>
      <c r="F187" s="249"/>
      <c r="G187" s="249"/>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167</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75" t="str">
        <f>C187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87" s="147"/>
      <c r="BC187" s="147"/>
      <c r="BD187" s="147"/>
      <c r="BE187" s="147"/>
      <c r="BF187" s="147"/>
      <c r="BG187" s="147"/>
      <c r="BH187" s="147"/>
    </row>
    <row r="188" spans="1:60" outlineLevel="2" x14ac:dyDescent="0.2">
      <c r="A188" s="154"/>
      <c r="B188" s="155"/>
      <c r="C188" s="185" t="s">
        <v>382</v>
      </c>
      <c r="D188" s="158"/>
      <c r="E188" s="159">
        <v>15.885</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169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68">
        <v>50</v>
      </c>
      <c r="B189" s="169" t="s">
        <v>383</v>
      </c>
      <c r="C189" s="184" t="s">
        <v>384</v>
      </c>
      <c r="D189" s="170" t="s">
        <v>207</v>
      </c>
      <c r="E189" s="171">
        <v>3.375</v>
      </c>
      <c r="F189" s="172">
        <v>0</v>
      </c>
      <c r="G189" s="173">
        <f>ROUND(E189*F189,2)</f>
        <v>0</v>
      </c>
      <c r="H189" s="172">
        <v>1018.29</v>
      </c>
      <c r="I189" s="173">
        <f>ROUND(E189*H189,2)</f>
        <v>3436.73</v>
      </c>
      <c r="J189" s="172">
        <v>533.71</v>
      </c>
      <c r="K189" s="173">
        <f>ROUND(E189*J189,2)</f>
        <v>1801.27</v>
      </c>
      <c r="L189" s="173">
        <v>21</v>
      </c>
      <c r="M189" s="173">
        <f>G189*(1+L189/100)</f>
        <v>0</v>
      </c>
      <c r="N189" s="171">
        <v>1.112E-2</v>
      </c>
      <c r="O189" s="171">
        <f>ROUND(E189*N189,2)</f>
        <v>0.04</v>
      </c>
      <c r="P189" s="171">
        <v>0</v>
      </c>
      <c r="Q189" s="171">
        <f>ROUND(E189*P189,2)</f>
        <v>0</v>
      </c>
      <c r="R189" s="173" t="s">
        <v>236</v>
      </c>
      <c r="S189" s="173" t="s">
        <v>162</v>
      </c>
      <c r="T189" s="174" t="s">
        <v>162</v>
      </c>
      <c r="U189" s="157">
        <v>0.85699999999999998</v>
      </c>
      <c r="V189" s="157">
        <f>ROUND(E189*U189,2)</f>
        <v>2.89</v>
      </c>
      <c r="W189" s="157"/>
      <c r="X189" s="157" t="s">
        <v>163</v>
      </c>
      <c r="Y189" s="157" t="s">
        <v>164</v>
      </c>
      <c r="Z189" s="147"/>
      <c r="AA189" s="147"/>
      <c r="AB189" s="147"/>
      <c r="AC189" s="147"/>
      <c r="AD189" s="147"/>
      <c r="AE189" s="147"/>
      <c r="AF189" s="147"/>
      <c r="AG189" s="147" t="s">
        <v>165</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2" x14ac:dyDescent="0.2">
      <c r="A190" s="154"/>
      <c r="B190" s="155"/>
      <c r="C190" s="248" t="s">
        <v>381</v>
      </c>
      <c r="D190" s="249"/>
      <c r="E190" s="249"/>
      <c r="F190" s="249"/>
      <c r="G190" s="249"/>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167</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75" t="str">
        <f>C190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90" s="147"/>
      <c r="BC190" s="147"/>
      <c r="BD190" s="147"/>
      <c r="BE190" s="147"/>
      <c r="BF190" s="147"/>
      <c r="BG190" s="147"/>
      <c r="BH190" s="147"/>
    </row>
    <row r="191" spans="1:60" outlineLevel="2" x14ac:dyDescent="0.2">
      <c r="A191" s="154"/>
      <c r="B191" s="155"/>
      <c r="C191" s="185" t="s">
        <v>385</v>
      </c>
      <c r="D191" s="158"/>
      <c r="E191" s="159">
        <v>3.375</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169</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ht="45" outlineLevel="1" x14ac:dyDescent="0.2">
      <c r="A192" s="168">
        <v>51</v>
      </c>
      <c r="B192" s="169" t="s">
        <v>386</v>
      </c>
      <c r="C192" s="184" t="s">
        <v>387</v>
      </c>
      <c r="D192" s="170" t="s">
        <v>207</v>
      </c>
      <c r="E192" s="171">
        <v>17.475000000000001</v>
      </c>
      <c r="F192" s="172">
        <v>0</v>
      </c>
      <c r="G192" s="173">
        <f>ROUND(E192*F192,2)</f>
        <v>0</v>
      </c>
      <c r="H192" s="172">
        <v>659.29</v>
      </c>
      <c r="I192" s="173">
        <f>ROUND(E192*H192,2)</f>
        <v>11521.09</v>
      </c>
      <c r="J192" s="172">
        <v>533.71</v>
      </c>
      <c r="K192" s="173">
        <f>ROUND(E192*J192,2)</f>
        <v>9326.58</v>
      </c>
      <c r="L192" s="173">
        <v>21</v>
      </c>
      <c r="M192" s="173">
        <f>G192*(1+L192/100)</f>
        <v>0</v>
      </c>
      <c r="N192" s="171">
        <v>1.057E-2</v>
      </c>
      <c r="O192" s="171">
        <f>ROUND(E192*N192,2)</f>
        <v>0.18</v>
      </c>
      <c r="P192" s="171">
        <v>0</v>
      </c>
      <c r="Q192" s="171">
        <f>ROUND(E192*P192,2)</f>
        <v>0</v>
      </c>
      <c r="R192" s="173" t="s">
        <v>236</v>
      </c>
      <c r="S192" s="173" t="s">
        <v>162</v>
      </c>
      <c r="T192" s="174" t="s">
        <v>162</v>
      </c>
      <c r="U192" s="157">
        <v>0.85699999999999998</v>
      </c>
      <c r="V192" s="157">
        <f>ROUND(E192*U192,2)</f>
        <v>14.98</v>
      </c>
      <c r="W192" s="157"/>
      <c r="X192" s="157" t="s">
        <v>163</v>
      </c>
      <c r="Y192" s="157" t="s">
        <v>164</v>
      </c>
      <c r="Z192" s="147"/>
      <c r="AA192" s="147"/>
      <c r="AB192" s="147"/>
      <c r="AC192" s="147"/>
      <c r="AD192" s="147"/>
      <c r="AE192" s="147"/>
      <c r="AF192" s="147"/>
      <c r="AG192" s="147" t="s">
        <v>165</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33.75" outlineLevel="2" x14ac:dyDescent="0.2">
      <c r="A193" s="154"/>
      <c r="B193" s="155"/>
      <c r="C193" s="248" t="s">
        <v>388</v>
      </c>
      <c r="D193" s="249"/>
      <c r="E193" s="249"/>
      <c r="F193" s="249"/>
      <c r="G193" s="249"/>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167</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75" t="str">
        <f>C193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93" s="147"/>
      <c r="BC193" s="147"/>
      <c r="BD193" s="147"/>
      <c r="BE193" s="147"/>
      <c r="BF193" s="147"/>
      <c r="BG193" s="147"/>
      <c r="BH193" s="147"/>
    </row>
    <row r="194" spans="1:60" outlineLevel="2" x14ac:dyDescent="0.2">
      <c r="A194" s="154"/>
      <c r="B194" s="155"/>
      <c r="C194" s="250" t="s">
        <v>389</v>
      </c>
      <c r="D194" s="251"/>
      <c r="E194" s="251"/>
      <c r="F194" s="251"/>
      <c r="G194" s="251"/>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242</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185" t="s">
        <v>390</v>
      </c>
      <c r="D195" s="158"/>
      <c r="E195" s="159">
        <v>15.675000000000001</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169</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85" t="s">
        <v>391</v>
      </c>
      <c r="D196" s="158"/>
      <c r="E196" s="159">
        <v>1.8</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169</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45" outlineLevel="1" x14ac:dyDescent="0.2">
      <c r="A197" s="168">
        <v>52</v>
      </c>
      <c r="B197" s="169" t="s">
        <v>392</v>
      </c>
      <c r="C197" s="184" t="s">
        <v>393</v>
      </c>
      <c r="D197" s="170" t="s">
        <v>207</v>
      </c>
      <c r="E197" s="171">
        <v>123.63</v>
      </c>
      <c r="F197" s="172">
        <v>0</v>
      </c>
      <c r="G197" s="173">
        <f>ROUND(E197*F197,2)</f>
        <v>0</v>
      </c>
      <c r="H197" s="172">
        <v>1098.6500000000001</v>
      </c>
      <c r="I197" s="173">
        <f>ROUND(E197*H197,2)</f>
        <v>135826.1</v>
      </c>
      <c r="J197" s="172">
        <v>795.35</v>
      </c>
      <c r="K197" s="173">
        <f>ROUND(E197*J197,2)</f>
        <v>98329.12</v>
      </c>
      <c r="L197" s="173">
        <v>21</v>
      </c>
      <c r="M197" s="173">
        <f>G197*(1+L197/100)</f>
        <v>0</v>
      </c>
      <c r="N197" s="171">
        <v>1.498E-2</v>
      </c>
      <c r="O197" s="171">
        <f>ROUND(E197*N197,2)</f>
        <v>1.85</v>
      </c>
      <c r="P197" s="171">
        <v>0</v>
      </c>
      <c r="Q197" s="171">
        <f>ROUND(E197*P197,2)</f>
        <v>0</v>
      </c>
      <c r="R197" s="173" t="s">
        <v>236</v>
      </c>
      <c r="S197" s="173" t="s">
        <v>162</v>
      </c>
      <c r="T197" s="174" t="s">
        <v>162</v>
      </c>
      <c r="U197" s="157">
        <v>1.2558</v>
      </c>
      <c r="V197" s="157">
        <f>ROUND(E197*U197,2)</f>
        <v>155.25</v>
      </c>
      <c r="W197" s="157"/>
      <c r="X197" s="157" t="s">
        <v>163</v>
      </c>
      <c r="Y197" s="157" t="s">
        <v>164</v>
      </c>
      <c r="Z197" s="147"/>
      <c r="AA197" s="147"/>
      <c r="AB197" s="147"/>
      <c r="AC197" s="147"/>
      <c r="AD197" s="147"/>
      <c r="AE197" s="147"/>
      <c r="AF197" s="147"/>
      <c r="AG197" s="147" t="s">
        <v>165</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33.75" outlineLevel="2" x14ac:dyDescent="0.2">
      <c r="A198" s="154"/>
      <c r="B198" s="155"/>
      <c r="C198" s="248" t="s">
        <v>388</v>
      </c>
      <c r="D198" s="249"/>
      <c r="E198" s="249"/>
      <c r="F198" s="249"/>
      <c r="G198" s="249"/>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167</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75" t="str">
        <f>C198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98" s="147"/>
      <c r="BC198" s="147"/>
      <c r="BD198" s="147"/>
      <c r="BE198" s="147"/>
      <c r="BF198" s="147"/>
      <c r="BG198" s="147"/>
      <c r="BH198" s="147"/>
    </row>
    <row r="199" spans="1:60" outlineLevel="2" x14ac:dyDescent="0.2">
      <c r="A199" s="154"/>
      <c r="B199" s="155"/>
      <c r="C199" s="185" t="s">
        <v>394</v>
      </c>
      <c r="D199" s="158"/>
      <c r="E199" s="159">
        <v>152.07</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169</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5" t="s">
        <v>395</v>
      </c>
      <c r="D200" s="158"/>
      <c r="E200" s="159">
        <v>-28.44</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169</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45" outlineLevel="1" x14ac:dyDescent="0.2">
      <c r="A201" s="168">
        <v>53</v>
      </c>
      <c r="B201" s="169" t="s">
        <v>396</v>
      </c>
      <c r="C201" s="184" t="s">
        <v>397</v>
      </c>
      <c r="D201" s="170" t="s">
        <v>207</v>
      </c>
      <c r="E201" s="171">
        <v>30.75</v>
      </c>
      <c r="F201" s="172">
        <v>0</v>
      </c>
      <c r="G201" s="173">
        <f>ROUND(E201*F201,2)</f>
        <v>0</v>
      </c>
      <c r="H201" s="172">
        <v>1224.6500000000001</v>
      </c>
      <c r="I201" s="173">
        <f>ROUND(E201*H201,2)</f>
        <v>37657.99</v>
      </c>
      <c r="J201" s="172">
        <v>795.35</v>
      </c>
      <c r="K201" s="173">
        <f>ROUND(E201*J201,2)</f>
        <v>24457.01</v>
      </c>
      <c r="L201" s="173">
        <v>21</v>
      </c>
      <c r="M201" s="173">
        <f>G201*(1+L201/100)</f>
        <v>0</v>
      </c>
      <c r="N201" s="171">
        <v>1.5630000000000002E-2</v>
      </c>
      <c r="O201" s="171">
        <f>ROUND(E201*N201,2)</f>
        <v>0.48</v>
      </c>
      <c r="P201" s="171">
        <v>0</v>
      </c>
      <c r="Q201" s="171">
        <f>ROUND(E201*P201,2)</f>
        <v>0</v>
      </c>
      <c r="R201" s="173" t="s">
        <v>236</v>
      </c>
      <c r="S201" s="173" t="s">
        <v>162</v>
      </c>
      <c r="T201" s="174" t="s">
        <v>162</v>
      </c>
      <c r="U201" s="157">
        <v>1.2558</v>
      </c>
      <c r="V201" s="157">
        <f>ROUND(E201*U201,2)</f>
        <v>38.619999999999997</v>
      </c>
      <c r="W201" s="157"/>
      <c r="X201" s="157" t="s">
        <v>163</v>
      </c>
      <c r="Y201" s="157" t="s">
        <v>164</v>
      </c>
      <c r="Z201" s="147"/>
      <c r="AA201" s="147"/>
      <c r="AB201" s="147"/>
      <c r="AC201" s="147"/>
      <c r="AD201" s="147"/>
      <c r="AE201" s="147"/>
      <c r="AF201" s="147"/>
      <c r="AG201" s="147" t="s">
        <v>165</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2" x14ac:dyDescent="0.2">
      <c r="A202" s="154"/>
      <c r="B202" s="155"/>
      <c r="C202" s="248" t="s">
        <v>388</v>
      </c>
      <c r="D202" s="249"/>
      <c r="E202" s="249"/>
      <c r="F202" s="249"/>
      <c r="G202" s="249"/>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167</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5" t="str">
        <f>C202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02" s="147"/>
      <c r="BC202" s="147"/>
      <c r="BD202" s="147"/>
      <c r="BE202" s="147"/>
      <c r="BF202" s="147"/>
      <c r="BG202" s="147"/>
      <c r="BH202" s="147"/>
    </row>
    <row r="203" spans="1:60" outlineLevel="2" x14ac:dyDescent="0.2">
      <c r="A203" s="154"/>
      <c r="B203" s="155"/>
      <c r="C203" s="185" t="s">
        <v>398</v>
      </c>
      <c r="D203" s="158"/>
      <c r="E203" s="159">
        <v>30.75</v>
      </c>
      <c r="F203" s="157"/>
      <c r="G203" s="157"/>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169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33.75" outlineLevel="1" x14ac:dyDescent="0.2">
      <c r="A204" s="168">
        <v>54</v>
      </c>
      <c r="B204" s="169" t="s">
        <v>399</v>
      </c>
      <c r="C204" s="184" t="s">
        <v>400</v>
      </c>
      <c r="D204" s="170" t="s">
        <v>207</v>
      </c>
      <c r="E204" s="171">
        <v>13.48</v>
      </c>
      <c r="F204" s="172">
        <v>0</v>
      </c>
      <c r="G204" s="173">
        <f>ROUND(E204*F204,2)</f>
        <v>0</v>
      </c>
      <c r="H204" s="172">
        <v>952.21</v>
      </c>
      <c r="I204" s="173">
        <f>ROUND(E204*H204,2)</f>
        <v>12835.79</v>
      </c>
      <c r="J204" s="172">
        <v>1817.79</v>
      </c>
      <c r="K204" s="173">
        <f>ROUND(E204*J204,2)</f>
        <v>24503.81</v>
      </c>
      <c r="L204" s="173">
        <v>21</v>
      </c>
      <c r="M204" s="173">
        <f>G204*(1+L204/100)</f>
        <v>0</v>
      </c>
      <c r="N204" s="171">
        <v>1.363E-2</v>
      </c>
      <c r="O204" s="171">
        <f>ROUND(E204*N204,2)</f>
        <v>0.18</v>
      </c>
      <c r="P204" s="171">
        <v>0</v>
      </c>
      <c r="Q204" s="171">
        <f>ROUND(E204*P204,2)</f>
        <v>0</v>
      </c>
      <c r="R204" s="173" t="s">
        <v>236</v>
      </c>
      <c r="S204" s="173" t="s">
        <v>162</v>
      </c>
      <c r="T204" s="174" t="s">
        <v>162</v>
      </c>
      <c r="U204" s="157">
        <v>2.9020000000000001</v>
      </c>
      <c r="V204" s="157">
        <f>ROUND(E204*U204,2)</f>
        <v>39.119999999999997</v>
      </c>
      <c r="W204" s="157"/>
      <c r="X204" s="157" t="s">
        <v>163</v>
      </c>
      <c r="Y204" s="157" t="s">
        <v>164</v>
      </c>
      <c r="Z204" s="147"/>
      <c r="AA204" s="147"/>
      <c r="AB204" s="147"/>
      <c r="AC204" s="147"/>
      <c r="AD204" s="147"/>
      <c r="AE204" s="147"/>
      <c r="AF204" s="147"/>
      <c r="AG204" s="147" t="s">
        <v>165</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33.75" outlineLevel="2" x14ac:dyDescent="0.2">
      <c r="A205" s="154"/>
      <c r="B205" s="155"/>
      <c r="C205" s="248" t="s">
        <v>401</v>
      </c>
      <c r="D205" s="249"/>
      <c r="E205" s="249"/>
      <c r="F205" s="249"/>
      <c r="G205" s="249"/>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167</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75" t="str">
        <f>C205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5" s="147"/>
      <c r="BC205" s="147"/>
      <c r="BD205" s="147"/>
      <c r="BE205" s="147"/>
      <c r="BF205" s="147"/>
      <c r="BG205" s="147"/>
      <c r="BH205" s="147"/>
    </row>
    <row r="206" spans="1:60" outlineLevel="2" x14ac:dyDescent="0.2">
      <c r="A206" s="154"/>
      <c r="B206" s="155"/>
      <c r="C206" s="185" t="s">
        <v>402</v>
      </c>
      <c r="D206" s="158"/>
      <c r="E206" s="159">
        <v>13.48</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169</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68">
        <v>55</v>
      </c>
      <c r="B207" s="169" t="s">
        <v>403</v>
      </c>
      <c r="C207" s="184" t="s">
        <v>404</v>
      </c>
      <c r="D207" s="170" t="s">
        <v>207</v>
      </c>
      <c r="E207" s="171">
        <v>2.3199999999999998</v>
      </c>
      <c r="F207" s="172">
        <v>0</v>
      </c>
      <c r="G207" s="173">
        <f>ROUND(E207*F207,2)</f>
        <v>0</v>
      </c>
      <c r="H207" s="172">
        <v>655.83</v>
      </c>
      <c r="I207" s="173">
        <f>ROUND(E207*H207,2)</f>
        <v>1521.53</v>
      </c>
      <c r="J207" s="172">
        <v>970.17</v>
      </c>
      <c r="K207" s="173">
        <f>ROUND(E207*J207,2)</f>
        <v>2250.79</v>
      </c>
      <c r="L207" s="173">
        <v>21</v>
      </c>
      <c r="M207" s="173">
        <f>G207*(1+L207/100)</f>
        <v>0</v>
      </c>
      <c r="N207" s="171">
        <v>9.3299999999999998E-3</v>
      </c>
      <c r="O207" s="171">
        <f>ROUND(E207*N207,2)</f>
        <v>0.02</v>
      </c>
      <c r="P207" s="171">
        <v>0</v>
      </c>
      <c r="Q207" s="171">
        <f>ROUND(E207*P207,2)</f>
        <v>0</v>
      </c>
      <c r="R207" s="173" t="s">
        <v>236</v>
      </c>
      <c r="S207" s="173" t="s">
        <v>162</v>
      </c>
      <c r="T207" s="174" t="s">
        <v>162</v>
      </c>
      <c r="U207" s="157">
        <v>1.5620000000000001</v>
      </c>
      <c r="V207" s="157">
        <f>ROUND(E207*U207,2)</f>
        <v>3.62</v>
      </c>
      <c r="W207" s="157"/>
      <c r="X207" s="157" t="s">
        <v>163</v>
      </c>
      <c r="Y207" s="157" t="s">
        <v>164</v>
      </c>
      <c r="Z207" s="147"/>
      <c r="AA207" s="147"/>
      <c r="AB207" s="147"/>
      <c r="AC207" s="147"/>
      <c r="AD207" s="147"/>
      <c r="AE207" s="147"/>
      <c r="AF207" s="147"/>
      <c r="AG207" s="147" t="s">
        <v>165</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2" x14ac:dyDescent="0.2">
      <c r="A208" s="154"/>
      <c r="B208" s="155"/>
      <c r="C208" s="248" t="s">
        <v>405</v>
      </c>
      <c r="D208" s="249"/>
      <c r="E208" s="249"/>
      <c r="F208" s="249"/>
      <c r="G208" s="249"/>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167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75" t="str">
        <f>C208</f>
        <v>nanesení lepicího tmelu na izolační desky, nalepení desek, natažení stěrky, vtlačení výztužné tkaniny a přehlazení stěrky. Včetně parapetních lišt.</v>
      </c>
      <c r="BB208" s="147"/>
      <c r="BC208" s="147"/>
      <c r="BD208" s="147"/>
      <c r="BE208" s="147"/>
      <c r="BF208" s="147"/>
      <c r="BG208" s="147"/>
      <c r="BH208" s="147"/>
    </row>
    <row r="209" spans="1:60" outlineLevel="2" x14ac:dyDescent="0.2">
      <c r="A209" s="154"/>
      <c r="B209" s="155"/>
      <c r="C209" s="185" t="s">
        <v>406</v>
      </c>
      <c r="D209" s="158"/>
      <c r="E209" s="159">
        <v>2.3199999999999998</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169</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68">
        <v>56</v>
      </c>
      <c r="B210" s="169" t="s">
        <v>407</v>
      </c>
      <c r="C210" s="184" t="s">
        <v>408</v>
      </c>
      <c r="D210" s="170" t="s">
        <v>207</v>
      </c>
      <c r="E210" s="171">
        <v>30.75</v>
      </c>
      <c r="F210" s="172">
        <v>0</v>
      </c>
      <c r="G210" s="173">
        <f>ROUND(E210*F210,2)</f>
        <v>0</v>
      </c>
      <c r="H210" s="172">
        <v>0</v>
      </c>
      <c r="I210" s="173">
        <f>ROUND(E210*H210,2)</f>
        <v>0</v>
      </c>
      <c r="J210" s="172">
        <v>294.5</v>
      </c>
      <c r="K210" s="173">
        <f>ROUND(E210*J210,2)</f>
        <v>9055.8799999999992</v>
      </c>
      <c r="L210" s="173">
        <v>21</v>
      </c>
      <c r="M210" s="173">
        <f>G210*(1+L210/100)</f>
        <v>0</v>
      </c>
      <c r="N210" s="171">
        <v>0</v>
      </c>
      <c r="O210" s="171">
        <f>ROUND(E210*N210,2)</f>
        <v>0</v>
      </c>
      <c r="P210" s="171">
        <v>0</v>
      </c>
      <c r="Q210" s="171">
        <f>ROUND(E210*P210,2)</f>
        <v>0</v>
      </c>
      <c r="R210" s="173" t="s">
        <v>236</v>
      </c>
      <c r="S210" s="173" t="s">
        <v>162</v>
      </c>
      <c r="T210" s="174" t="s">
        <v>162</v>
      </c>
      <c r="U210" s="157">
        <v>0.46973999999999999</v>
      </c>
      <c r="V210" s="157">
        <f>ROUND(E210*U210,2)</f>
        <v>14.44</v>
      </c>
      <c r="W210" s="157"/>
      <c r="X210" s="157" t="s">
        <v>163</v>
      </c>
      <c r="Y210" s="157" t="s">
        <v>164</v>
      </c>
      <c r="Z210" s="147"/>
      <c r="AA210" s="147"/>
      <c r="AB210" s="147"/>
      <c r="AC210" s="147"/>
      <c r="AD210" s="147"/>
      <c r="AE210" s="147"/>
      <c r="AF210" s="147"/>
      <c r="AG210" s="147" t="s">
        <v>165</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33.75" outlineLevel="2" x14ac:dyDescent="0.2">
      <c r="A211" s="154"/>
      <c r="B211" s="155"/>
      <c r="C211" s="246" t="s">
        <v>891</v>
      </c>
      <c r="D211" s="247"/>
      <c r="E211" s="247"/>
      <c r="F211" s="247"/>
      <c r="G211" s="24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242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75" t="str">
        <f>C211</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211" s="147"/>
      <c r="BC211" s="147"/>
      <c r="BD211" s="147"/>
      <c r="BE211" s="147"/>
      <c r="BF211" s="147"/>
      <c r="BG211" s="147"/>
      <c r="BH211" s="147"/>
    </row>
    <row r="212" spans="1:60" outlineLevel="3" x14ac:dyDescent="0.2">
      <c r="A212" s="154"/>
      <c r="B212" s="155"/>
      <c r="C212" s="250" t="s">
        <v>409</v>
      </c>
      <c r="D212" s="251"/>
      <c r="E212" s="251"/>
      <c r="F212" s="251"/>
      <c r="G212" s="251"/>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242</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185" t="s">
        <v>398</v>
      </c>
      <c r="D213" s="158"/>
      <c r="E213" s="159">
        <v>30.75</v>
      </c>
      <c r="F213" s="157"/>
      <c r="G213" s="157"/>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169</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68">
        <v>57</v>
      </c>
      <c r="B214" s="169" t="s">
        <v>410</v>
      </c>
      <c r="C214" s="184" t="s">
        <v>411</v>
      </c>
      <c r="D214" s="170" t="s">
        <v>266</v>
      </c>
      <c r="E214" s="171">
        <v>46</v>
      </c>
      <c r="F214" s="172">
        <v>0</v>
      </c>
      <c r="G214" s="173">
        <f>ROUND(E214*F214,2)</f>
        <v>0</v>
      </c>
      <c r="H214" s="172">
        <v>283.47000000000003</v>
      </c>
      <c r="I214" s="173">
        <f>ROUND(E214*H214,2)</f>
        <v>13039.62</v>
      </c>
      <c r="J214" s="172">
        <v>131.03</v>
      </c>
      <c r="K214" s="173">
        <f>ROUND(E214*J214,2)</f>
        <v>6027.38</v>
      </c>
      <c r="L214" s="173">
        <v>21</v>
      </c>
      <c r="M214" s="173">
        <f>G214*(1+L214/100)</f>
        <v>0</v>
      </c>
      <c r="N214" s="171">
        <v>1.0499999999999999E-3</v>
      </c>
      <c r="O214" s="171">
        <f>ROUND(E214*N214,2)</f>
        <v>0.05</v>
      </c>
      <c r="P214" s="171">
        <v>0</v>
      </c>
      <c r="Q214" s="171">
        <f>ROUND(E214*P214,2)</f>
        <v>0</v>
      </c>
      <c r="R214" s="173" t="s">
        <v>236</v>
      </c>
      <c r="S214" s="173" t="s">
        <v>162</v>
      </c>
      <c r="T214" s="174" t="s">
        <v>162</v>
      </c>
      <c r="U214" s="157">
        <v>0.21360000000000001</v>
      </c>
      <c r="V214" s="157">
        <f>ROUND(E214*U214,2)</f>
        <v>9.83</v>
      </c>
      <c r="W214" s="157"/>
      <c r="X214" s="157" t="s">
        <v>163</v>
      </c>
      <c r="Y214" s="157" t="s">
        <v>164</v>
      </c>
      <c r="Z214" s="147"/>
      <c r="AA214" s="147"/>
      <c r="AB214" s="147"/>
      <c r="AC214" s="147"/>
      <c r="AD214" s="147"/>
      <c r="AE214" s="147"/>
      <c r="AF214" s="147"/>
      <c r="AG214" s="147" t="s">
        <v>165</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2.5" outlineLevel="2" x14ac:dyDescent="0.2">
      <c r="A215" s="154"/>
      <c r="B215" s="155"/>
      <c r="C215" s="185" t="s">
        <v>412</v>
      </c>
      <c r="D215" s="158"/>
      <c r="E215" s="159">
        <v>46</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169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ht="22.5" outlineLevel="1" x14ac:dyDescent="0.2">
      <c r="A216" s="168">
        <v>58</v>
      </c>
      <c r="B216" s="169" t="s">
        <v>413</v>
      </c>
      <c r="C216" s="184" t="s">
        <v>414</v>
      </c>
      <c r="D216" s="170" t="s">
        <v>207</v>
      </c>
      <c r="E216" s="171">
        <v>11.9</v>
      </c>
      <c r="F216" s="172">
        <v>0</v>
      </c>
      <c r="G216" s="173">
        <f>ROUND(E216*F216,2)</f>
        <v>0</v>
      </c>
      <c r="H216" s="172">
        <v>1379.79</v>
      </c>
      <c r="I216" s="173">
        <f>ROUND(E216*H216,2)</f>
        <v>16419.5</v>
      </c>
      <c r="J216" s="172">
        <v>1850.21</v>
      </c>
      <c r="K216" s="173">
        <f>ROUND(E216*J216,2)</f>
        <v>22017.5</v>
      </c>
      <c r="L216" s="173">
        <v>21</v>
      </c>
      <c r="M216" s="173">
        <f>G216*(1+L216/100)</f>
        <v>0</v>
      </c>
      <c r="N216" s="171">
        <v>1.38E-2</v>
      </c>
      <c r="O216" s="171">
        <f>ROUND(E216*N216,2)</f>
        <v>0.16</v>
      </c>
      <c r="P216" s="171">
        <v>0</v>
      </c>
      <c r="Q216" s="171">
        <f>ROUND(E216*P216,2)</f>
        <v>0</v>
      </c>
      <c r="R216" s="173"/>
      <c r="S216" s="173" t="s">
        <v>255</v>
      </c>
      <c r="T216" s="174" t="s">
        <v>308</v>
      </c>
      <c r="U216" s="157">
        <v>2.9020000000000001</v>
      </c>
      <c r="V216" s="157">
        <f>ROUND(E216*U216,2)</f>
        <v>34.53</v>
      </c>
      <c r="W216" s="157"/>
      <c r="X216" s="157" t="s">
        <v>163</v>
      </c>
      <c r="Y216" s="157" t="s">
        <v>164</v>
      </c>
      <c r="Z216" s="147"/>
      <c r="AA216" s="147"/>
      <c r="AB216" s="147"/>
      <c r="AC216" s="147"/>
      <c r="AD216" s="147"/>
      <c r="AE216" s="147"/>
      <c r="AF216" s="147"/>
      <c r="AG216" s="147" t="s">
        <v>165</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2" x14ac:dyDescent="0.2">
      <c r="A217" s="154"/>
      <c r="B217" s="155"/>
      <c r="C217" s="185" t="s">
        <v>415</v>
      </c>
      <c r="D217" s="158"/>
      <c r="E217" s="159">
        <v>11.9</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169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x14ac:dyDescent="0.2">
      <c r="A218" s="161" t="s">
        <v>156</v>
      </c>
      <c r="B218" s="162" t="s">
        <v>87</v>
      </c>
      <c r="C218" s="183" t="s">
        <v>88</v>
      </c>
      <c r="D218" s="163"/>
      <c r="E218" s="164"/>
      <c r="F218" s="165"/>
      <c r="G218" s="165">
        <f>SUMIF(AG219:AG266,"&lt;&gt;NOR",G219:G266)</f>
        <v>0</v>
      </c>
      <c r="H218" s="165"/>
      <c r="I218" s="165">
        <f>SUM(I219:I266)</f>
        <v>231895.49000000002</v>
      </c>
      <c r="J218" s="165"/>
      <c r="K218" s="165">
        <f>SUM(K219:K266)</f>
        <v>118434.08</v>
      </c>
      <c r="L218" s="165"/>
      <c r="M218" s="165">
        <f>SUM(M219:M266)</f>
        <v>0</v>
      </c>
      <c r="N218" s="164"/>
      <c r="O218" s="164">
        <f>SUM(O219:O266)</f>
        <v>122.97</v>
      </c>
      <c r="P218" s="164"/>
      <c r="Q218" s="164">
        <f>SUM(Q219:Q266)</f>
        <v>0</v>
      </c>
      <c r="R218" s="165"/>
      <c r="S218" s="165"/>
      <c r="T218" s="166"/>
      <c r="U218" s="160"/>
      <c r="V218" s="160">
        <f>SUM(V219:V266)</f>
        <v>196.77999999999997</v>
      </c>
      <c r="W218" s="160"/>
      <c r="X218" s="160"/>
      <c r="Y218" s="160"/>
      <c r="AG218" t="s">
        <v>157</v>
      </c>
    </row>
    <row r="219" spans="1:60" outlineLevel="1" x14ac:dyDescent="0.2">
      <c r="A219" s="168">
        <v>59</v>
      </c>
      <c r="B219" s="169" t="s">
        <v>416</v>
      </c>
      <c r="C219" s="184" t="s">
        <v>417</v>
      </c>
      <c r="D219" s="170" t="s">
        <v>160</v>
      </c>
      <c r="E219" s="171">
        <v>26.7774</v>
      </c>
      <c r="F219" s="172">
        <v>0</v>
      </c>
      <c r="G219" s="173">
        <f>ROUND(E219*F219,2)</f>
        <v>0</v>
      </c>
      <c r="H219" s="172">
        <v>3580.73</v>
      </c>
      <c r="I219" s="173">
        <f>ROUND(E219*H219,2)</f>
        <v>95882.64</v>
      </c>
      <c r="J219" s="172">
        <v>1209.27</v>
      </c>
      <c r="K219" s="173">
        <f>ROUND(E219*J219,2)</f>
        <v>32381.11</v>
      </c>
      <c r="L219" s="173">
        <v>21</v>
      </c>
      <c r="M219" s="173">
        <f>G219*(1+L219/100)</f>
        <v>0</v>
      </c>
      <c r="N219" s="171">
        <v>2.5249999999999999</v>
      </c>
      <c r="O219" s="171">
        <f>ROUND(E219*N219,2)</f>
        <v>67.61</v>
      </c>
      <c r="P219" s="171">
        <v>0</v>
      </c>
      <c r="Q219" s="171">
        <f>ROUND(E219*P219,2)</f>
        <v>0</v>
      </c>
      <c r="R219" s="173" t="s">
        <v>236</v>
      </c>
      <c r="S219" s="173" t="s">
        <v>162</v>
      </c>
      <c r="T219" s="174" t="s">
        <v>162</v>
      </c>
      <c r="U219" s="157">
        <v>2.3170000000000002</v>
      </c>
      <c r="V219" s="157">
        <f>ROUND(E219*U219,2)</f>
        <v>62.04</v>
      </c>
      <c r="W219" s="157"/>
      <c r="X219" s="157" t="s">
        <v>163</v>
      </c>
      <c r="Y219" s="157" t="s">
        <v>164</v>
      </c>
      <c r="Z219" s="147"/>
      <c r="AA219" s="147"/>
      <c r="AB219" s="147"/>
      <c r="AC219" s="147"/>
      <c r="AD219" s="147"/>
      <c r="AE219" s="147"/>
      <c r="AF219" s="147"/>
      <c r="AG219" s="147" t="s">
        <v>165</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
      <c r="A220" s="154"/>
      <c r="B220" s="155"/>
      <c r="C220" s="248" t="s">
        <v>418</v>
      </c>
      <c r="D220" s="249"/>
      <c r="E220" s="249"/>
      <c r="F220" s="249"/>
      <c r="G220" s="249"/>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167</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2" x14ac:dyDescent="0.2">
      <c r="A221" s="154"/>
      <c r="B221" s="155"/>
      <c r="C221" s="250" t="s">
        <v>419</v>
      </c>
      <c r="D221" s="251"/>
      <c r="E221" s="251"/>
      <c r="F221" s="251"/>
      <c r="G221" s="251"/>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242</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2" x14ac:dyDescent="0.2">
      <c r="A222" s="154"/>
      <c r="B222" s="155"/>
      <c r="C222" s="185" t="s">
        <v>420</v>
      </c>
      <c r="D222" s="158"/>
      <c r="E222" s="159">
        <v>26.7774</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169</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68">
        <v>60</v>
      </c>
      <c r="B223" s="169" t="s">
        <v>421</v>
      </c>
      <c r="C223" s="184" t="s">
        <v>422</v>
      </c>
      <c r="D223" s="170" t="s">
        <v>160</v>
      </c>
      <c r="E223" s="171">
        <v>26.7774</v>
      </c>
      <c r="F223" s="172">
        <v>0</v>
      </c>
      <c r="G223" s="173">
        <f>ROUND(E223*F223,2)</f>
        <v>0</v>
      </c>
      <c r="H223" s="172">
        <v>0</v>
      </c>
      <c r="I223" s="173">
        <f>ROUND(E223*H223,2)</f>
        <v>0</v>
      </c>
      <c r="J223" s="172">
        <v>414.5</v>
      </c>
      <c r="K223" s="173">
        <f>ROUND(E223*J223,2)</f>
        <v>11099.23</v>
      </c>
      <c r="L223" s="173">
        <v>21</v>
      </c>
      <c r="M223" s="173">
        <f>G223*(1+L223/100)</f>
        <v>0</v>
      </c>
      <c r="N223" s="171">
        <v>0</v>
      </c>
      <c r="O223" s="171">
        <f>ROUND(E223*N223,2)</f>
        <v>0</v>
      </c>
      <c r="P223" s="171">
        <v>0</v>
      </c>
      <c r="Q223" s="171">
        <f>ROUND(E223*P223,2)</f>
        <v>0</v>
      </c>
      <c r="R223" s="173" t="s">
        <v>236</v>
      </c>
      <c r="S223" s="173" t="s">
        <v>162</v>
      </c>
      <c r="T223" s="174" t="s">
        <v>162</v>
      </c>
      <c r="U223" s="157">
        <v>0.67500000000000004</v>
      </c>
      <c r="V223" s="157">
        <f>ROUND(E223*U223,2)</f>
        <v>18.07</v>
      </c>
      <c r="W223" s="157"/>
      <c r="X223" s="157" t="s">
        <v>163</v>
      </c>
      <c r="Y223" s="157" t="s">
        <v>164</v>
      </c>
      <c r="Z223" s="147"/>
      <c r="AA223" s="147"/>
      <c r="AB223" s="147"/>
      <c r="AC223" s="147"/>
      <c r="AD223" s="147"/>
      <c r="AE223" s="147"/>
      <c r="AF223" s="147"/>
      <c r="AG223" s="147" t="s">
        <v>165</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2" x14ac:dyDescent="0.2">
      <c r="A224" s="154"/>
      <c r="B224" s="155"/>
      <c r="C224" s="248" t="s">
        <v>423</v>
      </c>
      <c r="D224" s="249"/>
      <c r="E224" s="249"/>
      <c r="F224" s="249"/>
      <c r="G224" s="249"/>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167</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2" x14ac:dyDescent="0.2">
      <c r="A225" s="154"/>
      <c r="B225" s="155"/>
      <c r="C225" s="185" t="s">
        <v>424</v>
      </c>
      <c r="D225" s="158"/>
      <c r="E225" s="159">
        <v>26.7774</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169</v>
      </c>
      <c r="AH225" s="147">
        <v>5</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68">
        <v>61</v>
      </c>
      <c r="B226" s="169" t="s">
        <v>425</v>
      </c>
      <c r="C226" s="184" t="s">
        <v>426</v>
      </c>
      <c r="D226" s="170" t="s">
        <v>160</v>
      </c>
      <c r="E226" s="171">
        <v>26.7774</v>
      </c>
      <c r="F226" s="172">
        <v>0</v>
      </c>
      <c r="G226" s="173">
        <f>ROUND(E226*F226,2)</f>
        <v>0</v>
      </c>
      <c r="H226" s="172">
        <v>0</v>
      </c>
      <c r="I226" s="173">
        <f>ROUND(E226*H226,2)</f>
        <v>0</v>
      </c>
      <c r="J226" s="172">
        <v>126</v>
      </c>
      <c r="K226" s="173">
        <f>ROUND(E226*J226,2)</f>
        <v>3373.95</v>
      </c>
      <c r="L226" s="173">
        <v>21</v>
      </c>
      <c r="M226" s="173">
        <f>G226*(1+L226/100)</f>
        <v>0</v>
      </c>
      <c r="N226" s="171">
        <v>0</v>
      </c>
      <c r="O226" s="171">
        <f>ROUND(E226*N226,2)</f>
        <v>0</v>
      </c>
      <c r="P226" s="171">
        <v>0</v>
      </c>
      <c r="Q226" s="171">
        <f>ROUND(E226*P226,2)</f>
        <v>0</v>
      </c>
      <c r="R226" s="173" t="s">
        <v>236</v>
      </c>
      <c r="S226" s="173" t="s">
        <v>162</v>
      </c>
      <c r="T226" s="174" t="s">
        <v>162</v>
      </c>
      <c r="U226" s="157">
        <v>0.20499999999999999</v>
      </c>
      <c r="V226" s="157">
        <f>ROUND(E226*U226,2)</f>
        <v>5.49</v>
      </c>
      <c r="W226" s="157"/>
      <c r="X226" s="157" t="s">
        <v>163</v>
      </c>
      <c r="Y226" s="157" t="s">
        <v>164</v>
      </c>
      <c r="Z226" s="147"/>
      <c r="AA226" s="147"/>
      <c r="AB226" s="147"/>
      <c r="AC226" s="147"/>
      <c r="AD226" s="147"/>
      <c r="AE226" s="147"/>
      <c r="AF226" s="147"/>
      <c r="AG226" s="147" t="s">
        <v>165</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2" x14ac:dyDescent="0.2">
      <c r="A227" s="154"/>
      <c r="B227" s="155"/>
      <c r="C227" s="248" t="s">
        <v>427</v>
      </c>
      <c r="D227" s="249"/>
      <c r="E227" s="249"/>
      <c r="F227" s="249"/>
      <c r="G227" s="249"/>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167</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2" x14ac:dyDescent="0.2">
      <c r="A228" s="154"/>
      <c r="B228" s="155"/>
      <c r="C228" s="185" t="s">
        <v>424</v>
      </c>
      <c r="D228" s="158"/>
      <c r="E228" s="159">
        <v>26.7774</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169</v>
      </c>
      <c r="AH228" s="147">
        <v>5</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68">
        <v>62</v>
      </c>
      <c r="B229" s="169" t="s">
        <v>428</v>
      </c>
      <c r="C229" s="184" t="s">
        <v>429</v>
      </c>
      <c r="D229" s="170" t="s">
        <v>207</v>
      </c>
      <c r="E229" s="171">
        <v>12.956</v>
      </c>
      <c r="F229" s="172">
        <v>0</v>
      </c>
      <c r="G229" s="173">
        <f>ROUND(E229*F229,2)</f>
        <v>0</v>
      </c>
      <c r="H229" s="172">
        <v>184.11</v>
      </c>
      <c r="I229" s="173">
        <f>ROUND(E229*H229,2)</f>
        <v>2385.33</v>
      </c>
      <c r="J229" s="172">
        <v>242.89</v>
      </c>
      <c r="K229" s="173">
        <f>ROUND(E229*J229,2)</f>
        <v>3146.88</v>
      </c>
      <c r="L229" s="173">
        <v>21</v>
      </c>
      <c r="M229" s="173">
        <f>G229*(1+L229/100)</f>
        <v>0</v>
      </c>
      <c r="N229" s="171">
        <v>1.41E-2</v>
      </c>
      <c r="O229" s="171">
        <f>ROUND(E229*N229,2)</f>
        <v>0.18</v>
      </c>
      <c r="P229" s="171">
        <v>0</v>
      </c>
      <c r="Q229" s="171">
        <f>ROUND(E229*P229,2)</f>
        <v>0</v>
      </c>
      <c r="R229" s="173" t="s">
        <v>236</v>
      </c>
      <c r="S229" s="173" t="s">
        <v>162</v>
      </c>
      <c r="T229" s="174" t="s">
        <v>162</v>
      </c>
      <c r="U229" s="157">
        <v>0.39600000000000002</v>
      </c>
      <c r="V229" s="157">
        <f>ROUND(E229*U229,2)</f>
        <v>5.13</v>
      </c>
      <c r="W229" s="157"/>
      <c r="X229" s="157" t="s">
        <v>163</v>
      </c>
      <c r="Y229" s="157" t="s">
        <v>164</v>
      </c>
      <c r="Z229" s="147"/>
      <c r="AA229" s="147"/>
      <c r="AB229" s="147"/>
      <c r="AC229" s="147"/>
      <c r="AD229" s="147"/>
      <c r="AE229" s="147"/>
      <c r="AF229" s="147"/>
      <c r="AG229" s="147" t="s">
        <v>165</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2" x14ac:dyDescent="0.2">
      <c r="A230" s="154"/>
      <c r="B230" s="155"/>
      <c r="C230" s="185" t="s">
        <v>430</v>
      </c>
      <c r="D230" s="158"/>
      <c r="E230" s="159">
        <v>12.956</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169</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68">
        <v>63</v>
      </c>
      <c r="B231" s="169" t="s">
        <v>431</v>
      </c>
      <c r="C231" s="184" t="s">
        <v>432</v>
      </c>
      <c r="D231" s="170" t="s">
        <v>207</v>
      </c>
      <c r="E231" s="171">
        <v>12.956</v>
      </c>
      <c r="F231" s="172">
        <v>0</v>
      </c>
      <c r="G231" s="173">
        <f>ROUND(E231*F231,2)</f>
        <v>0</v>
      </c>
      <c r="H231" s="172">
        <v>0</v>
      </c>
      <c r="I231" s="173">
        <f>ROUND(E231*H231,2)</f>
        <v>0</v>
      </c>
      <c r="J231" s="172">
        <v>133.5</v>
      </c>
      <c r="K231" s="173">
        <f>ROUND(E231*J231,2)</f>
        <v>1729.63</v>
      </c>
      <c r="L231" s="173">
        <v>21</v>
      </c>
      <c r="M231" s="173">
        <f>G231*(1+L231/100)</f>
        <v>0</v>
      </c>
      <c r="N231" s="171">
        <v>0</v>
      </c>
      <c r="O231" s="171">
        <f>ROUND(E231*N231,2)</f>
        <v>0</v>
      </c>
      <c r="P231" s="171">
        <v>0</v>
      </c>
      <c r="Q231" s="171">
        <f>ROUND(E231*P231,2)</f>
        <v>0</v>
      </c>
      <c r="R231" s="173" t="s">
        <v>236</v>
      </c>
      <c r="S231" s="173" t="s">
        <v>162</v>
      </c>
      <c r="T231" s="174" t="s">
        <v>162</v>
      </c>
      <c r="U231" s="157">
        <v>0.24</v>
      </c>
      <c r="V231" s="157">
        <f>ROUND(E231*U231,2)</f>
        <v>3.11</v>
      </c>
      <c r="W231" s="157"/>
      <c r="X231" s="157" t="s">
        <v>163</v>
      </c>
      <c r="Y231" s="157" t="s">
        <v>164</v>
      </c>
      <c r="Z231" s="147"/>
      <c r="AA231" s="147"/>
      <c r="AB231" s="147"/>
      <c r="AC231" s="147"/>
      <c r="AD231" s="147"/>
      <c r="AE231" s="147"/>
      <c r="AF231" s="147"/>
      <c r="AG231" s="147" t="s">
        <v>165</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2" x14ac:dyDescent="0.2">
      <c r="A232" s="154"/>
      <c r="B232" s="155"/>
      <c r="C232" s="185" t="s">
        <v>433</v>
      </c>
      <c r="D232" s="158"/>
      <c r="E232" s="159">
        <v>12.956</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169</v>
      </c>
      <c r="AH232" s="147">
        <v>5</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ht="22.5" outlineLevel="1" x14ac:dyDescent="0.2">
      <c r="A233" s="168">
        <v>64</v>
      </c>
      <c r="B233" s="169" t="s">
        <v>434</v>
      </c>
      <c r="C233" s="184" t="s">
        <v>435</v>
      </c>
      <c r="D233" s="170" t="s">
        <v>218</v>
      </c>
      <c r="E233" s="171">
        <v>1.1960599999999999</v>
      </c>
      <c r="F233" s="172">
        <v>0</v>
      </c>
      <c r="G233" s="173">
        <f>ROUND(E233*F233,2)</f>
        <v>0</v>
      </c>
      <c r="H233" s="172">
        <v>32063.13</v>
      </c>
      <c r="I233" s="173">
        <f>ROUND(E233*H233,2)</f>
        <v>38349.43</v>
      </c>
      <c r="J233" s="172">
        <v>9256.8700000000008</v>
      </c>
      <c r="K233" s="173">
        <f>ROUND(E233*J233,2)</f>
        <v>11071.77</v>
      </c>
      <c r="L233" s="173">
        <v>21</v>
      </c>
      <c r="M233" s="173">
        <f>G233*(1+L233/100)</f>
        <v>0</v>
      </c>
      <c r="N233" s="171">
        <v>1.0662499999999999</v>
      </c>
      <c r="O233" s="171">
        <f>ROUND(E233*N233,2)</f>
        <v>1.28</v>
      </c>
      <c r="P233" s="171">
        <v>0</v>
      </c>
      <c r="Q233" s="171">
        <f>ROUND(E233*P233,2)</f>
        <v>0</v>
      </c>
      <c r="R233" s="173" t="s">
        <v>236</v>
      </c>
      <c r="S233" s="173" t="s">
        <v>162</v>
      </c>
      <c r="T233" s="174" t="s">
        <v>162</v>
      </c>
      <c r="U233" s="157">
        <v>15.231</v>
      </c>
      <c r="V233" s="157">
        <f>ROUND(E233*U233,2)</f>
        <v>18.22</v>
      </c>
      <c r="W233" s="157"/>
      <c r="X233" s="157" t="s">
        <v>163</v>
      </c>
      <c r="Y233" s="157" t="s">
        <v>164</v>
      </c>
      <c r="Z233" s="147"/>
      <c r="AA233" s="147"/>
      <c r="AB233" s="147"/>
      <c r="AC233" s="147"/>
      <c r="AD233" s="147"/>
      <c r="AE233" s="147"/>
      <c r="AF233" s="147"/>
      <c r="AG233" s="147" t="s">
        <v>165</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2" x14ac:dyDescent="0.2">
      <c r="A234" s="154"/>
      <c r="B234" s="155"/>
      <c r="C234" s="248" t="s">
        <v>250</v>
      </c>
      <c r="D234" s="249"/>
      <c r="E234" s="249"/>
      <c r="F234" s="249"/>
      <c r="G234" s="249"/>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167</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185" t="s">
        <v>436</v>
      </c>
      <c r="D235" s="158"/>
      <c r="E235" s="159">
        <v>1.1960599999999999</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169</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68">
        <v>65</v>
      </c>
      <c r="B236" s="169" t="s">
        <v>437</v>
      </c>
      <c r="C236" s="184" t="s">
        <v>438</v>
      </c>
      <c r="D236" s="170" t="s">
        <v>160</v>
      </c>
      <c r="E236" s="171">
        <v>13.804</v>
      </c>
      <c r="F236" s="172">
        <v>0</v>
      </c>
      <c r="G236" s="173">
        <f>ROUND(E236*F236,2)</f>
        <v>0</v>
      </c>
      <c r="H236" s="172">
        <v>0</v>
      </c>
      <c r="I236" s="173">
        <f>ROUND(E236*H236,2)</f>
        <v>0</v>
      </c>
      <c r="J236" s="172">
        <v>943</v>
      </c>
      <c r="K236" s="173">
        <f>ROUND(E236*J236,2)</f>
        <v>13017.17</v>
      </c>
      <c r="L236" s="173">
        <v>21</v>
      </c>
      <c r="M236" s="173">
        <f>G236*(1+L236/100)</f>
        <v>0</v>
      </c>
      <c r="N236" s="171">
        <v>0</v>
      </c>
      <c r="O236" s="171">
        <f>ROUND(E236*N236,2)</f>
        <v>0</v>
      </c>
      <c r="P236" s="171">
        <v>0</v>
      </c>
      <c r="Q236" s="171">
        <f>ROUND(E236*P236,2)</f>
        <v>0</v>
      </c>
      <c r="R236" s="173" t="s">
        <v>236</v>
      </c>
      <c r="S236" s="173" t="s">
        <v>162</v>
      </c>
      <c r="T236" s="174" t="s">
        <v>162</v>
      </c>
      <c r="U236" s="157">
        <v>1.8360000000000001</v>
      </c>
      <c r="V236" s="157">
        <f>ROUND(E236*U236,2)</f>
        <v>25.34</v>
      </c>
      <c r="W236" s="157"/>
      <c r="X236" s="157" t="s">
        <v>163</v>
      </c>
      <c r="Y236" s="157" t="s">
        <v>164</v>
      </c>
      <c r="Z236" s="147"/>
      <c r="AA236" s="147"/>
      <c r="AB236" s="147"/>
      <c r="AC236" s="147"/>
      <c r="AD236" s="147"/>
      <c r="AE236" s="147"/>
      <c r="AF236" s="147"/>
      <c r="AG236" s="147" t="s">
        <v>165</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248" t="s">
        <v>439</v>
      </c>
      <c r="D237" s="249"/>
      <c r="E237" s="249"/>
      <c r="F237" s="249"/>
      <c r="G237" s="249"/>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167</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75" t="str">
        <f>C237</f>
        <v>pod mazaniny a dlažby, popř. na plochých střechách, vodorovný nebo ve spádu, s udusáním a urovnáním povrchu,</v>
      </c>
      <c r="BB237" s="147"/>
      <c r="BC237" s="147"/>
      <c r="BD237" s="147"/>
      <c r="BE237" s="147"/>
      <c r="BF237" s="147"/>
      <c r="BG237" s="147"/>
      <c r="BH237" s="147"/>
    </row>
    <row r="238" spans="1:60" outlineLevel="2" x14ac:dyDescent="0.2">
      <c r="A238" s="154"/>
      <c r="B238" s="155"/>
      <c r="C238" s="185" t="s">
        <v>440</v>
      </c>
      <c r="D238" s="158"/>
      <c r="E238" s="159">
        <v>13.804</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169</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ht="22.5" outlineLevel="1" x14ac:dyDescent="0.2">
      <c r="A239" s="168">
        <v>66</v>
      </c>
      <c r="B239" s="169" t="s">
        <v>441</v>
      </c>
      <c r="C239" s="184" t="s">
        <v>442</v>
      </c>
      <c r="D239" s="170" t="s">
        <v>207</v>
      </c>
      <c r="E239" s="171">
        <v>151.30000000000001</v>
      </c>
      <c r="F239" s="172">
        <v>0</v>
      </c>
      <c r="G239" s="173">
        <f>ROUND(E239*F239,2)</f>
        <v>0</v>
      </c>
      <c r="H239" s="172">
        <v>389.29</v>
      </c>
      <c r="I239" s="173">
        <f>ROUND(E239*H239,2)</f>
        <v>58899.58</v>
      </c>
      <c r="J239" s="172">
        <v>127.71</v>
      </c>
      <c r="K239" s="173">
        <f>ROUND(E239*J239,2)</f>
        <v>19322.52</v>
      </c>
      <c r="L239" s="173">
        <v>21</v>
      </c>
      <c r="M239" s="173">
        <f>G239*(1+L239/100)</f>
        <v>0</v>
      </c>
      <c r="N239" s="171">
        <v>0.11025</v>
      </c>
      <c r="O239" s="171">
        <f>ROUND(E239*N239,2)</f>
        <v>16.68</v>
      </c>
      <c r="P239" s="171">
        <v>0</v>
      </c>
      <c r="Q239" s="171">
        <f>ROUND(E239*P239,2)</f>
        <v>0</v>
      </c>
      <c r="R239" s="173" t="s">
        <v>236</v>
      </c>
      <c r="S239" s="173" t="s">
        <v>162</v>
      </c>
      <c r="T239" s="174" t="s">
        <v>162</v>
      </c>
      <c r="U239" s="157">
        <v>0.153</v>
      </c>
      <c r="V239" s="157">
        <f>ROUND(E239*U239,2)</f>
        <v>23.15</v>
      </c>
      <c r="W239" s="157"/>
      <c r="X239" s="157" t="s">
        <v>163</v>
      </c>
      <c r="Y239" s="157" t="s">
        <v>164</v>
      </c>
      <c r="Z239" s="147"/>
      <c r="AA239" s="147"/>
      <c r="AB239" s="147"/>
      <c r="AC239" s="147"/>
      <c r="AD239" s="147"/>
      <c r="AE239" s="147"/>
      <c r="AF239" s="147"/>
      <c r="AG239" s="147" t="s">
        <v>165</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2" x14ac:dyDescent="0.2">
      <c r="A240" s="154"/>
      <c r="B240" s="155"/>
      <c r="C240" s="248" t="s">
        <v>443</v>
      </c>
      <c r="D240" s="249"/>
      <c r="E240" s="249"/>
      <c r="F240" s="249"/>
      <c r="G240" s="249"/>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167</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75" t="str">
        <f>C240</f>
        <v>dovoz směsi, doprava pomocí šnekového čerpadla, lití hadicí na plochu, dvojí (křížem vedené) rozvlnění hrazdami</v>
      </c>
      <c r="BB240" s="147"/>
      <c r="BC240" s="147"/>
      <c r="BD240" s="147"/>
      <c r="BE240" s="147"/>
      <c r="BF240" s="147"/>
      <c r="BG240" s="147"/>
      <c r="BH240" s="147"/>
    </row>
    <row r="241" spans="1:60" outlineLevel="2" x14ac:dyDescent="0.2">
      <c r="A241" s="154"/>
      <c r="B241" s="155"/>
      <c r="C241" s="185" t="s">
        <v>316</v>
      </c>
      <c r="D241" s="158"/>
      <c r="E241" s="159">
        <v>17.7</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169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85" t="s">
        <v>317</v>
      </c>
      <c r="D242" s="158"/>
      <c r="E242" s="159">
        <v>18.100000000000001</v>
      </c>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169</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85" t="s">
        <v>318</v>
      </c>
      <c r="D243" s="158"/>
      <c r="E243" s="159">
        <v>18.100000000000001</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169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85" t="s">
        <v>319</v>
      </c>
      <c r="D244" s="158"/>
      <c r="E244" s="159">
        <v>16.399999999999999</v>
      </c>
      <c r="F244" s="157"/>
      <c r="G244" s="157"/>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169</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85" t="s">
        <v>320</v>
      </c>
      <c r="D245" s="158"/>
      <c r="E245" s="159">
        <v>14.8</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169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85" t="s">
        <v>326</v>
      </c>
      <c r="D246" s="158"/>
      <c r="E246" s="159">
        <v>4.0999999999999996</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169</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85" t="s">
        <v>327</v>
      </c>
      <c r="D247" s="158"/>
      <c r="E247" s="159">
        <v>4</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169</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85" t="s">
        <v>328</v>
      </c>
      <c r="D248" s="158"/>
      <c r="E248" s="159">
        <v>4.0999999999999996</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169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85" t="s">
        <v>329</v>
      </c>
      <c r="D249" s="158"/>
      <c r="E249" s="159">
        <v>9.1999999999999993</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169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5" t="s">
        <v>321</v>
      </c>
      <c r="D250" s="158"/>
      <c r="E250" s="159">
        <v>6.5</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169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85" t="s">
        <v>322</v>
      </c>
      <c r="D251" s="158"/>
      <c r="E251" s="159">
        <v>15.8</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169</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85" t="s">
        <v>323</v>
      </c>
      <c r="D252" s="158"/>
      <c r="E252" s="159">
        <v>22.5</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169</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68">
        <v>67</v>
      </c>
      <c r="B253" s="169" t="s">
        <v>444</v>
      </c>
      <c r="C253" s="184" t="s">
        <v>445</v>
      </c>
      <c r="D253" s="170" t="s">
        <v>207</v>
      </c>
      <c r="E253" s="171">
        <v>151.30000000000001</v>
      </c>
      <c r="F253" s="172">
        <v>0</v>
      </c>
      <c r="G253" s="173">
        <f>ROUND(E253*F253,2)</f>
        <v>0</v>
      </c>
      <c r="H253" s="172">
        <v>0</v>
      </c>
      <c r="I253" s="173">
        <f>ROUND(E253*H253,2)</f>
        <v>0</v>
      </c>
      <c r="J253" s="172">
        <v>51.2</v>
      </c>
      <c r="K253" s="173">
        <f>ROUND(E253*J253,2)</f>
        <v>7746.56</v>
      </c>
      <c r="L253" s="173">
        <v>21</v>
      </c>
      <c r="M253" s="173">
        <f>G253*(1+L253/100)</f>
        <v>0</v>
      </c>
      <c r="N253" s="171">
        <v>0</v>
      </c>
      <c r="O253" s="171">
        <f>ROUND(E253*N253,2)</f>
        <v>0</v>
      </c>
      <c r="P253" s="171">
        <v>0</v>
      </c>
      <c r="Q253" s="171">
        <f>ROUND(E253*P253,2)</f>
        <v>0</v>
      </c>
      <c r="R253" s="173" t="s">
        <v>236</v>
      </c>
      <c r="S253" s="173" t="s">
        <v>162</v>
      </c>
      <c r="T253" s="174" t="s">
        <v>162</v>
      </c>
      <c r="U253" s="157">
        <v>0.05</v>
      </c>
      <c r="V253" s="157">
        <f>ROUND(E253*U253,2)</f>
        <v>7.57</v>
      </c>
      <c r="W253" s="157"/>
      <c r="X253" s="157" t="s">
        <v>163</v>
      </c>
      <c r="Y253" s="157" t="s">
        <v>164</v>
      </c>
      <c r="Z253" s="147"/>
      <c r="AA253" s="147"/>
      <c r="AB253" s="147"/>
      <c r="AC253" s="147"/>
      <c r="AD253" s="147"/>
      <c r="AE253" s="147"/>
      <c r="AF253" s="147"/>
      <c r="AG253" s="147" t="s">
        <v>165</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
      <c r="A254" s="154"/>
      <c r="B254" s="155"/>
      <c r="C254" s="185" t="s">
        <v>446</v>
      </c>
      <c r="D254" s="158"/>
      <c r="E254" s="159">
        <v>151.30000000000001</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169</v>
      </c>
      <c r="AH254" s="147">
        <v>5</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ht="22.5" outlineLevel="1" x14ac:dyDescent="0.2">
      <c r="A255" s="168">
        <v>68</v>
      </c>
      <c r="B255" s="169" t="s">
        <v>447</v>
      </c>
      <c r="C255" s="184" t="s">
        <v>448</v>
      </c>
      <c r="D255" s="170" t="s">
        <v>207</v>
      </c>
      <c r="E255" s="171">
        <v>1.92</v>
      </c>
      <c r="F255" s="172">
        <v>0</v>
      </c>
      <c r="G255" s="173">
        <f>ROUND(E255*F255,2)</f>
        <v>0</v>
      </c>
      <c r="H255" s="172">
        <v>96.95</v>
      </c>
      <c r="I255" s="173">
        <f>ROUND(E255*H255,2)</f>
        <v>186.14</v>
      </c>
      <c r="J255" s="172">
        <v>226.05</v>
      </c>
      <c r="K255" s="173">
        <f>ROUND(E255*J255,2)</f>
        <v>434.02</v>
      </c>
      <c r="L255" s="173">
        <v>21</v>
      </c>
      <c r="M255" s="173">
        <f>G255*(1+L255/100)</f>
        <v>0</v>
      </c>
      <c r="N255" s="171">
        <v>7.4260000000000007E-2</v>
      </c>
      <c r="O255" s="171">
        <f>ROUND(E255*N255,2)</f>
        <v>0.14000000000000001</v>
      </c>
      <c r="P255" s="171">
        <v>0</v>
      </c>
      <c r="Q255" s="171">
        <f>ROUND(E255*P255,2)</f>
        <v>0</v>
      </c>
      <c r="R255" s="173" t="s">
        <v>236</v>
      </c>
      <c r="S255" s="173" t="s">
        <v>162</v>
      </c>
      <c r="T255" s="174" t="s">
        <v>162</v>
      </c>
      <c r="U255" s="157">
        <v>0.373</v>
      </c>
      <c r="V255" s="157">
        <f>ROUND(E255*U255,2)</f>
        <v>0.72</v>
      </c>
      <c r="W255" s="157"/>
      <c r="X255" s="157" t="s">
        <v>163</v>
      </c>
      <c r="Y255" s="157" t="s">
        <v>164</v>
      </c>
      <c r="Z255" s="147"/>
      <c r="AA255" s="147"/>
      <c r="AB255" s="147"/>
      <c r="AC255" s="147"/>
      <c r="AD255" s="147"/>
      <c r="AE255" s="147"/>
      <c r="AF255" s="147"/>
      <c r="AG255" s="147" t="s">
        <v>165</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22.5" outlineLevel="2" x14ac:dyDescent="0.2">
      <c r="A256" s="154"/>
      <c r="B256" s="155"/>
      <c r="C256" s="248" t="s">
        <v>449</v>
      </c>
      <c r="D256" s="249"/>
      <c r="E256" s="249"/>
      <c r="F256" s="249"/>
      <c r="G256" s="249"/>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167</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75" t="str">
        <f>C256</f>
        <v>na zdivu jako podklad např. pod izolaci, na parapetech z prefabrikovaných dílců, pod oplechování apod., vodorovný nebo ve spádu do 15°, hlazený dřevěným hladítkem,</v>
      </c>
      <c r="BB256" s="147"/>
      <c r="BC256" s="147"/>
      <c r="BD256" s="147"/>
      <c r="BE256" s="147"/>
      <c r="BF256" s="147"/>
      <c r="BG256" s="147"/>
      <c r="BH256" s="147"/>
    </row>
    <row r="257" spans="1:60" outlineLevel="2" x14ac:dyDescent="0.2">
      <c r="A257" s="154"/>
      <c r="B257" s="155"/>
      <c r="C257" s="185" t="s">
        <v>450</v>
      </c>
      <c r="D257" s="158"/>
      <c r="E257" s="159">
        <v>1.92</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169</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ht="22.5" outlineLevel="1" x14ac:dyDescent="0.2">
      <c r="A258" s="168">
        <v>69</v>
      </c>
      <c r="B258" s="169" t="s">
        <v>451</v>
      </c>
      <c r="C258" s="184" t="s">
        <v>452</v>
      </c>
      <c r="D258" s="170" t="s">
        <v>207</v>
      </c>
      <c r="E258" s="171">
        <v>2.7</v>
      </c>
      <c r="F258" s="172">
        <v>0</v>
      </c>
      <c r="G258" s="173">
        <f>ROUND(E258*F258,2)</f>
        <v>0</v>
      </c>
      <c r="H258" s="172">
        <v>226.55</v>
      </c>
      <c r="I258" s="173">
        <f>ROUND(E258*H258,2)</f>
        <v>611.69000000000005</v>
      </c>
      <c r="J258" s="172">
        <v>323.45</v>
      </c>
      <c r="K258" s="173">
        <f>ROUND(E258*J258,2)</f>
        <v>873.32</v>
      </c>
      <c r="L258" s="173">
        <v>21</v>
      </c>
      <c r="M258" s="173">
        <f>G258*(1+L258/100)</f>
        <v>0</v>
      </c>
      <c r="N258" s="171">
        <v>0.30995</v>
      </c>
      <c r="O258" s="171">
        <f>ROUND(E258*N258,2)</f>
        <v>0.84</v>
      </c>
      <c r="P258" s="171">
        <v>0</v>
      </c>
      <c r="Q258" s="171">
        <f>ROUND(E258*P258,2)</f>
        <v>0</v>
      </c>
      <c r="R258" s="173" t="s">
        <v>301</v>
      </c>
      <c r="S258" s="173" t="s">
        <v>162</v>
      </c>
      <c r="T258" s="174" t="s">
        <v>162</v>
      </c>
      <c r="U258" s="157">
        <v>0.60831999999999997</v>
      </c>
      <c r="V258" s="157">
        <f>ROUND(E258*U258,2)</f>
        <v>1.64</v>
      </c>
      <c r="W258" s="157"/>
      <c r="X258" s="157" t="s">
        <v>302</v>
      </c>
      <c r="Y258" s="157" t="s">
        <v>164</v>
      </c>
      <c r="Z258" s="147"/>
      <c r="AA258" s="147"/>
      <c r="AB258" s="147"/>
      <c r="AC258" s="147"/>
      <c r="AD258" s="147"/>
      <c r="AE258" s="147"/>
      <c r="AF258" s="147"/>
      <c r="AG258" s="147" t="s">
        <v>303</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2" x14ac:dyDescent="0.2">
      <c r="A259" s="154"/>
      <c r="B259" s="155"/>
      <c r="C259" s="248" t="s">
        <v>453</v>
      </c>
      <c r="D259" s="249"/>
      <c r="E259" s="249"/>
      <c r="F259" s="249"/>
      <c r="G259" s="249"/>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167</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75" t="str">
        <f>C259</f>
        <v>násyp pod podlahy ze štěrkopísku, s udusáním a urovnáním povrchu tloušťky podle popisu, mazanina z betonu prostého B 10 hlazená dřevěným hladítkem.</v>
      </c>
      <c r="BB259" s="147"/>
      <c r="BC259" s="147"/>
      <c r="BD259" s="147"/>
      <c r="BE259" s="147"/>
      <c r="BF259" s="147"/>
      <c r="BG259" s="147"/>
      <c r="BH259" s="147"/>
    </row>
    <row r="260" spans="1:60" outlineLevel="2" x14ac:dyDescent="0.2">
      <c r="A260" s="154"/>
      <c r="B260" s="155"/>
      <c r="C260" s="185" t="s">
        <v>454</v>
      </c>
      <c r="D260" s="158"/>
      <c r="E260" s="159">
        <v>2.7</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169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ht="22.5" outlineLevel="1" x14ac:dyDescent="0.2">
      <c r="A261" s="168">
        <v>70</v>
      </c>
      <c r="B261" s="169" t="s">
        <v>455</v>
      </c>
      <c r="C261" s="184" t="s">
        <v>456</v>
      </c>
      <c r="D261" s="170" t="s">
        <v>266</v>
      </c>
      <c r="E261" s="171">
        <v>36.5</v>
      </c>
      <c r="F261" s="172">
        <v>0</v>
      </c>
      <c r="G261" s="173">
        <f>ROUND(E261*F261,2)</f>
        <v>0</v>
      </c>
      <c r="H261" s="172">
        <v>637.91999999999996</v>
      </c>
      <c r="I261" s="173">
        <f>ROUND(E261*H261,2)</f>
        <v>23284.080000000002</v>
      </c>
      <c r="J261" s="172">
        <v>390.08</v>
      </c>
      <c r="K261" s="173">
        <f>ROUND(E261*J261,2)</f>
        <v>14237.92</v>
      </c>
      <c r="L261" s="173">
        <v>21</v>
      </c>
      <c r="M261" s="173">
        <f>G261*(1+L261/100)</f>
        <v>0</v>
      </c>
      <c r="N261" s="171">
        <v>0.34977000000000003</v>
      </c>
      <c r="O261" s="171">
        <f>ROUND(E261*N261,2)</f>
        <v>12.77</v>
      </c>
      <c r="P261" s="171">
        <v>0</v>
      </c>
      <c r="Q261" s="171">
        <f>ROUND(E261*P261,2)</f>
        <v>0</v>
      </c>
      <c r="R261" s="173" t="s">
        <v>301</v>
      </c>
      <c r="S261" s="173" t="s">
        <v>162</v>
      </c>
      <c r="T261" s="174" t="s">
        <v>162</v>
      </c>
      <c r="U261" s="157">
        <v>0.72050000000000003</v>
      </c>
      <c r="V261" s="157">
        <f>ROUND(E261*U261,2)</f>
        <v>26.3</v>
      </c>
      <c r="W261" s="157"/>
      <c r="X261" s="157" t="s">
        <v>302</v>
      </c>
      <c r="Y261" s="157" t="s">
        <v>164</v>
      </c>
      <c r="Z261" s="147"/>
      <c r="AA261" s="147"/>
      <c r="AB261" s="147"/>
      <c r="AC261" s="147"/>
      <c r="AD261" s="147"/>
      <c r="AE261" s="147"/>
      <c r="AF261" s="147"/>
      <c r="AG261" s="147" t="s">
        <v>303</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2" x14ac:dyDescent="0.2">
      <c r="A262" s="154"/>
      <c r="B262" s="155"/>
      <c r="C262" s="248" t="s">
        <v>457</v>
      </c>
      <c r="D262" s="249"/>
      <c r="E262" s="249"/>
      <c r="F262" s="249"/>
      <c r="G262" s="249"/>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167</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250" t="s">
        <v>458</v>
      </c>
      <c r="D263" s="251"/>
      <c r="E263" s="251"/>
      <c r="F263" s="251"/>
      <c r="G263" s="251"/>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242</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2" x14ac:dyDescent="0.2">
      <c r="A264" s="154"/>
      <c r="B264" s="155"/>
      <c r="C264" s="185" t="s">
        <v>459</v>
      </c>
      <c r="D264" s="158"/>
      <c r="E264" s="159">
        <v>36.5</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169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71</v>
      </c>
      <c r="B265" s="169" t="s">
        <v>460</v>
      </c>
      <c r="C265" s="184" t="s">
        <v>461</v>
      </c>
      <c r="D265" s="170" t="s">
        <v>218</v>
      </c>
      <c r="E265" s="171">
        <v>23.466799999999999</v>
      </c>
      <c r="F265" s="172">
        <v>0</v>
      </c>
      <c r="G265" s="173">
        <f>ROUND(E265*F265,2)</f>
        <v>0</v>
      </c>
      <c r="H265" s="172">
        <v>524</v>
      </c>
      <c r="I265" s="173">
        <f>ROUND(E265*H265,2)</f>
        <v>12296.6</v>
      </c>
      <c r="J265" s="172">
        <v>0</v>
      </c>
      <c r="K265" s="173">
        <f>ROUND(E265*J265,2)</f>
        <v>0</v>
      </c>
      <c r="L265" s="173">
        <v>21</v>
      </c>
      <c r="M265" s="173">
        <f>G265*(1+L265/100)</f>
        <v>0</v>
      </c>
      <c r="N265" s="171">
        <v>1</v>
      </c>
      <c r="O265" s="171">
        <f>ROUND(E265*N265,2)</f>
        <v>23.47</v>
      </c>
      <c r="P265" s="171">
        <v>0</v>
      </c>
      <c r="Q265" s="171">
        <f>ROUND(E265*P265,2)</f>
        <v>0</v>
      </c>
      <c r="R265" s="173" t="s">
        <v>219</v>
      </c>
      <c r="S265" s="173" t="s">
        <v>162</v>
      </c>
      <c r="T265" s="174" t="s">
        <v>162</v>
      </c>
      <c r="U265" s="157">
        <v>0</v>
      </c>
      <c r="V265" s="157">
        <f>ROUND(E265*U265,2)</f>
        <v>0</v>
      </c>
      <c r="W265" s="157"/>
      <c r="X265" s="157" t="s">
        <v>220</v>
      </c>
      <c r="Y265" s="157" t="s">
        <v>164</v>
      </c>
      <c r="Z265" s="147"/>
      <c r="AA265" s="147"/>
      <c r="AB265" s="147"/>
      <c r="AC265" s="147"/>
      <c r="AD265" s="147"/>
      <c r="AE265" s="147"/>
      <c r="AF265" s="147"/>
      <c r="AG265" s="147" t="s">
        <v>221</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2" x14ac:dyDescent="0.2">
      <c r="A266" s="154"/>
      <c r="B266" s="155"/>
      <c r="C266" s="185" t="s">
        <v>462</v>
      </c>
      <c r="D266" s="158"/>
      <c r="E266" s="159">
        <v>23.466799999999999</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169</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x14ac:dyDescent="0.2">
      <c r="A267" s="161" t="s">
        <v>156</v>
      </c>
      <c r="B267" s="162" t="s">
        <v>89</v>
      </c>
      <c r="C267" s="183" t="s">
        <v>90</v>
      </c>
      <c r="D267" s="163"/>
      <c r="E267" s="164"/>
      <c r="F267" s="165"/>
      <c r="G267" s="165">
        <f>SUMIF(AG268:AG270,"&lt;&gt;NOR",G268:G270)</f>
        <v>0</v>
      </c>
      <c r="H267" s="165"/>
      <c r="I267" s="165">
        <f>SUM(I268:I270)</f>
        <v>2046.78</v>
      </c>
      <c r="J267" s="165"/>
      <c r="K267" s="165">
        <f>SUM(K268:K270)</f>
        <v>1646.02</v>
      </c>
      <c r="L267" s="165"/>
      <c r="M267" s="165">
        <f>SUM(M268:M270)</f>
        <v>0</v>
      </c>
      <c r="N267" s="164"/>
      <c r="O267" s="164">
        <f>SUM(O268:O270)</f>
        <v>0.04</v>
      </c>
      <c r="P267" s="164"/>
      <c r="Q267" s="164">
        <f>SUM(Q268:Q270)</f>
        <v>0</v>
      </c>
      <c r="R267" s="165"/>
      <c r="S267" s="165"/>
      <c r="T267" s="166"/>
      <c r="U267" s="160"/>
      <c r="V267" s="160">
        <f>SUM(V268:V270)</f>
        <v>2.72</v>
      </c>
      <c r="W267" s="160"/>
      <c r="X267" s="160"/>
      <c r="Y267" s="160"/>
      <c r="AG267" t="s">
        <v>157</v>
      </c>
    </row>
    <row r="268" spans="1:60" ht="22.5" outlineLevel="1" x14ac:dyDescent="0.2">
      <c r="A268" s="168">
        <v>72</v>
      </c>
      <c r="B268" s="169" t="s">
        <v>463</v>
      </c>
      <c r="C268" s="184" t="s">
        <v>464</v>
      </c>
      <c r="D268" s="170" t="s">
        <v>266</v>
      </c>
      <c r="E268" s="171">
        <v>6.4</v>
      </c>
      <c r="F268" s="172">
        <v>0</v>
      </c>
      <c r="G268" s="173">
        <f>ROUND(E268*F268,2)</f>
        <v>0</v>
      </c>
      <c r="H268" s="172">
        <v>319.81</v>
      </c>
      <c r="I268" s="173">
        <f>ROUND(E268*H268,2)</f>
        <v>2046.78</v>
      </c>
      <c r="J268" s="172">
        <v>257.19</v>
      </c>
      <c r="K268" s="173">
        <f>ROUND(E268*J268,2)</f>
        <v>1646.02</v>
      </c>
      <c r="L268" s="173">
        <v>21</v>
      </c>
      <c r="M268" s="173">
        <f>G268*(1+L268/100)</f>
        <v>0</v>
      </c>
      <c r="N268" s="171">
        <v>6.1599999999999997E-3</v>
      </c>
      <c r="O268" s="171">
        <f>ROUND(E268*N268,2)</f>
        <v>0.04</v>
      </c>
      <c r="P268" s="171">
        <v>0</v>
      </c>
      <c r="Q268" s="171">
        <f>ROUND(E268*P268,2)</f>
        <v>0</v>
      </c>
      <c r="R268" s="173" t="s">
        <v>236</v>
      </c>
      <c r="S268" s="173" t="s">
        <v>162</v>
      </c>
      <c r="T268" s="174" t="s">
        <v>162</v>
      </c>
      <c r="U268" s="157">
        <v>0.42499999999999999</v>
      </c>
      <c r="V268" s="157">
        <f>ROUND(E268*U268,2)</f>
        <v>2.72</v>
      </c>
      <c r="W268" s="157"/>
      <c r="X268" s="157" t="s">
        <v>163</v>
      </c>
      <c r="Y268" s="157" t="s">
        <v>164</v>
      </c>
      <c r="Z268" s="147"/>
      <c r="AA268" s="147"/>
      <c r="AB268" s="147"/>
      <c r="AC268" s="147"/>
      <c r="AD268" s="147"/>
      <c r="AE268" s="147"/>
      <c r="AF268" s="147"/>
      <c r="AG268" s="147" t="s">
        <v>165</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2.5" outlineLevel="2" x14ac:dyDescent="0.2">
      <c r="A269" s="154"/>
      <c r="B269" s="155"/>
      <c r="C269" s="248" t="s">
        <v>465</v>
      </c>
      <c r="D269" s="249"/>
      <c r="E269" s="249"/>
      <c r="F269" s="249"/>
      <c r="G269" s="249"/>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167</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75" t="str">
        <f>C269</f>
        <v>a poloplastických hmot na montážní pěnu, zapravení omítky pod parapetem, těsnění spáry mezi parapetem a rámem okna, dodávka silikonu.</v>
      </c>
      <c r="BB269" s="147"/>
      <c r="BC269" s="147"/>
      <c r="BD269" s="147"/>
      <c r="BE269" s="147"/>
      <c r="BF269" s="147"/>
      <c r="BG269" s="147"/>
      <c r="BH269" s="147"/>
    </row>
    <row r="270" spans="1:60" outlineLevel="2" x14ac:dyDescent="0.2">
      <c r="A270" s="154"/>
      <c r="B270" s="155"/>
      <c r="C270" s="185" t="s">
        <v>466</v>
      </c>
      <c r="D270" s="158"/>
      <c r="E270" s="159">
        <v>6.4</v>
      </c>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169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x14ac:dyDescent="0.2">
      <c r="A271" s="161" t="s">
        <v>156</v>
      </c>
      <c r="B271" s="162" t="s">
        <v>91</v>
      </c>
      <c r="C271" s="183" t="s">
        <v>92</v>
      </c>
      <c r="D271" s="163"/>
      <c r="E271" s="164"/>
      <c r="F271" s="165"/>
      <c r="G271" s="165">
        <f>SUMIF(AG272:AG275,"&lt;&gt;NOR",G272:G275)</f>
        <v>0</v>
      </c>
      <c r="H271" s="165"/>
      <c r="I271" s="165">
        <f>SUM(I272:I275)</f>
        <v>506</v>
      </c>
      <c r="J271" s="165"/>
      <c r="K271" s="165">
        <f>SUM(K272:K275)</f>
        <v>255.46</v>
      </c>
      <c r="L271" s="165"/>
      <c r="M271" s="165">
        <f>SUM(M272:M275)</f>
        <v>0</v>
      </c>
      <c r="N271" s="164"/>
      <c r="O271" s="164">
        <f>SUM(O272:O275)</f>
        <v>0.02</v>
      </c>
      <c r="P271" s="164"/>
      <c r="Q271" s="164">
        <f>SUM(Q272:Q275)</f>
        <v>0</v>
      </c>
      <c r="R271" s="165"/>
      <c r="S271" s="165"/>
      <c r="T271" s="166"/>
      <c r="U271" s="160"/>
      <c r="V271" s="160">
        <f>SUM(V272:V275)</f>
        <v>0.46</v>
      </c>
      <c r="W271" s="160"/>
      <c r="X271" s="160"/>
      <c r="Y271" s="160"/>
      <c r="AG271" t="s">
        <v>157</v>
      </c>
    </row>
    <row r="272" spans="1:60" outlineLevel="1" x14ac:dyDescent="0.2">
      <c r="A272" s="168">
        <v>73</v>
      </c>
      <c r="B272" s="169" t="s">
        <v>467</v>
      </c>
      <c r="C272" s="184" t="s">
        <v>468</v>
      </c>
      <c r="D272" s="170" t="s">
        <v>266</v>
      </c>
      <c r="E272" s="171">
        <v>3.83</v>
      </c>
      <c r="F272" s="172">
        <v>0</v>
      </c>
      <c r="G272" s="173">
        <f>ROUND(E272*F272,2)</f>
        <v>0</v>
      </c>
      <c r="H272" s="172">
        <v>0</v>
      </c>
      <c r="I272" s="173">
        <f>ROUND(E272*H272,2)</f>
        <v>0</v>
      </c>
      <c r="J272" s="172">
        <v>66.7</v>
      </c>
      <c r="K272" s="173">
        <f>ROUND(E272*J272,2)</f>
        <v>255.46</v>
      </c>
      <c r="L272" s="173">
        <v>21</v>
      </c>
      <c r="M272" s="173">
        <f>G272*(1+L272/100)</f>
        <v>0</v>
      </c>
      <c r="N272" s="171">
        <v>0</v>
      </c>
      <c r="O272" s="171">
        <f>ROUND(E272*N272,2)</f>
        <v>0</v>
      </c>
      <c r="P272" s="171">
        <v>0</v>
      </c>
      <c r="Q272" s="171">
        <f>ROUND(E272*P272,2)</f>
        <v>0</v>
      </c>
      <c r="R272" s="173" t="s">
        <v>225</v>
      </c>
      <c r="S272" s="173" t="s">
        <v>162</v>
      </c>
      <c r="T272" s="174" t="s">
        <v>162</v>
      </c>
      <c r="U272" s="157">
        <v>0.12</v>
      </c>
      <c r="V272" s="157">
        <f>ROUND(E272*U272,2)</f>
        <v>0.46</v>
      </c>
      <c r="W272" s="157"/>
      <c r="X272" s="157" t="s">
        <v>163</v>
      </c>
      <c r="Y272" s="157" t="s">
        <v>164</v>
      </c>
      <c r="Z272" s="147"/>
      <c r="AA272" s="147"/>
      <c r="AB272" s="147"/>
      <c r="AC272" s="147"/>
      <c r="AD272" s="147"/>
      <c r="AE272" s="147"/>
      <c r="AF272" s="147"/>
      <c r="AG272" s="147" t="s">
        <v>165</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2" x14ac:dyDescent="0.2">
      <c r="A273" s="154"/>
      <c r="B273" s="155"/>
      <c r="C273" s="185" t="s">
        <v>469</v>
      </c>
      <c r="D273" s="158"/>
      <c r="E273" s="159">
        <v>3.83</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169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ht="22.5" outlineLevel="1" x14ac:dyDescent="0.2">
      <c r="A274" s="168">
        <v>74</v>
      </c>
      <c r="B274" s="169" t="s">
        <v>470</v>
      </c>
      <c r="C274" s="184" t="s">
        <v>471</v>
      </c>
      <c r="D274" s="170" t="s">
        <v>246</v>
      </c>
      <c r="E274" s="171">
        <v>4</v>
      </c>
      <c r="F274" s="172">
        <v>0</v>
      </c>
      <c r="G274" s="173">
        <f>ROUND(E274*F274,2)</f>
        <v>0</v>
      </c>
      <c r="H274" s="172">
        <v>126.5</v>
      </c>
      <c r="I274" s="173">
        <f>ROUND(E274*H274,2)</f>
        <v>506</v>
      </c>
      <c r="J274" s="172">
        <v>0</v>
      </c>
      <c r="K274" s="173">
        <f>ROUND(E274*J274,2)</f>
        <v>0</v>
      </c>
      <c r="L274" s="173">
        <v>21</v>
      </c>
      <c r="M274" s="173">
        <f>G274*(1+L274/100)</f>
        <v>0</v>
      </c>
      <c r="N274" s="171">
        <v>5.1999999999999998E-3</v>
      </c>
      <c r="O274" s="171">
        <f>ROUND(E274*N274,2)</f>
        <v>0.02</v>
      </c>
      <c r="P274" s="171">
        <v>0</v>
      </c>
      <c r="Q274" s="171">
        <f>ROUND(E274*P274,2)</f>
        <v>0</v>
      </c>
      <c r="R274" s="173" t="s">
        <v>219</v>
      </c>
      <c r="S274" s="173" t="s">
        <v>162</v>
      </c>
      <c r="T274" s="174" t="s">
        <v>162</v>
      </c>
      <c r="U274" s="157">
        <v>0</v>
      </c>
      <c r="V274" s="157">
        <f>ROUND(E274*U274,2)</f>
        <v>0</v>
      </c>
      <c r="W274" s="157"/>
      <c r="X274" s="157" t="s">
        <v>220</v>
      </c>
      <c r="Y274" s="157" t="s">
        <v>164</v>
      </c>
      <c r="Z274" s="147"/>
      <c r="AA274" s="147"/>
      <c r="AB274" s="147"/>
      <c r="AC274" s="147"/>
      <c r="AD274" s="147"/>
      <c r="AE274" s="147"/>
      <c r="AF274" s="147"/>
      <c r="AG274" s="147" t="s">
        <v>221</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
      <c r="A275" s="154"/>
      <c r="B275" s="155"/>
      <c r="C275" s="185" t="s">
        <v>472</v>
      </c>
      <c r="D275" s="158"/>
      <c r="E275" s="159">
        <v>4</v>
      </c>
      <c r="F275" s="157"/>
      <c r="G275" s="157"/>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169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x14ac:dyDescent="0.2">
      <c r="A276" s="161" t="s">
        <v>156</v>
      </c>
      <c r="B276" s="162" t="s">
        <v>93</v>
      </c>
      <c r="C276" s="183" t="s">
        <v>94</v>
      </c>
      <c r="D276" s="163"/>
      <c r="E276" s="164"/>
      <c r="F276" s="165"/>
      <c r="G276" s="165">
        <f>SUMIF(AG277:AG285,"&lt;&gt;NOR",G277:G285)</f>
        <v>0</v>
      </c>
      <c r="H276" s="165"/>
      <c r="I276" s="165">
        <f>SUM(I277:I285)</f>
        <v>25526.269999999997</v>
      </c>
      <c r="J276" s="165"/>
      <c r="K276" s="165">
        <f>SUM(K277:K285)</f>
        <v>46738.13</v>
      </c>
      <c r="L276" s="165"/>
      <c r="M276" s="165">
        <f>SUM(M277:M285)</f>
        <v>0</v>
      </c>
      <c r="N276" s="164"/>
      <c r="O276" s="164">
        <f>SUM(O277:O285)</f>
        <v>4.28</v>
      </c>
      <c r="P276" s="164"/>
      <c r="Q276" s="164">
        <f>SUM(Q277:Q285)</f>
        <v>0</v>
      </c>
      <c r="R276" s="165"/>
      <c r="S276" s="165"/>
      <c r="T276" s="166"/>
      <c r="U276" s="160"/>
      <c r="V276" s="160">
        <f>SUM(V277:V285)</f>
        <v>78.78</v>
      </c>
      <c r="W276" s="160"/>
      <c r="X276" s="160"/>
      <c r="Y276" s="160"/>
      <c r="AG276" t="s">
        <v>157</v>
      </c>
    </row>
    <row r="277" spans="1:60" ht="22.5" outlineLevel="1" x14ac:dyDescent="0.2">
      <c r="A277" s="168">
        <v>75</v>
      </c>
      <c r="B277" s="169" t="s">
        <v>473</v>
      </c>
      <c r="C277" s="184" t="s">
        <v>474</v>
      </c>
      <c r="D277" s="170" t="s">
        <v>207</v>
      </c>
      <c r="E277" s="171">
        <v>203.4</v>
      </c>
      <c r="F277" s="172">
        <v>0</v>
      </c>
      <c r="G277" s="173">
        <f>ROUND(E277*F277,2)</f>
        <v>0</v>
      </c>
      <c r="H277" s="172">
        <v>0.04</v>
      </c>
      <c r="I277" s="173">
        <f>ROUND(E277*H277,2)</f>
        <v>8.14</v>
      </c>
      <c r="J277" s="172">
        <v>92.56</v>
      </c>
      <c r="K277" s="173">
        <f>ROUND(E277*J277,2)</f>
        <v>18826.7</v>
      </c>
      <c r="L277" s="173">
        <v>21</v>
      </c>
      <c r="M277" s="173">
        <f>G277*(1+L277/100)</f>
        <v>0</v>
      </c>
      <c r="N277" s="171">
        <v>1.8380000000000001E-2</v>
      </c>
      <c r="O277" s="171">
        <f>ROUND(E277*N277,2)</f>
        <v>3.74</v>
      </c>
      <c r="P277" s="171">
        <v>0</v>
      </c>
      <c r="Q277" s="171">
        <f>ROUND(E277*P277,2)</f>
        <v>0</v>
      </c>
      <c r="R277" s="173" t="s">
        <v>475</v>
      </c>
      <c r="S277" s="173" t="s">
        <v>162</v>
      </c>
      <c r="T277" s="174" t="s">
        <v>162</v>
      </c>
      <c r="U277" s="157">
        <v>0.14399999999999999</v>
      </c>
      <c r="V277" s="157">
        <f>ROUND(E277*U277,2)</f>
        <v>29.29</v>
      </c>
      <c r="W277" s="157"/>
      <c r="X277" s="157" t="s">
        <v>163</v>
      </c>
      <c r="Y277" s="157" t="s">
        <v>164</v>
      </c>
      <c r="Z277" s="147"/>
      <c r="AA277" s="147"/>
      <c r="AB277" s="147"/>
      <c r="AC277" s="147"/>
      <c r="AD277" s="147"/>
      <c r="AE277" s="147"/>
      <c r="AF277" s="147"/>
      <c r="AG277" s="147" t="s">
        <v>476</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2" x14ac:dyDescent="0.2">
      <c r="A278" s="154"/>
      <c r="B278" s="155"/>
      <c r="C278" s="248" t="s">
        <v>477</v>
      </c>
      <c r="D278" s="249"/>
      <c r="E278" s="249"/>
      <c r="F278" s="249"/>
      <c r="G278" s="249"/>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167</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2" x14ac:dyDescent="0.2">
      <c r="A279" s="154"/>
      <c r="B279" s="155"/>
      <c r="C279" s="185" t="s">
        <v>478</v>
      </c>
      <c r="D279" s="158"/>
      <c r="E279" s="159">
        <v>203.4</v>
      </c>
      <c r="F279" s="157"/>
      <c r="G279" s="157"/>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169</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ht="22.5" outlineLevel="1" x14ac:dyDescent="0.2">
      <c r="A280" s="168">
        <v>76</v>
      </c>
      <c r="B280" s="169" t="s">
        <v>479</v>
      </c>
      <c r="C280" s="184" t="s">
        <v>480</v>
      </c>
      <c r="D280" s="170" t="s">
        <v>207</v>
      </c>
      <c r="E280" s="171">
        <v>406.8</v>
      </c>
      <c r="F280" s="172">
        <v>0</v>
      </c>
      <c r="G280" s="173">
        <f>ROUND(E280*F280,2)</f>
        <v>0</v>
      </c>
      <c r="H280" s="172">
        <v>48.56</v>
      </c>
      <c r="I280" s="173">
        <f>ROUND(E280*H280,2)</f>
        <v>19754.21</v>
      </c>
      <c r="J280" s="172">
        <v>3.34</v>
      </c>
      <c r="K280" s="173">
        <f>ROUND(E280*J280,2)</f>
        <v>1358.71</v>
      </c>
      <c r="L280" s="173">
        <v>21</v>
      </c>
      <c r="M280" s="173">
        <f>G280*(1+L280/100)</f>
        <v>0</v>
      </c>
      <c r="N280" s="171">
        <v>9.7000000000000005E-4</v>
      </c>
      <c r="O280" s="171">
        <f>ROUND(E280*N280,2)</f>
        <v>0.39</v>
      </c>
      <c r="P280" s="171">
        <v>0</v>
      </c>
      <c r="Q280" s="171">
        <f>ROUND(E280*P280,2)</f>
        <v>0</v>
      </c>
      <c r="R280" s="173" t="s">
        <v>475</v>
      </c>
      <c r="S280" s="173" t="s">
        <v>162</v>
      </c>
      <c r="T280" s="174" t="s">
        <v>162</v>
      </c>
      <c r="U280" s="157">
        <v>6.0000000000000001E-3</v>
      </c>
      <c r="V280" s="157">
        <f>ROUND(E280*U280,2)</f>
        <v>2.44</v>
      </c>
      <c r="W280" s="157"/>
      <c r="X280" s="157" t="s">
        <v>163</v>
      </c>
      <c r="Y280" s="157" t="s">
        <v>164</v>
      </c>
      <c r="Z280" s="147"/>
      <c r="AA280" s="147"/>
      <c r="AB280" s="147"/>
      <c r="AC280" s="147"/>
      <c r="AD280" s="147"/>
      <c r="AE280" s="147"/>
      <c r="AF280" s="147"/>
      <c r="AG280" s="147" t="s">
        <v>476</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248" t="s">
        <v>477</v>
      </c>
      <c r="D281" s="249"/>
      <c r="E281" s="249"/>
      <c r="F281" s="249"/>
      <c r="G281" s="249"/>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167</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185" t="s">
        <v>481</v>
      </c>
      <c r="D282" s="158"/>
      <c r="E282" s="159">
        <v>406.8</v>
      </c>
      <c r="F282" s="157"/>
      <c r="G282" s="157"/>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169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76">
        <v>77</v>
      </c>
      <c r="B283" s="177" t="s">
        <v>482</v>
      </c>
      <c r="C283" s="186" t="s">
        <v>483</v>
      </c>
      <c r="D283" s="178" t="s">
        <v>207</v>
      </c>
      <c r="E283" s="179">
        <v>203.4</v>
      </c>
      <c r="F283" s="180">
        <v>0</v>
      </c>
      <c r="G283" s="181">
        <f>ROUND(E283*F283,2)</f>
        <v>0</v>
      </c>
      <c r="H283" s="180">
        <v>0</v>
      </c>
      <c r="I283" s="181">
        <f>ROUND(E283*H283,2)</f>
        <v>0</v>
      </c>
      <c r="J283" s="180">
        <v>72</v>
      </c>
      <c r="K283" s="181">
        <f>ROUND(E283*J283,2)</f>
        <v>14644.8</v>
      </c>
      <c r="L283" s="181">
        <v>21</v>
      </c>
      <c r="M283" s="181">
        <f>G283*(1+L283/100)</f>
        <v>0</v>
      </c>
      <c r="N283" s="179">
        <v>0</v>
      </c>
      <c r="O283" s="179">
        <f>ROUND(E283*N283,2)</f>
        <v>0</v>
      </c>
      <c r="P283" s="179">
        <v>0</v>
      </c>
      <c r="Q283" s="179">
        <f>ROUND(E283*P283,2)</f>
        <v>0</v>
      </c>
      <c r="R283" s="181" t="s">
        <v>475</v>
      </c>
      <c r="S283" s="181" t="s">
        <v>162</v>
      </c>
      <c r="T283" s="182" t="s">
        <v>162</v>
      </c>
      <c r="U283" s="157">
        <v>0.126</v>
      </c>
      <c r="V283" s="157">
        <f>ROUND(E283*U283,2)</f>
        <v>25.63</v>
      </c>
      <c r="W283" s="157"/>
      <c r="X283" s="157" t="s">
        <v>163</v>
      </c>
      <c r="Y283" s="157" t="s">
        <v>164</v>
      </c>
      <c r="Z283" s="147"/>
      <c r="AA283" s="147"/>
      <c r="AB283" s="147"/>
      <c r="AC283" s="147"/>
      <c r="AD283" s="147"/>
      <c r="AE283" s="147"/>
      <c r="AF283" s="147"/>
      <c r="AG283" s="147" t="s">
        <v>476</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68">
        <v>78</v>
      </c>
      <c r="B284" s="169" t="s">
        <v>484</v>
      </c>
      <c r="C284" s="184" t="s">
        <v>485</v>
      </c>
      <c r="D284" s="170" t="s">
        <v>207</v>
      </c>
      <c r="E284" s="171">
        <v>121.04</v>
      </c>
      <c r="F284" s="172">
        <v>0</v>
      </c>
      <c r="G284" s="173">
        <f>ROUND(E284*F284,2)</f>
        <v>0</v>
      </c>
      <c r="H284" s="172">
        <v>47.62</v>
      </c>
      <c r="I284" s="173">
        <f>ROUND(E284*H284,2)</f>
        <v>5763.92</v>
      </c>
      <c r="J284" s="172">
        <v>98.38</v>
      </c>
      <c r="K284" s="173">
        <f>ROUND(E284*J284,2)</f>
        <v>11907.92</v>
      </c>
      <c r="L284" s="173">
        <v>21</v>
      </c>
      <c r="M284" s="173">
        <f>G284*(1+L284/100)</f>
        <v>0</v>
      </c>
      <c r="N284" s="171">
        <v>1.2099999999999999E-3</v>
      </c>
      <c r="O284" s="171">
        <f>ROUND(E284*N284,2)</f>
        <v>0.15</v>
      </c>
      <c r="P284" s="171">
        <v>0</v>
      </c>
      <c r="Q284" s="171">
        <f>ROUND(E284*P284,2)</f>
        <v>0</v>
      </c>
      <c r="R284" s="173" t="s">
        <v>475</v>
      </c>
      <c r="S284" s="173" t="s">
        <v>162</v>
      </c>
      <c r="T284" s="174" t="s">
        <v>162</v>
      </c>
      <c r="U284" s="157">
        <v>0.17699999999999999</v>
      </c>
      <c r="V284" s="157">
        <f>ROUND(E284*U284,2)</f>
        <v>21.42</v>
      </c>
      <c r="W284" s="157"/>
      <c r="X284" s="157" t="s">
        <v>163</v>
      </c>
      <c r="Y284" s="157" t="s">
        <v>164</v>
      </c>
      <c r="Z284" s="147"/>
      <c r="AA284" s="147"/>
      <c r="AB284" s="147"/>
      <c r="AC284" s="147"/>
      <c r="AD284" s="147"/>
      <c r="AE284" s="147"/>
      <c r="AF284" s="147"/>
      <c r="AG284" s="147" t="s">
        <v>165</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2" x14ac:dyDescent="0.2">
      <c r="A285" s="154"/>
      <c r="B285" s="155"/>
      <c r="C285" s="185" t="s">
        <v>486</v>
      </c>
      <c r="D285" s="158"/>
      <c r="E285" s="159">
        <v>121.04</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169</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x14ac:dyDescent="0.2">
      <c r="A286" s="161" t="s">
        <v>156</v>
      </c>
      <c r="B286" s="162" t="s">
        <v>95</v>
      </c>
      <c r="C286" s="183" t="s">
        <v>96</v>
      </c>
      <c r="D286" s="163"/>
      <c r="E286" s="164"/>
      <c r="F286" s="165"/>
      <c r="G286" s="165">
        <f>SUMIF(AG287:AG294,"&lt;&gt;NOR",G287:G294)</f>
        <v>0</v>
      </c>
      <c r="H286" s="165"/>
      <c r="I286" s="165">
        <f>SUM(I287:I294)</f>
        <v>2884.07</v>
      </c>
      <c r="J286" s="165"/>
      <c r="K286" s="165">
        <f>SUM(K287:K294)</f>
        <v>34216.93</v>
      </c>
      <c r="L286" s="165"/>
      <c r="M286" s="165">
        <f>SUM(M287:M294)</f>
        <v>0</v>
      </c>
      <c r="N286" s="164"/>
      <c r="O286" s="164">
        <f>SUM(O287:O294)</f>
        <v>0.03</v>
      </c>
      <c r="P286" s="164"/>
      <c r="Q286" s="164">
        <f>SUM(Q287:Q294)</f>
        <v>0</v>
      </c>
      <c r="R286" s="165"/>
      <c r="S286" s="165"/>
      <c r="T286" s="166"/>
      <c r="U286" s="160"/>
      <c r="V286" s="160">
        <f>SUM(V287:V294)</f>
        <v>67.44</v>
      </c>
      <c r="W286" s="160"/>
      <c r="X286" s="160"/>
      <c r="Y286" s="160"/>
      <c r="AG286" t="s">
        <v>157</v>
      </c>
    </row>
    <row r="287" spans="1:60" ht="56.25" outlineLevel="1" x14ac:dyDescent="0.2">
      <c r="A287" s="168">
        <v>79</v>
      </c>
      <c r="B287" s="169" t="s">
        <v>487</v>
      </c>
      <c r="C287" s="184" t="s">
        <v>488</v>
      </c>
      <c r="D287" s="170" t="s">
        <v>207</v>
      </c>
      <c r="E287" s="171">
        <v>215</v>
      </c>
      <c r="F287" s="172">
        <v>0</v>
      </c>
      <c r="G287" s="173">
        <f>ROUND(E287*F287,2)</f>
        <v>0</v>
      </c>
      <c r="H287" s="172">
        <v>2.2799999999999998</v>
      </c>
      <c r="I287" s="173">
        <f>ROUND(E287*H287,2)</f>
        <v>490.2</v>
      </c>
      <c r="J287" s="172">
        <v>154.72</v>
      </c>
      <c r="K287" s="173">
        <f>ROUND(E287*J287,2)</f>
        <v>33264.800000000003</v>
      </c>
      <c r="L287" s="173">
        <v>21</v>
      </c>
      <c r="M287" s="173">
        <f>G287*(1+L287/100)</f>
        <v>0</v>
      </c>
      <c r="N287" s="171">
        <v>4.0000000000000003E-5</v>
      </c>
      <c r="O287" s="171">
        <f>ROUND(E287*N287,2)</f>
        <v>0.01</v>
      </c>
      <c r="P287" s="171">
        <v>0</v>
      </c>
      <c r="Q287" s="171">
        <f>ROUND(E287*P287,2)</f>
        <v>0</v>
      </c>
      <c r="R287" s="173" t="s">
        <v>236</v>
      </c>
      <c r="S287" s="173" t="s">
        <v>162</v>
      </c>
      <c r="T287" s="174" t="s">
        <v>162</v>
      </c>
      <c r="U287" s="157">
        <v>0.308</v>
      </c>
      <c r="V287" s="157">
        <f>ROUND(E287*U287,2)</f>
        <v>66.22</v>
      </c>
      <c r="W287" s="157"/>
      <c r="X287" s="157" t="s">
        <v>163</v>
      </c>
      <c r="Y287" s="157" t="s">
        <v>164</v>
      </c>
      <c r="Z287" s="147"/>
      <c r="AA287" s="147"/>
      <c r="AB287" s="147"/>
      <c r="AC287" s="147"/>
      <c r="AD287" s="147"/>
      <c r="AE287" s="147"/>
      <c r="AF287" s="147"/>
      <c r="AG287" s="147" t="s">
        <v>165</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2" x14ac:dyDescent="0.2">
      <c r="A288" s="154"/>
      <c r="B288" s="155"/>
      <c r="C288" s="185" t="s">
        <v>489</v>
      </c>
      <c r="D288" s="158"/>
      <c r="E288" s="159">
        <v>215</v>
      </c>
      <c r="F288" s="157"/>
      <c r="G288" s="157"/>
      <c r="H288" s="157"/>
      <c r="I288" s="157"/>
      <c r="J288" s="157"/>
      <c r="K288" s="157"/>
      <c r="L288" s="157"/>
      <c r="M288" s="157"/>
      <c r="N288" s="156"/>
      <c r="O288" s="156"/>
      <c r="P288" s="156"/>
      <c r="Q288" s="156"/>
      <c r="R288" s="157"/>
      <c r="S288" s="157"/>
      <c r="T288" s="157"/>
      <c r="U288" s="157"/>
      <c r="V288" s="157"/>
      <c r="W288" s="157"/>
      <c r="X288" s="157"/>
      <c r="Y288" s="157"/>
      <c r="Z288" s="147"/>
      <c r="AA288" s="147"/>
      <c r="AB288" s="147"/>
      <c r="AC288" s="147"/>
      <c r="AD288" s="147"/>
      <c r="AE288" s="147"/>
      <c r="AF288" s="147"/>
      <c r="AG288" s="147" t="s">
        <v>169</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76">
        <v>80</v>
      </c>
      <c r="B289" s="177" t="s">
        <v>490</v>
      </c>
      <c r="C289" s="186" t="s">
        <v>491</v>
      </c>
      <c r="D289" s="178" t="s">
        <v>246</v>
      </c>
      <c r="E289" s="179">
        <v>2</v>
      </c>
      <c r="F289" s="180">
        <v>0</v>
      </c>
      <c r="G289" s="181">
        <f>ROUND(E289*F289,2)</f>
        <v>0</v>
      </c>
      <c r="H289" s="180">
        <v>16.02</v>
      </c>
      <c r="I289" s="181">
        <f>ROUND(E289*H289,2)</f>
        <v>32.04</v>
      </c>
      <c r="J289" s="180">
        <v>86.98</v>
      </c>
      <c r="K289" s="181">
        <f>ROUND(E289*J289,2)</f>
        <v>173.96</v>
      </c>
      <c r="L289" s="181">
        <v>21</v>
      </c>
      <c r="M289" s="181">
        <f>G289*(1+L289/100)</f>
        <v>0</v>
      </c>
      <c r="N289" s="179">
        <v>1.0000000000000001E-5</v>
      </c>
      <c r="O289" s="179">
        <f>ROUND(E289*N289,2)</f>
        <v>0</v>
      </c>
      <c r="P289" s="179">
        <v>0</v>
      </c>
      <c r="Q289" s="179">
        <f>ROUND(E289*P289,2)</f>
        <v>0</v>
      </c>
      <c r="R289" s="181" t="s">
        <v>236</v>
      </c>
      <c r="S289" s="181" t="s">
        <v>162</v>
      </c>
      <c r="T289" s="182" t="s">
        <v>162</v>
      </c>
      <c r="U289" s="157">
        <v>0.17</v>
      </c>
      <c r="V289" s="157">
        <f>ROUND(E289*U289,2)</f>
        <v>0.34</v>
      </c>
      <c r="W289" s="157"/>
      <c r="X289" s="157" t="s">
        <v>163</v>
      </c>
      <c r="Y289" s="157" t="s">
        <v>164</v>
      </c>
      <c r="Z289" s="147"/>
      <c r="AA289" s="147"/>
      <c r="AB289" s="147"/>
      <c r="AC289" s="147"/>
      <c r="AD289" s="147"/>
      <c r="AE289" s="147"/>
      <c r="AF289" s="147"/>
      <c r="AG289" s="147" t="s">
        <v>165</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76">
        <v>81</v>
      </c>
      <c r="B290" s="177" t="s">
        <v>492</v>
      </c>
      <c r="C290" s="186" t="s">
        <v>493</v>
      </c>
      <c r="D290" s="178" t="s">
        <v>246</v>
      </c>
      <c r="E290" s="179">
        <v>2</v>
      </c>
      <c r="F290" s="180">
        <v>0</v>
      </c>
      <c r="G290" s="181">
        <f>ROUND(E290*F290,2)</f>
        <v>0</v>
      </c>
      <c r="H290" s="180">
        <v>0</v>
      </c>
      <c r="I290" s="181">
        <f>ROUND(E290*H290,2)</f>
        <v>0</v>
      </c>
      <c r="J290" s="180">
        <v>112</v>
      </c>
      <c r="K290" s="181">
        <f>ROUND(E290*J290,2)</f>
        <v>224</v>
      </c>
      <c r="L290" s="181">
        <v>21</v>
      </c>
      <c r="M290" s="181">
        <f>G290*(1+L290/100)</f>
        <v>0</v>
      </c>
      <c r="N290" s="179">
        <v>0</v>
      </c>
      <c r="O290" s="179">
        <f>ROUND(E290*N290,2)</f>
        <v>0</v>
      </c>
      <c r="P290" s="179">
        <v>0</v>
      </c>
      <c r="Q290" s="179">
        <f>ROUND(E290*P290,2)</f>
        <v>0</v>
      </c>
      <c r="R290" s="181" t="s">
        <v>236</v>
      </c>
      <c r="S290" s="181" t="s">
        <v>162</v>
      </c>
      <c r="T290" s="182" t="s">
        <v>162</v>
      </c>
      <c r="U290" s="157">
        <v>0.11890000000000001</v>
      </c>
      <c r="V290" s="157">
        <f>ROUND(E290*U290,2)</f>
        <v>0.24</v>
      </c>
      <c r="W290" s="157"/>
      <c r="X290" s="157" t="s">
        <v>163</v>
      </c>
      <c r="Y290" s="157" t="s">
        <v>164</v>
      </c>
      <c r="Z290" s="147"/>
      <c r="AA290" s="147"/>
      <c r="AB290" s="147"/>
      <c r="AC290" s="147"/>
      <c r="AD290" s="147"/>
      <c r="AE290" s="147"/>
      <c r="AF290" s="147"/>
      <c r="AG290" s="147" t="s">
        <v>165</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6">
        <v>82</v>
      </c>
      <c r="B291" s="177" t="s">
        <v>494</v>
      </c>
      <c r="C291" s="186" t="s">
        <v>495</v>
      </c>
      <c r="D291" s="178" t="s">
        <v>246</v>
      </c>
      <c r="E291" s="179">
        <v>2</v>
      </c>
      <c r="F291" s="180">
        <v>0</v>
      </c>
      <c r="G291" s="181">
        <f>ROUND(E291*F291,2)</f>
        <v>0</v>
      </c>
      <c r="H291" s="180">
        <v>0</v>
      </c>
      <c r="I291" s="181">
        <f>ROUND(E291*H291,2)</f>
        <v>0</v>
      </c>
      <c r="J291" s="180">
        <v>248.5</v>
      </c>
      <c r="K291" s="181">
        <f>ROUND(E291*J291,2)</f>
        <v>497</v>
      </c>
      <c r="L291" s="181">
        <v>21</v>
      </c>
      <c r="M291" s="181">
        <f>G291*(1+L291/100)</f>
        <v>0</v>
      </c>
      <c r="N291" s="179">
        <v>0</v>
      </c>
      <c r="O291" s="179">
        <f>ROUND(E291*N291,2)</f>
        <v>0</v>
      </c>
      <c r="P291" s="179">
        <v>0</v>
      </c>
      <c r="Q291" s="179">
        <f>ROUND(E291*P291,2)</f>
        <v>0</v>
      </c>
      <c r="R291" s="181" t="s">
        <v>236</v>
      </c>
      <c r="S291" s="181" t="s">
        <v>162</v>
      </c>
      <c r="T291" s="182" t="s">
        <v>162</v>
      </c>
      <c r="U291" s="157">
        <v>0.26419999999999999</v>
      </c>
      <c r="V291" s="157">
        <f>ROUND(E291*U291,2)</f>
        <v>0.53</v>
      </c>
      <c r="W291" s="157"/>
      <c r="X291" s="157" t="s">
        <v>163</v>
      </c>
      <c r="Y291" s="157" t="s">
        <v>164</v>
      </c>
      <c r="Z291" s="147"/>
      <c r="AA291" s="147"/>
      <c r="AB291" s="147"/>
      <c r="AC291" s="147"/>
      <c r="AD291" s="147"/>
      <c r="AE291" s="147"/>
      <c r="AF291" s="147"/>
      <c r="AG291" s="147" t="s">
        <v>165</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68">
        <v>83</v>
      </c>
      <c r="B292" s="169" t="s">
        <v>496</v>
      </c>
      <c r="C292" s="184" t="s">
        <v>497</v>
      </c>
      <c r="D292" s="170" t="s">
        <v>498</v>
      </c>
      <c r="E292" s="171">
        <v>1</v>
      </c>
      <c r="F292" s="172">
        <v>0</v>
      </c>
      <c r="G292" s="173">
        <f>ROUND(E292*F292,2)</f>
        <v>0</v>
      </c>
      <c r="H292" s="172">
        <v>189.83</v>
      </c>
      <c r="I292" s="173">
        <f>ROUND(E292*H292,2)</f>
        <v>189.83</v>
      </c>
      <c r="J292" s="172">
        <v>57.17</v>
      </c>
      <c r="K292" s="173">
        <f>ROUND(E292*J292,2)</f>
        <v>57.17</v>
      </c>
      <c r="L292" s="173">
        <v>21</v>
      </c>
      <c r="M292" s="173">
        <f>G292*(1+L292/100)</f>
        <v>0</v>
      </c>
      <c r="N292" s="171">
        <v>1.1299999999999999E-3</v>
      </c>
      <c r="O292" s="171">
        <f>ROUND(E292*N292,2)</f>
        <v>0</v>
      </c>
      <c r="P292" s="171">
        <v>0</v>
      </c>
      <c r="Q292" s="171">
        <f>ROUND(E292*P292,2)</f>
        <v>0</v>
      </c>
      <c r="R292" s="173" t="s">
        <v>499</v>
      </c>
      <c r="S292" s="173" t="s">
        <v>162</v>
      </c>
      <c r="T292" s="174" t="s">
        <v>162</v>
      </c>
      <c r="U292" s="157">
        <v>0.114</v>
      </c>
      <c r="V292" s="157">
        <f>ROUND(E292*U292,2)</f>
        <v>0.11</v>
      </c>
      <c r="W292" s="157"/>
      <c r="X292" s="157" t="s">
        <v>163</v>
      </c>
      <c r="Y292" s="157" t="s">
        <v>164</v>
      </c>
      <c r="Z292" s="147"/>
      <c r="AA292" s="147"/>
      <c r="AB292" s="147"/>
      <c r="AC292" s="147"/>
      <c r="AD292" s="147"/>
      <c r="AE292" s="147"/>
      <c r="AF292" s="147"/>
      <c r="AG292" s="147" t="s">
        <v>165</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ht="22.5" outlineLevel="2" x14ac:dyDescent="0.2">
      <c r="A293" s="154"/>
      <c r="B293" s="155"/>
      <c r="C293" s="185" t="s">
        <v>500</v>
      </c>
      <c r="D293" s="158"/>
      <c r="E293" s="159">
        <v>1</v>
      </c>
      <c r="F293" s="157"/>
      <c r="G293" s="157"/>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169</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ht="22.5" outlineLevel="1" x14ac:dyDescent="0.2">
      <c r="A294" s="176">
        <v>84</v>
      </c>
      <c r="B294" s="177" t="s">
        <v>501</v>
      </c>
      <c r="C294" s="186" t="s">
        <v>502</v>
      </c>
      <c r="D294" s="178" t="s">
        <v>246</v>
      </c>
      <c r="E294" s="179">
        <v>2</v>
      </c>
      <c r="F294" s="180">
        <v>0</v>
      </c>
      <c r="G294" s="181">
        <f>ROUND(E294*F294,2)</f>
        <v>0</v>
      </c>
      <c r="H294" s="180">
        <v>1086</v>
      </c>
      <c r="I294" s="181">
        <f>ROUND(E294*H294,2)</f>
        <v>2172</v>
      </c>
      <c r="J294" s="180">
        <v>0</v>
      </c>
      <c r="K294" s="181">
        <f>ROUND(E294*J294,2)</f>
        <v>0</v>
      </c>
      <c r="L294" s="181">
        <v>21</v>
      </c>
      <c r="M294" s="181">
        <f>G294*(1+L294/100)</f>
        <v>0</v>
      </c>
      <c r="N294" s="179">
        <v>9.7999999999999997E-3</v>
      </c>
      <c r="O294" s="179">
        <f>ROUND(E294*N294,2)</f>
        <v>0.02</v>
      </c>
      <c r="P294" s="179">
        <v>0</v>
      </c>
      <c r="Q294" s="179">
        <f>ROUND(E294*P294,2)</f>
        <v>0</v>
      </c>
      <c r="R294" s="181" t="s">
        <v>219</v>
      </c>
      <c r="S294" s="181" t="s">
        <v>162</v>
      </c>
      <c r="T294" s="182" t="s">
        <v>162</v>
      </c>
      <c r="U294" s="157">
        <v>0</v>
      </c>
      <c r="V294" s="157">
        <f>ROUND(E294*U294,2)</f>
        <v>0</v>
      </c>
      <c r="W294" s="157"/>
      <c r="X294" s="157" t="s">
        <v>220</v>
      </c>
      <c r="Y294" s="157" t="s">
        <v>164</v>
      </c>
      <c r="Z294" s="147"/>
      <c r="AA294" s="147"/>
      <c r="AB294" s="147"/>
      <c r="AC294" s="147"/>
      <c r="AD294" s="147"/>
      <c r="AE294" s="147"/>
      <c r="AF294" s="147"/>
      <c r="AG294" s="147" t="s">
        <v>503</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x14ac:dyDescent="0.2">
      <c r="A295" s="161" t="s">
        <v>156</v>
      </c>
      <c r="B295" s="162" t="s">
        <v>97</v>
      </c>
      <c r="C295" s="183" t="s">
        <v>98</v>
      </c>
      <c r="D295" s="163"/>
      <c r="E295" s="164"/>
      <c r="F295" s="165"/>
      <c r="G295" s="165">
        <f>SUMIF(AG296:AG297,"&lt;&gt;NOR",G296:G297)</f>
        <v>0</v>
      </c>
      <c r="H295" s="165"/>
      <c r="I295" s="165">
        <f>SUM(I296:I297)</f>
        <v>0</v>
      </c>
      <c r="J295" s="165"/>
      <c r="K295" s="165">
        <f>SUM(K296:K297)</f>
        <v>160746</v>
      </c>
      <c r="L295" s="165"/>
      <c r="M295" s="165">
        <f>SUM(M296:M297)</f>
        <v>0</v>
      </c>
      <c r="N295" s="164"/>
      <c r="O295" s="164">
        <f>SUM(O296:O297)</f>
        <v>0</v>
      </c>
      <c r="P295" s="164"/>
      <c r="Q295" s="164">
        <f>SUM(Q296:Q297)</f>
        <v>0</v>
      </c>
      <c r="R295" s="165"/>
      <c r="S295" s="165"/>
      <c r="T295" s="166"/>
      <c r="U295" s="160"/>
      <c r="V295" s="160">
        <f>SUM(V296:V297)</f>
        <v>1757.72</v>
      </c>
      <c r="W295" s="160"/>
      <c r="X295" s="160"/>
      <c r="Y295" s="160"/>
      <c r="AG295" t="s">
        <v>157</v>
      </c>
    </row>
    <row r="296" spans="1:60" outlineLevel="1" x14ac:dyDescent="0.2">
      <c r="A296" s="168">
        <v>85</v>
      </c>
      <c r="B296" s="169" t="s">
        <v>504</v>
      </c>
      <c r="C296" s="184" t="s">
        <v>505</v>
      </c>
      <c r="D296" s="170" t="s">
        <v>218</v>
      </c>
      <c r="E296" s="171">
        <v>343.84170999999998</v>
      </c>
      <c r="F296" s="172">
        <v>0</v>
      </c>
      <c r="G296" s="173">
        <f>ROUND(E296*F296,2)</f>
        <v>0</v>
      </c>
      <c r="H296" s="172">
        <v>0</v>
      </c>
      <c r="I296" s="173">
        <f>ROUND(E296*H296,2)</f>
        <v>0</v>
      </c>
      <c r="J296" s="172">
        <v>467.5</v>
      </c>
      <c r="K296" s="173">
        <f>ROUND(E296*J296,2)</f>
        <v>160746</v>
      </c>
      <c r="L296" s="173">
        <v>21</v>
      </c>
      <c r="M296" s="173">
        <f>G296*(1+L296/100)</f>
        <v>0</v>
      </c>
      <c r="N296" s="171">
        <v>0</v>
      </c>
      <c r="O296" s="171">
        <f>ROUND(E296*N296,2)</f>
        <v>0</v>
      </c>
      <c r="P296" s="171">
        <v>0</v>
      </c>
      <c r="Q296" s="171">
        <f>ROUND(E296*P296,2)</f>
        <v>0</v>
      </c>
      <c r="R296" s="173" t="s">
        <v>236</v>
      </c>
      <c r="S296" s="173" t="s">
        <v>162</v>
      </c>
      <c r="T296" s="174" t="s">
        <v>162</v>
      </c>
      <c r="U296" s="157">
        <v>5.1120000000000001</v>
      </c>
      <c r="V296" s="157">
        <f>ROUND(E296*U296,2)</f>
        <v>1757.72</v>
      </c>
      <c r="W296" s="157"/>
      <c r="X296" s="157" t="s">
        <v>506</v>
      </c>
      <c r="Y296" s="157" t="s">
        <v>164</v>
      </c>
      <c r="Z296" s="147"/>
      <c r="AA296" s="147"/>
      <c r="AB296" s="147"/>
      <c r="AC296" s="147"/>
      <c r="AD296" s="147"/>
      <c r="AE296" s="147"/>
      <c r="AF296" s="147"/>
      <c r="AG296" s="147" t="s">
        <v>507</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ht="22.5" outlineLevel="2" x14ac:dyDescent="0.2">
      <c r="A297" s="154"/>
      <c r="B297" s="155"/>
      <c r="C297" s="248" t="s">
        <v>508</v>
      </c>
      <c r="D297" s="249"/>
      <c r="E297" s="249"/>
      <c r="F297" s="249"/>
      <c r="G297" s="249"/>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167</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75" t="str">
        <f>C297</f>
        <v>přesun hmot pro budovy občanské výstavby (JKSO 801), budovy pro bydlení (JKSO 803) budovy pro výrobu a služby (JKSO 812) s nosnou svislou konstrukcí zděnou z cihel nebo tvárnic nebo kovovou</v>
      </c>
      <c r="BB297" s="147"/>
      <c r="BC297" s="147"/>
      <c r="BD297" s="147"/>
      <c r="BE297" s="147"/>
      <c r="BF297" s="147"/>
      <c r="BG297" s="147"/>
      <c r="BH297" s="147"/>
    </row>
    <row r="298" spans="1:60" x14ac:dyDescent="0.2">
      <c r="A298" s="161" t="s">
        <v>156</v>
      </c>
      <c r="B298" s="162" t="s">
        <v>99</v>
      </c>
      <c r="C298" s="183" t="s">
        <v>100</v>
      </c>
      <c r="D298" s="163"/>
      <c r="E298" s="164"/>
      <c r="F298" s="165"/>
      <c r="G298" s="165">
        <f>SUMIF(AG299:AG375,"&lt;&gt;NOR",G299:G375)</f>
        <v>0</v>
      </c>
      <c r="H298" s="165"/>
      <c r="I298" s="165">
        <f>SUM(I299:I375)</f>
        <v>596981.15</v>
      </c>
      <c r="J298" s="165"/>
      <c r="K298" s="165">
        <f>SUM(K299:K375)</f>
        <v>288180.99999999994</v>
      </c>
      <c r="L298" s="165"/>
      <c r="M298" s="165">
        <f>SUM(M299:M375)</f>
        <v>0</v>
      </c>
      <c r="N298" s="164"/>
      <c r="O298" s="164">
        <f>SUM(O299:O375)</f>
        <v>5.6</v>
      </c>
      <c r="P298" s="164"/>
      <c r="Q298" s="164">
        <f>SUM(Q299:Q375)</f>
        <v>0</v>
      </c>
      <c r="R298" s="165"/>
      <c r="S298" s="165"/>
      <c r="T298" s="166"/>
      <c r="U298" s="160"/>
      <c r="V298" s="160">
        <f>SUM(V299:V375)</f>
        <v>462.96999999999997</v>
      </c>
      <c r="W298" s="160"/>
      <c r="X298" s="160"/>
      <c r="Y298" s="160"/>
      <c r="AG298" t="s">
        <v>157</v>
      </c>
    </row>
    <row r="299" spans="1:60" ht="22.5" outlineLevel="1" x14ac:dyDescent="0.2">
      <c r="A299" s="168">
        <v>86</v>
      </c>
      <c r="B299" s="169" t="s">
        <v>509</v>
      </c>
      <c r="C299" s="184" t="s">
        <v>510</v>
      </c>
      <c r="D299" s="170" t="s">
        <v>207</v>
      </c>
      <c r="E299" s="171">
        <v>352.08100000000002</v>
      </c>
      <c r="F299" s="172">
        <v>0</v>
      </c>
      <c r="G299" s="173">
        <f>ROUND(E299*F299,2)</f>
        <v>0</v>
      </c>
      <c r="H299" s="172">
        <v>25.29</v>
      </c>
      <c r="I299" s="173">
        <f>ROUND(E299*H299,2)</f>
        <v>8904.1299999999992</v>
      </c>
      <c r="J299" s="172">
        <v>16.010000000000002</v>
      </c>
      <c r="K299" s="173">
        <f>ROUND(E299*J299,2)</f>
        <v>5636.82</v>
      </c>
      <c r="L299" s="173">
        <v>21</v>
      </c>
      <c r="M299" s="173">
        <f>G299*(1+L299/100)</f>
        <v>0</v>
      </c>
      <c r="N299" s="171">
        <v>3.3E-4</v>
      </c>
      <c r="O299" s="171">
        <f>ROUND(E299*N299,2)</f>
        <v>0.12</v>
      </c>
      <c r="P299" s="171">
        <v>0</v>
      </c>
      <c r="Q299" s="171">
        <f>ROUND(E299*P299,2)</f>
        <v>0</v>
      </c>
      <c r="R299" s="173" t="s">
        <v>511</v>
      </c>
      <c r="S299" s="173" t="s">
        <v>162</v>
      </c>
      <c r="T299" s="174" t="s">
        <v>162</v>
      </c>
      <c r="U299" s="157">
        <v>2.75E-2</v>
      </c>
      <c r="V299" s="157">
        <f>ROUND(E299*U299,2)</f>
        <v>9.68</v>
      </c>
      <c r="W299" s="157"/>
      <c r="X299" s="157" t="s">
        <v>163</v>
      </c>
      <c r="Y299" s="157" t="s">
        <v>164</v>
      </c>
      <c r="Z299" s="147"/>
      <c r="AA299" s="147"/>
      <c r="AB299" s="147"/>
      <c r="AC299" s="147"/>
      <c r="AD299" s="147"/>
      <c r="AE299" s="147"/>
      <c r="AF299" s="147"/>
      <c r="AG299" s="147" t="s">
        <v>165</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2" x14ac:dyDescent="0.2">
      <c r="A300" s="154"/>
      <c r="B300" s="155"/>
      <c r="C300" s="246" t="s">
        <v>512</v>
      </c>
      <c r="D300" s="247"/>
      <c r="E300" s="247"/>
      <c r="F300" s="247"/>
      <c r="G300" s="24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242</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2" x14ac:dyDescent="0.2">
      <c r="A301" s="154"/>
      <c r="B301" s="155"/>
      <c r="C301" s="185" t="s">
        <v>513</v>
      </c>
      <c r="D301" s="158"/>
      <c r="E301" s="159">
        <v>178.51599999999999</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169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85" t="s">
        <v>514</v>
      </c>
      <c r="D302" s="158"/>
      <c r="E302" s="159">
        <v>173.565</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169</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33.75" outlineLevel="1" x14ac:dyDescent="0.2">
      <c r="A303" s="168">
        <v>87</v>
      </c>
      <c r="B303" s="169" t="s">
        <v>515</v>
      </c>
      <c r="C303" s="184" t="s">
        <v>516</v>
      </c>
      <c r="D303" s="170" t="s">
        <v>207</v>
      </c>
      <c r="E303" s="171">
        <v>70.174999999999997</v>
      </c>
      <c r="F303" s="172">
        <v>0</v>
      </c>
      <c r="G303" s="173">
        <f>ROUND(E303*F303,2)</f>
        <v>0</v>
      </c>
      <c r="H303" s="172">
        <v>37.31</v>
      </c>
      <c r="I303" s="173">
        <f>ROUND(E303*H303,2)</f>
        <v>2618.23</v>
      </c>
      <c r="J303" s="172">
        <v>37.79</v>
      </c>
      <c r="K303" s="173">
        <f>ROUND(E303*J303,2)</f>
        <v>2651.91</v>
      </c>
      <c r="L303" s="173">
        <v>21</v>
      </c>
      <c r="M303" s="173">
        <f>G303*(1+L303/100)</f>
        <v>0</v>
      </c>
      <c r="N303" s="171">
        <v>6.3000000000000003E-4</v>
      </c>
      <c r="O303" s="171">
        <f>ROUND(E303*N303,2)</f>
        <v>0.04</v>
      </c>
      <c r="P303" s="171">
        <v>0</v>
      </c>
      <c r="Q303" s="171">
        <f>ROUND(E303*P303,2)</f>
        <v>0</v>
      </c>
      <c r="R303" s="173" t="s">
        <v>511</v>
      </c>
      <c r="S303" s="173" t="s">
        <v>162</v>
      </c>
      <c r="T303" s="174" t="s">
        <v>162</v>
      </c>
      <c r="U303" s="157">
        <v>6.4000000000000001E-2</v>
      </c>
      <c r="V303" s="157">
        <f>ROUND(E303*U303,2)</f>
        <v>4.49</v>
      </c>
      <c r="W303" s="157"/>
      <c r="X303" s="157" t="s">
        <v>163</v>
      </c>
      <c r="Y303" s="157" t="s">
        <v>164</v>
      </c>
      <c r="Z303" s="147"/>
      <c r="AA303" s="147"/>
      <c r="AB303" s="147"/>
      <c r="AC303" s="147"/>
      <c r="AD303" s="147"/>
      <c r="AE303" s="147"/>
      <c r="AF303" s="147"/>
      <c r="AG303" s="147" t="s">
        <v>165</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2" x14ac:dyDescent="0.2">
      <c r="A304" s="154"/>
      <c r="B304" s="155"/>
      <c r="C304" s="185" t="s">
        <v>517</v>
      </c>
      <c r="D304" s="158"/>
      <c r="E304" s="159">
        <v>80.974999999999994</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169</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85" t="s">
        <v>518</v>
      </c>
      <c r="D305" s="158"/>
      <c r="E305" s="159">
        <v>-10.8</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169</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2.5" outlineLevel="1" x14ac:dyDescent="0.2">
      <c r="A306" s="168">
        <v>88</v>
      </c>
      <c r="B306" s="169" t="s">
        <v>519</v>
      </c>
      <c r="C306" s="184" t="s">
        <v>520</v>
      </c>
      <c r="D306" s="170" t="s">
        <v>207</v>
      </c>
      <c r="E306" s="171">
        <v>173.565</v>
      </c>
      <c r="F306" s="172">
        <v>0</v>
      </c>
      <c r="G306" s="173">
        <f>ROUND(E306*F306,2)</f>
        <v>0</v>
      </c>
      <c r="H306" s="172">
        <v>10.23</v>
      </c>
      <c r="I306" s="173">
        <f>ROUND(E306*H306,2)</f>
        <v>1775.57</v>
      </c>
      <c r="J306" s="172">
        <v>134.27000000000001</v>
      </c>
      <c r="K306" s="173">
        <f>ROUND(E306*J306,2)</f>
        <v>23304.57</v>
      </c>
      <c r="L306" s="173">
        <v>21</v>
      </c>
      <c r="M306" s="173">
        <f>G306*(1+L306/100)</f>
        <v>0</v>
      </c>
      <c r="N306" s="171">
        <v>4.0999999999999999E-4</v>
      </c>
      <c r="O306" s="171">
        <f>ROUND(E306*N306,2)</f>
        <v>7.0000000000000007E-2</v>
      </c>
      <c r="P306" s="171">
        <v>0</v>
      </c>
      <c r="Q306" s="171">
        <f>ROUND(E306*P306,2)</f>
        <v>0</v>
      </c>
      <c r="R306" s="173" t="s">
        <v>511</v>
      </c>
      <c r="S306" s="173" t="s">
        <v>162</v>
      </c>
      <c r="T306" s="174" t="s">
        <v>162</v>
      </c>
      <c r="U306" s="157">
        <v>0.22991</v>
      </c>
      <c r="V306" s="157">
        <f>ROUND(E306*U306,2)</f>
        <v>39.9</v>
      </c>
      <c r="W306" s="157"/>
      <c r="X306" s="157" t="s">
        <v>163</v>
      </c>
      <c r="Y306" s="157" t="s">
        <v>164</v>
      </c>
      <c r="Z306" s="147"/>
      <c r="AA306" s="147"/>
      <c r="AB306" s="147"/>
      <c r="AC306" s="147"/>
      <c r="AD306" s="147"/>
      <c r="AE306" s="147"/>
      <c r="AF306" s="147"/>
      <c r="AG306" s="147" t="s">
        <v>165</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2" x14ac:dyDescent="0.2">
      <c r="A307" s="154"/>
      <c r="B307" s="155"/>
      <c r="C307" s="185" t="s">
        <v>514</v>
      </c>
      <c r="D307" s="158"/>
      <c r="E307" s="159">
        <v>173.565</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169</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2.5" outlineLevel="1" x14ac:dyDescent="0.2">
      <c r="A308" s="168">
        <v>89</v>
      </c>
      <c r="B308" s="169" t="s">
        <v>521</v>
      </c>
      <c r="C308" s="184" t="s">
        <v>522</v>
      </c>
      <c r="D308" s="170" t="s">
        <v>207</v>
      </c>
      <c r="E308" s="171">
        <v>178.51599999999999</v>
      </c>
      <c r="F308" s="172">
        <v>0</v>
      </c>
      <c r="G308" s="173">
        <f>ROUND(E308*F308,2)</f>
        <v>0</v>
      </c>
      <c r="H308" s="172">
        <v>20.45</v>
      </c>
      <c r="I308" s="173">
        <f>ROUND(E308*H308,2)</f>
        <v>3650.65</v>
      </c>
      <c r="J308" s="172">
        <v>268.05</v>
      </c>
      <c r="K308" s="173">
        <f>ROUND(E308*J308,2)</f>
        <v>47851.21</v>
      </c>
      <c r="L308" s="173">
        <v>21</v>
      </c>
      <c r="M308" s="173">
        <f>G308*(1+L308/100)</f>
        <v>0</v>
      </c>
      <c r="N308" s="171">
        <v>8.1999999999999998E-4</v>
      </c>
      <c r="O308" s="171">
        <f>ROUND(E308*N308,2)</f>
        <v>0.15</v>
      </c>
      <c r="P308" s="171">
        <v>0</v>
      </c>
      <c r="Q308" s="171">
        <f>ROUND(E308*P308,2)</f>
        <v>0</v>
      </c>
      <c r="R308" s="173" t="s">
        <v>511</v>
      </c>
      <c r="S308" s="173" t="s">
        <v>162</v>
      </c>
      <c r="T308" s="174" t="s">
        <v>162</v>
      </c>
      <c r="U308" s="157">
        <v>0.45982000000000001</v>
      </c>
      <c r="V308" s="157">
        <f>ROUND(E308*U308,2)</f>
        <v>82.09</v>
      </c>
      <c r="W308" s="157"/>
      <c r="X308" s="157" t="s">
        <v>163</v>
      </c>
      <c r="Y308" s="157" t="s">
        <v>164</v>
      </c>
      <c r="Z308" s="147"/>
      <c r="AA308" s="147"/>
      <c r="AB308" s="147"/>
      <c r="AC308" s="147"/>
      <c r="AD308" s="147"/>
      <c r="AE308" s="147"/>
      <c r="AF308" s="147"/>
      <c r="AG308" s="147" t="s">
        <v>165</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
      <c r="A309" s="154"/>
      <c r="B309" s="155"/>
      <c r="C309" s="185" t="s">
        <v>513</v>
      </c>
      <c r="D309" s="158"/>
      <c r="E309" s="159">
        <v>178.51599999999999</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169</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22.5" outlineLevel="1" x14ac:dyDescent="0.2">
      <c r="A310" s="168">
        <v>90</v>
      </c>
      <c r="B310" s="169" t="s">
        <v>523</v>
      </c>
      <c r="C310" s="184" t="s">
        <v>524</v>
      </c>
      <c r="D310" s="170" t="s">
        <v>207</v>
      </c>
      <c r="E310" s="171">
        <v>28.068000000000001</v>
      </c>
      <c r="F310" s="172">
        <v>0</v>
      </c>
      <c r="G310" s="173">
        <f>ROUND(E310*F310,2)</f>
        <v>0</v>
      </c>
      <c r="H310" s="172">
        <v>15.19</v>
      </c>
      <c r="I310" s="173">
        <f>ROUND(E310*H310,2)</f>
        <v>426.35</v>
      </c>
      <c r="J310" s="172">
        <v>154.81</v>
      </c>
      <c r="K310" s="173">
        <f>ROUND(E310*J310,2)</f>
        <v>4345.21</v>
      </c>
      <c r="L310" s="173">
        <v>21</v>
      </c>
      <c r="M310" s="173">
        <f>G310*(1+L310/100)</f>
        <v>0</v>
      </c>
      <c r="N310" s="171">
        <v>5.8E-4</v>
      </c>
      <c r="O310" s="171">
        <f>ROUND(E310*N310,2)</f>
        <v>0.02</v>
      </c>
      <c r="P310" s="171">
        <v>0</v>
      </c>
      <c r="Q310" s="171">
        <f>ROUND(E310*P310,2)</f>
        <v>0</v>
      </c>
      <c r="R310" s="173" t="s">
        <v>511</v>
      </c>
      <c r="S310" s="173" t="s">
        <v>162</v>
      </c>
      <c r="T310" s="174" t="s">
        <v>162</v>
      </c>
      <c r="U310" s="157">
        <v>0.26600000000000001</v>
      </c>
      <c r="V310" s="157">
        <f>ROUND(E310*U310,2)</f>
        <v>7.47</v>
      </c>
      <c r="W310" s="157"/>
      <c r="X310" s="157" t="s">
        <v>163</v>
      </c>
      <c r="Y310" s="157" t="s">
        <v>164</v>
      </c>
      <c r="Z310" s="147"/>
      <c r="AA310" s="147"/>
      <c r="AB310" s="147"/>
      <c r="AC310" s="147"/>
      <c r="AD310" s="147"/>
      <c r="AE310" s="147"/>
      <c r="AF310" s="147"/>
      <c r="AG310" s="147" t="s">
        <v>165</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2" x14ac:dyDescent="0.2">
      <c r="A311" s="154"/>
      <c r="B311" s="155"/>
      <c r="C311" s="185" t="s">
        <v>525</v>
      </c>
      <c r="D311" s="158"/>
      <c r="E311" s="159">
        <v>38.868000000000002</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169</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5" t="s">
        <v>518</v>
      </c>
      <c r="D312" s="158"/>
      <c r="E312" s="159">
        <v>-10.8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169</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2.5" outlineLevel="1" x14ac:dyDescent="0.2">
      <c r="A313" s="168">
        <v>91</v>
      </c>
      <c r="B313" s="169" t="s">
        <v>526</v>
      </c>
      <c r="C313" s="184" t="s">
        <v>527</v>
      </c>
      <c r="D313" s="170" t="s">
        <v>207</v>
      </c>
      <c r="E313" s="171">
        <v>42.106999999999999</v>
      </c>
      <c r="F313" s="172">
        <v>0</v>
      </c>
      <c r="G313" s="173">
        <f>ROUND(E313*F313,2)</f>
        <v>0</v>
      </c>
      <c r="H313" s="172">
        <v>25.41</v>
      </c>
      <c r="I313" s="173">
        <f>ROUND(E313*H313,2)</f>
        <v>1069.94</v>
      </c>
      <c r="J313" s="172">
        <v>309.08999999999997</v>
      </c>
      <c r="K313" s="173">
        <f>ROUND(E313*J313,2)</f>
        <v>13014.85</v>
      </c>
      <c r="L313" s="173">
        <v>21</v>
      </c>
      <c r="M313" s="173">
        <f>G313*(1+L313/100)</f>
        <v>0</v>
      </c>
      <c r="N313" s="171">
        <v>9.8999999999999999E-4</v>
      </c>
      <c r="O313" s="171">
        <f>ROUND(E313*N313,2)</f>
        <v>0.04</v>
      </c>
      <c r="P313" s="171">
        <v>0</v>
      </c>
      <c r="Q313" s="171">
        <f>ROUND(E313*P313,2)</f>
        <v>0</v>
      </c>
      <c r="R313" s="173" t="s">
        <v>511</v>
      </c>
      <c r="S313" s="173" t="s">
        <v>162</v>
      </c>
      <c r="T313" s="174" t="s">
        <v>162</v>
      </c>
      <c r="U313" s="157">
        <v>0.53200000000000003</v>
      </c>
      <c r="V313" s="157">
        <f>ROUND(E313*U313,2)</f>
        <v>22.4</v>
      </c>
      <c r="W313" s="157"/>
      <c r="X313" s="157" t="s">
        <v>163</v>
      </c>
      <c r="Y313" s="157" t="s">
        <v>164</v>
      </c>
      <c r="Z313" s="147"/>
      <c r="AA313" s="147"/>
      <c r="AB313" s="147"/>
      <c r="AC313" s="147"/>
      <c r="AD313" s="147"/>
      <c r="AE313" s="147"/>
      <c r="AF313" s="147"/>
      <c r="AG313" s="147" t="s">
        <v>165</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2" x14ac:dyDescent="0.2">
      <c r="A314" s="154"/>
      <c r="B314" s="155"/>
      <c r="C314" s="185" t="s">
        <v>528</v>
      </c>
      <c r="D314" s="158"/>
      <c r="E314" s="159">
        <v>42.106999999999999</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169</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8">
        <v>92</v>
      </c>
      <c r="B315" s="169" t="s">
        <v>529</v>
      </c>
      <c r="C315" s="184" t="s">
        <v>530</v>
      </c>
      <c r="D315" s="170" t="s">
        <v>207</v>
      </c>
      <c r="E315" s="171">
        <v>403.74</v>
      </c>
      <c r="F315" s="172">
        <v>0</v>
      </c>
      <c r="G315" s="173">
        <f>ROUND(E315*F315,2)</f>
        <v>0</v>
      </c>
      <c r="H315" s="172">
        <v>0</v>
      </c>
      <c r="I315" s="173">
        <f>ROUND(E315*H315,2)</f>
        <v>0</v>
      </c>
      <c r="J315" s="172">
        <v>198.5</v>
      </c>
      <c r="K315" s="173">
        <f>ROUND(E315*J315,2)</f>
        <v>80142.39</v>
      </c>
      <c r="L315" s="173">
        <v>21</v>
      </c>
      <c r="M315" s="173">
        <f>G315*(1+L315/100)</f>
        <v>0</v>
      </c>
      <c r="N315" s="171">
        <v>0</v>
      </c>
      <c r="O315" s="171">
        <f>ROUND(E315*N315,2)</f>
        <v>0</v>
      </c>
      <c r="P315" s="171">
        <v>0</v>
      </c>
      <c r="Q315" s="171">
        <f>ROUND(E315*P315,2)</f>
        <v>0</v>
      </c>
      <c r="R315" s="173" t="s">
        <v>511</v>
      </c>
      <c r="S315" s="173" t="s">
        <v>162</v>
      </c>
      <c r="T315" s="174" t="s">
        <v>162</v>
      </c>
      <c r="U315" s="157">
        <v>0.31</v>
      </c>
      <c r="V315" s="157">
        <f>ROUND(E315*U315,2)</f>
        <v>125.16</v>
      </c>
      <c r="W315" s="157"/>
      <c r="X315" s="157" t="s">
        <v>163</v>
      </c>
      <c r="Y315" s="157" t="s">
        <v>164</v>
      </c>
      <c r="Z315" s="147"/>
      <c r="AA315" s="147"/>
      <c r="AB315" s="147"/>
      <c r="AC315" s="147"/>
      <c r="AD315" s="147"/>
      <c r="AE315" s="147"/>
      <c r="AF315" s="147"/>
      <c r="AG315" s="147" t="s">
        <v>165</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2" x14ac:dyDescent="0.2">
      <c r="A316" s="154"/>
      <c r="B316" s="155"/>
      <c r="C316" s="185" t="s">
        <v>531</v>
      </c>
      <c r="D316" s="158"/>
      <c r="E316" s="159">
        <v>347.13</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169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
      <c r="A317" s="154"/>
      <c r="B317" s="155"/>
      <c r="C317" s="185" t="s">
        <v>532</v>
      </c>
      <c r="D317" s="158"/>
      <c r="E317" s="159">
        <v>38.119999999999997</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169</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5" t="s">
        <v>533</v>
      </c>
      <c r="D318" s="158"/>
      <c r="E318" s="159">
        <v>18.489999999999998</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169</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68">
        <v>93</v>
      </c>
      <c r="B319" s="169" t="s">
        <v>534</v>
      </c>
      <c r="C319" s="184" t="s">
        <v>535</v>
      </c>
      <c r="D319" s="170" t="s">
        <v>207</v>
      </c>
      <c r="E319" s="171">
        <v>65.58</v>
      </c>
      <c r="F319" s="172">
        <v>0</v>
      </c>
      <c r="G319" s="173">
        <f>ROUND(E319*F319,2)</f>
        <v>0</v>
      </c>
      <c r="H319" s="172">
        <v>39.07</v>
      </c>
      <c r="I319" s="173">
        <f>ROUND(E319*H319,2)</f>
        <v>2562.21</v>
      </c>
      <c r="J319" s="172">
        <v>69.930000000000007</v>
      </c>
      <c r="K319" s="173">
        <f>ROUND(E319*J319,2)</f>
        <v>4586.01</v>
      </c>
      <c r="L319" s="173">
        <v>21</v>
      </c>
      <c r="M319" s="173">
        <f>G319*(1+L319/100)</f>
        <v>0</v>
      </c>
      <c r="N319" s="171">
        <v>3.2000000000000003E-4</v>
      </c>
      <c r="O319" s="171">
        <f>ROUND(E319*N319,2)</f>
        <v>0.02</v>
      </c>
      <c r="P319" s="171">
        <v>0</v>
      </c>
      <c r="Q319" s="171">
        <f>ROUND(E319*P319,2)</f>
        <v>0</v>
      </c>
      <c r="R319" s="173" t="s">
        <v>511</v>
      </c>
      <c r="S319" s="173" t="s">
        <v>162</v>
      </c>
      <c r="T319" s="174" t="s">
        <v>162</v>
      </c>
      <c r="U319" s="157">
        <v>0.11</v>
      </c>
      <c r="V319" s="157">
        <f>ROUND(E319*U319,2)</f>
        <v>7.21</v>
      </c>
      <c r="W319" s="157"/>
      <c r="X319" s="157" t="s">
        <v>163</v>
      </c>
      <c r="Y319" s="157" t="s">
        <v>164</v>
      </c>
      <c r="Z319" s="147"/>
      <c r="AA319" s="147"/>
      <c r="AB319" s="147"/>
      <c r="AC319" s="147"/>
      <c r="AD319" s="147"/>
      <c r="AE319" s="147"/>
      <c r="AF319" s="147"/>
      <c r="AG319" s="147" t="s">
        <v>165</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85" t="s">
        <v>536</v>
      </c>
      <c r="D320" s="158"/>
      <c r="E320" s="159">
        <v>65.58</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169</v>
      </c>
      <c r="AH320" s="147">
        <v>5</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8">
        <v>94</v>
      </c>
      <c r="B321" s="169" t="s">
        <v>537</v>
      </c>
      <c r="C321" s="184" t="s">
        <v>538</v>
      </c>
      <c r="D321" s="170" t="s">
        <v>207</v>
      </c>
      <c r="E321" s="171">
        <v>65.58</v>
      </c>
      <c r="F321" s="172">
        <v>0</v>
      </c>
      <c r="G321" s="173">
        <f>ROUND(E321*F321,2)</f>
        <v>0</v>
      </c>
      <c r="H321" s="172">
        <v>38.950000000000003</v>
      </c>
      <c r="I321" s="173">
        <f>ROUND(E321*H321,2)</f>
        <v>2554.34</v>
      </c>
      <c r="J321" s="172">
        <v>89.05</v>
      </c>
      <c r="K321" s="173">
        <f>ROUND(E321*J321,2)</f>
        <v>5839.9</v>
      </c>
      <c r="L321" s="173">
        <v>21</v>
      </c>
      <c r="M321" s="173">
        <f>G321*(1+L321/100)</f>
        <v>0</v>
      </c>
      <c r="N321" s="171">
        <v>3.2000000000000003E-4</v>
      </c>
      <c r="O321" s="171">
        <f>ROUND(E321*N321,2)</f>
        <v>0.02</v>
      </c>
      <c r="P321" s="171">
        <v>0</v>
      </c>
      <c r="Q321" s="171">
        <f>ROUND(E321*P321,2)</f>
        <v>0</v>
      </c>
      <c r="R321" s="173" t="s">
        <v>511</v>
      </c>
      <c r="S321" s="173" t="s">
        <v>162</v>
      </c>
      <c r="T321" s="174" t="s">
        <v>162</v>
      </c>
      <c r="U321" s="157">
        <v>0.14000000000000001</v>
      </c>
      <c r="V321" s="157">
        <f>ROUND(E321*U321,2)</f>
        <v>9.18</v>
      </c>
      <c r="W321" s="157"/>
      <c r="X321" s="157" t="s">
        <v>163</v>
      </c>
      <c r="Y321" s="157" t="s">
        <v>164</v>
      </c>
      <c r="Z321" s="147"/>
      <c r="AA321" s="147"/>
      <c r="AB321" s="147"/>
      <c r="AC321" s="147"/>
      <c r="AD321" s="147"/>
      <c r="AE321" s="147"/>
      <c r="AF321" s="147"/>
      <c r="AG321" s="147" t="s">
        <v>165</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85" t="s">
        <v>536</v>
      </c>
      <c r="D322" s="158"/>
      <c r="E322" s="159">
        <v>65.58</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169</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8">
        <v>95</v>
      </c>
      <c r="B323" s="169" t="s">
        <v>539</v>
      </c>
      <c r="C323" s="184" t="s">
        <v>540</v>
      </c>
      <c r="D323" s="170" t="s">
        <v>207</v>
      </c>
      <c r="E323" s="171">
        <v>21.4</v>
      </c>
      <c r="F323" s="172">
        <v>0</v>
      </c>
      <c r="G323" s="173">
        <f>ROUND(E323*F323,2)</f>
        <v>0</v>
      </c>
      <c r="H323" s="172">
        <v>25.71</v>
      </c>
      <c r="I323" s="173">
        <f>ROUND(E323*H323,2)</f>
        <v>550.19000000000005</v>
      </c>
      <c r="J323" s="172">
        <v>55.29</v>
      </c>
      <c r="K323" s="173">
        <f>ROUND(E323*J323,2)</f>
        <v>1183.21</v>
      </c>
      <c r="L323" s="173">
        <v>21</v>
      </c>
      <c r="M323" s="173">
        <f>G323*(1+L323/100)</f>
        <v>0</v>
      </c>
      <c r="N323" s="171">
        <v>2.1000000000000001E-4</v>
      </c>
      <c r="O323" s="171">
        <f>ROUND(E323*N323,2)</f>
        <v>0</v>
      </c>
      <c r="P323" s="171">
        <v>0</v>
      </c>
      <c r="Q323" s="171">
        <f>ROUND(E323*P323,2)</f>
        <v>0</v>
      </c>
      <c r="R323" s="173" t="s">
        <v>511</v>
      </c>
      <c r="S323" s="173" t="s">
        <v>162</v>
      </c>
      <c r="T323" s="174" t="s">
        <v>162</v>
      </c>
      <c r="U323" s="157">
        <v>9.5000000000000001E-2</v>
      </c>
      <c r="V323" s="157">
        <f>ROUND(E323*U323,2)</f>
        <v>2.0299999999999998</v>
      </c>
      <c r="W323" s="157"/>
      <c r="X323" s="157" t="s">
        <v>163</v>
      </c>
      <c r="Y323" s="157" t="s">
        <v>164</v>
      </c>
      <c r="Z323" s="147"/>
      <c r="AA323" s="147"/>
      <c r="AB323" s="147"/>
      <c r="AC323" s="147"/>
      <c r="AD323" s="147"/>
      <c r="AE323" s="147"/>
      <c r="AF323" s="147"/>
      <c r="AG323" s="147" t="s">
        <v>541</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2" x14ac:dyDescent="0.2">
      <c r="A324" s="154"/>
      <c r="B324" s="155"/>
      <c r="C324" s="185" t="s">
        <v>542</v>
      </c>
      <c r="D324" s="158"/>
      <c r="E324" s="159">
        <v>21.4</v>
      </c>
      <c r="F324" s="157"/>
      <c r="G324" s="157"/>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169</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8">
        <v>96</v>
      </c>
      <c r="B325" s="169" t="s">
        <v>543</v>
      </c>
      <c r="C325" s="184" t="s">
        <v>544</v>
      </c>
      <c r="D325" s="170" t="s">
        <v>207</v>
      </c>
      <c r="E325" s="171">
        <v>21.4</v>
      </c>
      <c r="F325" s="172">
        <v>0</v>
      </c>
      <c r="G325" s="173">
        <f>ROUND(E325*F325,2)</f>
        <v>0</v>
      </c>
      <c r="H325" s="172">
        <v>503.23</v>
      </c>
      <c r="I325" s="173">
        <f>ROUND(E325*H325,2)</f>
        <v>10769.12</v>
      </c>
      <c r="J325" s="172">
        <v>244.77</v>
      </c>
      <c r="K325" s="173">
        <f>ROUND(E325*J325,2)</f>
        <v>5238.08</v>
      </c>
      <c r="L325" s="173">
        <v>21</v>
      </c>
      <c r="M325" s="173">
        <f>G325*(1+L325/100)</f>
        <v>0</v>
      </c>
      <c r="N325" s="171">
        <v>3.6800000000000001E-3</v>
      </c>
      <c r="O325" s="171">
        <f>ROUND(E325*N325,2)</f>
        <v>0.08</v>
      </c>
      <c r="P325" s="171">
        <v>0</v>
      </c>
      <c r="Q325" s="171">
        <f>ROUND(E325*P325,2)</f>
        <v>0</v>
      </c>
      <c r="R325" s="173" t="s">
        <v>511</v>
      </c>
      <c r="S325" s="173" t="s">
        <v>162</v>
      </c>
      <c r="T325" s="174" t="s">
        <v>162</v>
      </c>
      <c r="U325" s="157">
        <v>0.38500000000000001</v>
      </c>
      <c r="V325" s="157">
        <f>ROUND(E325*U325,2)</f>
        <v>8.24</v>
      </c>
      <c r="W325" s="157"/>
      <c r="X325" s="157" t="s">
        <v>163</v>
      </c>
      <c r="Y325" s="157" t="s">
        <v>164</v>
      </c>
      <c r="Z325" s="147"/>
      <c r="AA325" s="147"/>
      <c r="AB325" s="147"/>
      <c r="AC325" s="147"/>
      <c r="AD325" s="147"/>
      <c r="AE325" s="147"/>
      <c r="AF325" s="147"/>
      <c r="AG325" s="147" t="s">
        <v>541</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2" x14ac:dyDescent="0.2">
      <c r="A326" s="154"/>
      <c r="B326" s="155"/>
      <c r="C326" s="185" t="s">
        <v>545</v>
      </c>
      <c r="D326" s="158"/>
      <c r="E326" s="159">
        <v>21.4</v>
      </c>
      <c r="F326" s="157"/>
      <c r="G326" s="157"/>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169</v>
      </c>
      <c r="AH326" s="147">
        <v>5</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68">
        <v>97</v>
      </c>
      <c r="B327" s="169" t="s">
        <v>546</v>
      </c>
      <c r="C327" s="184" t="s">
        <v>544</v>
      </c>
      <c r="D327" s="170" t="s">
        <v>207</v>
      </c>
      <c r="E327" s="171">
        <v>43.965000000000003</v>
      </c>
      <c r="F327" s="172">
        <v>0</v>
      </c>
      <c r="G327" s="173">
        <f>ROUND(E327*F327,2)</f>
        <v>0</v>
      </c>
      <c r="H327" s="172">
        <v>503.23</v>
      </c>
      <c r="I327" s="173">
        <f>ROUND(E327*H327,2)</f>
        <v>22124.51</v>
      </c>
      <c r="J327" s="172">
        <v>244.77</v>
      </c>
      <c r="K327" s="173">
        <f>ROUND(E327*J327,2)</f>
        <v>10761.31</v>
      </c>
      <c r="L327" s="173">
        <v>21</v>
      </c>
      <c r="M327" s="173">
        <f>G327*(1+L327/100)</f>
        <v>0</v>
      </c>
      <c r="N327" s="171">
        <v>3.6800000000000001E-3</v>
      </c>
      <c r="O327" s="171">
        <f>ROUND(E327*N327,2)</f>
        <v>0.16</v>
      </c>
      <c r="P327" s="171">
        <v>0</v>
      </c>
      <c r="Q327" s="171">
        <f>ROUND(E327*P327,2)</f>
        <v>0</v>
      </c>
      <c r="R327" s="173" t="s">
        <v>511</v>
      </c>
      <c r="S327" s="173" t="s">
        <v>162</v>
      </c>
      <c r="T327" s="174" t="s">
        <v>162</v>
      </c>
      <c r="U327" s="157">
        <v>0.38500000000000001</v>
      </c>
      <c r="V327" s="157">
        <f>ROUND(E327*U327,2)</f>
        <v>16.93</v>
      </c>
      <c r="W327" s="157"/>
      <c r="X327" s="157" t="s">
        <v>163</v>
      </c>
      <c r="Y327" s="157" t="s">
        <v>164</v>
      </c>
      <c r="Z327" s="147"/>
      <c r="AA327" s="147"/>
      <c r="AB327" s="147"/>
      <c r="AC327" s="147"/>
      <c r="AD327" s="147"/>
      <c r="AE327" s="147"/>
      <c r="AF327" s="147"/>
      <c r="AG327" s="147" t="s">
        <v>165</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246" t="s">
        <v>547</v>
      </c>
      <c r="D328" s="247"/>
      <c r="E328" s="247"/>
      <c r="F328" s="247"/>
      <c r="G328" s="24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242</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2" x14ac:dyDescent="0.2">
      <c r="A329" s="154"/>
      <c r="B329" s="155"/>
      <c r="C329" s="185" t="s">
        <v>548</v>
      </c>
      <c r="D329" s="158"/>
      <c r="E329" s="159">
        <v>0.56000000000000005</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169</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85" t="s">
        <v>549</v>
      </c>
      <c r="D330" s="158"/>
      <c r="E330" s="159">
        <v>17.29</v>
      </c>
      <c r="F330" s="157"/>
      <c r="G330" s="157"/>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169</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85" t="s">
        <v>550</v>
      </c>
      <c r="D331" s="158"/>
      <c r="E331" s="159">
        <v>14.06</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169</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85" t="s">
        <v>551</v>
      </c>
      <c r="D332" s="158"/>
      <c r="E332" s="159">
        <v>12.055</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169</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68">
        <v>98</v>
      </c>
      <c r="B333" s="169" t="s">
        <v>552</v>
      </c>
      <c r="C333" s="184" t="s">
        <v>553</v>
      </c>
      <c r="D333" s="170" t="s">
        <v>266</v>
      </c>
      <c r="E333" s="171">
        <v>37.700000000000003</v>
      </c>
      <c r="F333" s="172">
        <v>0</v>
      </c>
      <c r="G333" s="173">
        <f>ROUND(E333*F333,2)</f>
        <v>0</v>
      </c>
      <c r="H333" s="172">
        <v>142.07</v>
      </c>
      <c r="I333" s="173">
        <f>ROUND(E333*H333,2)</f>
        <v>5356.04</v>
      </c>
      <c r="J333" s="172">
        <v>69.930000000000007</v>
      </c>
      <c r="K333" s="173">
        <f>ROUND(E333*J333,2)</f>
        <v>2636.36</v>
      </c>
      <c r="L333" s="173">
        <v>21</v>
      </c>
      <c r="M333" s="173">
        <f>G333*(1+L333/100)</f>
        <v>0</v>
      </c>
      <c r="N333" s="171">
        <v>3.2000000000000003E-4</v>
      </c>
      <c r="O333" s="171">
        <f>ROUND(E333*N333,2)</f>
        <v>0.01</v>
      </c>
      <c r="P333" s="171">
        <v>0</v>
      </c>
      <c r="Q333" s="171">
        <f>ROUND(E333*P333,2)</f>
        <v>0</v>
      </c>
      <c r="R333" s="173" t="s">
        <v>511</v>
      </c>
      <c r="S333" s="173" t="s">
        <v>162</v>
      </c>
      <c r="T333" s="174" t="s">
        <v>162</v>
      </c>
      <c r="U333" s="157">
        <v>0.11</v>
      </c>
      <c r="V333" s="157">
        <f>ROUND(E333*U333,2)</f>
        <v>4.1500000000000004</v>
      </c>
      <c r="W333" s="157"/>
      <c r="X333" s="157" t="s">
        <v>163</v>
      </c>
      <c r="Y333" s="157" t="s">
        <v>164</v>
      </c>
      <c r="Z333" s="147"/>
      <c r="AA333" s="147"/>
      <c r="AB333" s="147"/>
      <c r="AC333" s="147"/>
      <c r="AD333" s="147"/>
      <c r="AE333" s="147"/>
      <c r="AF333" s="147"/>
      <c r="AG333" s="147" t="s">
        <v>541</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2" x14ac:dyDescent="0.2">
      <c r="A334" s="154"/>
      <c r="B334" s="155"/>
      <c r="C334" s="185" t="s">
        <v>554</v>
      </c>
      <c r="D334" s="158"/>
      <c r="E334" s="159">
        <v>37.700000000000003</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169</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68">
        <v>99</v>
      </c>
      <c r="B335" s="169" t="s">
        <v>555</v>
      </c>
      <c r="C335" s="184" t="s">
        <v>556</v>
      </c>
      <c r="D335" s="170" t="s">
        <v>207</v>
      </c>
      <c r="E335" s="171">
        <v>166.46</v>
      </c>
      <c r="F335" s="172">
        <v>0</v>
      </c>
      <c r="G335" s="173">
        <f>ROUND(E335*F335,2)</f>
        <v>0</v>
      </c>
      <c r="H335" s="172">
        <v>0</v>
      </c>
      <c r="I335" s="173">
        <f>ROUND(E335*H335,2)</f>
        <v>0</v>
      </c>
      <c r="J335" s="172">
        <v>95.4</v>
      </c>
      <c r="K335" s="173">
        <f>ROUND(E335*J335,2)</f>
        <v>15880.28</v>
      </c>
      <c r="L335" s="173">
        <v>21</v>
      </c>
      <c r="M335" s="173">
        <f>G335*(1+L335/100)</f>
        <v>0</v>
      </c>
      <c r="N335" s="171">
        <v>0</v>
      </c>
      <c r="O335" s="171">
        <f>ROUND(E335*N335,2)</f>
        <v>0</v>
      </c>
      <c r="P335" s="171">
        <v>0</v>
      </c>
      <c r="Q335" s="171">
        <f>ROUND(E335*P335,2)</f>
        <v>0</v>
      </c>
      <c r="R335" s="173" t="s">
        <v>511</v>
      </c>
      <c r="S335" s="173" t="s">
        <v>162</v>
      </c>
      <c r="T335" s="174" t="s">
        <v>162</v>
      </c>
      <c r="U335" s="157">
        <v>0.15</v>
      </c>
      <c r="V335" s="157">
        <f>ROUND(E335*U335,2)</f>
        <v>24.97</v>
      </c>
      <c r="W335" s="157"/>
      <c r="X335" s="157" t="s">
        <v>163</v>
      </c>
      <c r="Y335" s="157" t="s">
        <v>164</v>
      </c>
      <c r="Z335" s="147"/>
      <c r="AA335" s="147"/>
      <c r="AB335" s="147"/>
      <c r="AC335" s="147"/>
      <c r="AD335" s="147"/>
      <c r="AE335" s="147"/>
      <c r="AF335" s="147"/>
      <c r="AG335" s="147" t="s">
        <v>165</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2" x14ac:dyDescent="0.2">
      <c r="A336" s="154"/>
      <c r="B336" s="155"/>
      <c r="C336" s="185" t="s">
        <v>557</v>
      </c>
      <c r="D336" s="158"/>
      <c r="E336" s="159">
        <v>166.46</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169</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22.5" outlineLevel="1" x14ac:dyDescent="0.2">
      <c r="A337" s="168">
        <v>100</v>
      </c>
      <c r="B337" s="169" t="s">
        <v>558</v>
      </c>
      <c r="C337" s="184" t="s">
        <v>559</v>
      </c>
      <c r="D337" s="170" t="s">
        <v>207</v>
      </c>
      <c r="E337" s="171">
        <v>166.46</v>
      </c>
      <c r="F337" s="172">
        <v>0</v>
      </c>
      <c r="G337" s="173">
        <f>ROUND(E337*F337,2)</f>
        <v>0</v>
      </c>
      <c r="H337" s="172">
        <v>38.78</v>
      </c>
      <c r="I337" s="173">
        <f>ROUND(E337*H337,2)</f>
        <v>6455.32</v>
      </c>
      <c r="J337" s="172">
        <v>57.22</v>
      </c>
      <c r="K337" s="173">
        <f>ROUND(E337*J337,2)</f>
        <v>9524.84</v>
      </c>
      <c r="L337" s="173">
        <v>21</v>
      </c>
      <c r="M337" s="173">
        <f>G337*(1+L337/100)</f>
        <v>0</v>
      </c>
      <c r="N337" s="171">
        <v>3.2000000000000003E-4</v>
      </c>
      <c r="O337" s="171">
        <f>ROUND(E337*N337,2)</f>
        <v>0.05</v>
      </c>
      <c r="P337" s="171">
        <v>0</v>
      </c>
      <c r="Q337" s="171">
        <f>ROUND(E337*P337,2)</f>
        <v>0</v>
      </c>
      <c r="R337" s="173" t="s">
        <v>511</v>
      </c>
      <c r="S337" s="173" t="s">
        <v>162</v>
      </c>
      <c r="T337" s="174" t="s">
        <v>162</v>
      </c>
      <c r="U337" s="157">
        <v>0.09</v>
      </c>
      <c r="V337" s="157">
        <f>ROUND(E337*U337,2)</f>
        <v>14.98</v>
      </c>
      <c r="W337" s="157"/>
      <c r="X337" s="157" t="s">
        <v>163</v>
      </c>
      <c r="Y337" s="157" t="s">
        <v>164</v>
      </c>
      <c r="Z337" s="147"/>
      <c r="AA337" s="147"/>
      <c r="AB337" s="147"/>
      <c r="AC337" s="147"/>
      <c r="AD337" s="147"/>
      <c r="AE337" s="147"/>
      <c r="AF337" s="147"/>
      <c r="AG337" s="147" t="s">
        <v>165</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2" x14ac:dyDescent="0.2">
      <c r="A338" s="154"/>
      <c r="B338" s="155"/>
      <c r="C338" s="185" t="s">
        <v>557</v>
      </c>
      <c r="D338" s="158"/>
      <c r="E338" s="159">
        <v>166.46</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169</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ht="22.5" outlineLevel="1" x14ac:dyDescent="0.2">
      <c r="A339" s="168">
        <v>101</v>
      </c>
      <c r="B339" s="169" t="s">
        <v>560</v>
      </c>
      <c r="C339" s="184" t="s">
        <v>561</v>
      </c>
      <c r="D339" s="170" t="s">
        <v>207</v>
      </c>
      <c r="E339" s="171">
        <v>166.46</v>
      </c>
      <c r="F339" s="172">
        <v>0</v>
      </c>
      <c r="G339" s="173">
        <f>ROUND(E339*F339,2)</f>
        <v>0</v>
      </c>
      <c r="H339" s="172">
        <v>38.79</v>
      </c>
      <c r="I339" s="173">
        <f>ROUND(E339*H339,2)</f>
        <v>6456.98</v>
      </c>
      <c r="J339" s="172">
        <v>71.209999999999994</v>
      </c>
      <c r="K339" s="173">
        <f>ROUND(E339*J339,2)</f>
        <v>11853.62</v>
      </c>
      <c r="L339" s="173">
        <v>21</v>
      </c>
      <c r="M339" s="173">
        <f>G339*(1+L339/100)</f>
        <v>0</v>
      </c>
      <c r="N339" s="171">
        <v>3.2000000000000003E-4</v>
      </c>
      <c r="O339" s="171">
        <f>ROUND(E339*N339,2)</f>
        <v>0.05</v>
      </c>
      <c r="P339" s="171">
        <v>0</v>
      </c>
      <c r="Q339" s="171">
        <f>ROUND(E339*P339,2)</f>
        <v>0</v>
      </c>
      <c r="R339" s="173" t="s">
        <v>511</v>
      </c>
      <c r="S339" s="173" t="s">
        <v>162</v>
      </c>
      <c r="T339" s="174" t="s">
        <v>162</v>
      </c>
      <c r="U339" s="157">
        <v>0.112</v>
      </c>
      <c r="V339" s="157">
        <f>ROUND(E339*U339,2)</f>
        <v>18.64</v>
      </c>
      <c r="W339" s="157"/>
      <c r="X339" s="157" t="s">
        <v>163</v>
      </c>
      <c r="Y339" s="157" t="s">
        <v>164</v>
      </c>
      <c r="Z339" s="147"/>
      <c r="AA339" s="147"/>
      <c r="AB339" s="147"/>
      <c r="AC339" s="147"/>
      <c r="AD339" s="147"/>
      <c r="AE339" s="147"/>
      <c r="AF339" s="147"/>
      <c r="AG339" s="147" t="s">
        <v>165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185" t="s">
        <v>562</v>
      </c>
      <c r="D340" s="158"/>
      <c r="E340" s="159">
        <v>166.46</v>
      </c>
      <c r="F340" s="157"/>
      <c r="G340" s="157"/>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169</v>
      </c>
      <c r="AH340" s="147">
        <v>5</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ht="22.5" outlineLevel="1" x14ac:dyDescent="0.2">
      <c r="A341" s="168">
        <v>102</v>
      </c>
      <c r="B341" s="169" t="s">
        <v>563</v>
      </c>
      <c r="C341" s="184" t="s">
        <v>564</v>
      </c>
      <c r="D341" s="170" t="s">
        <v>266</v>
      </c>
      <c r="E341" s="171">
        <v>64.78</v>
      </c>
      <c r="F341" s="172">
        <v>0</v>
      </c>
      <c r="G341" s="173">
        <f>ROUND(E341*F341,2)</f>
        <v>0</v>
      </c>
      <c r="H341" s="172">
        <v>5.21</v>
      </c>
      <c r="I341" s="173">
        <f>ROUND(E341*H341,2)</f>
        <v>337.5</v>
      </c>
      <c r="J341" s="172">
        <v>171.79</v>
      </c>
      <c r="K341" s="173">
        <f>ROUND(E341*J341,2)</f>
        <v>11128.56</v>
      </c>
      <c r="L341" s="173">
        <v>21</v>
      </c>
      <c r="M341" s="173">
        <f>G341*(1+L341/100)</f>
        <v>0</v>
      </c>
      <c r="N341" s="171">
        <v>2.1000000000000001E-4</v>
      </c>
      <c r="O341" s="171">
        <f>ROUND(E341*N341,2)</f>
        <v>0.01</v>
      </c>
      <c r="P341" s="171">
        <v>0</v>
      </c>
      <c r="Q341" s="171">
        <f>ROUND(E341*P341,2)</f>
        <v>0</v>
      </c>
      <c r="R341" s="173" t="s">
        <v>511</v>
      </c>
      <c r="S341" s="173" t="s">
        <v>162</v>
      </c>
      <c r="T341" s="174" t="s">
        <v>162</v>
      </c>
      <c r="U341" s="157">
        <v>0.27</v>
      </c>
      <c r="V341" s="157">
        <f>ROUND(E341*U341,2)</f>
        <v>17.489999999999998</v>
      </c>
      <c r="W341" s="157"/>
      <c r="X341" s="157" t="s">
        <v>163</v>
      </c>
      <c r="Y341" s="157" t="s">
        <v>164</v>
      </c>
      <c r="Z341" s="147"/>
      <c r="AA341" s="147"/>
      <c r="AB341" s="147"/>
      <c r="AC341" s="147"/>
      <c r="AD341" s="147"/>
      <c r="AE341" s="147"/>
      <c r="AF341" s="147"/>
      <c r="AG341" s="147" t="s">
        <v>165</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2" x14ac:dyDescent="0.2">
      <c r="A342" s="154"/>
      <c r="B342" s="155"/>
      <c r="C342" s="185" t="s">
        <v>565</v>
      </c>
      <c r="D342" s="158"/>
      <c r="E342" s="159">
        <v>64.78</v>
      </c>
      <c r="F342" s="157"/>
      <c r="G342" s="157"/>
      <c r="H342" s="157"/>
      <c r="I342" s="157"/>
      <c r="J342" s="157"/>
      <c r="K342" s="157"/>
      <c r="L342" s="157"/>
      <c r="M342" s="157"/>
      <c r="N342" s="156"/>
      <c r="O342" s="156"/>
      <c r="P342" s="156"/>
      <c r="Q342" s="156"/>
      <c r="R342" s="157"/>
      <c r="S342" s="157"/>
      <c r="T342" s="157"/>
      <c r="U342" s="157"/>
      <c r="V342" s="157"/>
      <c r="W342" s="157"/>
      <c r="X342" s="157"/>
      <c r="Y342" s="157"/>
      <c r="Z342" s="147"/>
      <c r="AA342" s="147"/>
      <c r="AB342" s="147"/>
      <c r="AC342" s="147"/>
      <c r="AD342" s="147"/>
      <c r="AE342" s="147"/>
      <c r="AF342" s="147"/>
      <c r="AG342" s="147" t="s">
        <v>169</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68">
        <v>103</v>
      </c>
      <c r="B343" s="169" t="s">
        <v>566</v>
      </c>
      <c r="C343" s="184" t="s">
        <v>567</v>
      </c>
      <c r="D343" s="170" t="s">
        <v>207</v>
      </c>
      <c r="E343" s="171">
        <v>166.46</v>
      </c>
      <c r="F343" s="172">
        <v>0</v>
      </c>
      <c r="G343" s="173">
        <f>ROUND(E343*F343,2)</f>
        <v>0</v>
      </c>
      <c r="H343" s="172">
        <v>0</v>
      </c>
      <c r="I343" s="173">
        <f>ROUND(E343*H343,2)</f>
        <v>0</v>
      </c>
      <c r="J343" s="172">
        <v>84.6</v>
      </c>
      <c r="K343" s="173">
        <f>ROUND(E343*J343,2)</f>
        <v>14082.52</v>
      </c>
      <c r="L343" s="173">
        <v>21</v>
      </c>
      <c r="M343" s="173">
        <f>G343*(1+L343/100)</f>
        <v>0</v>
      </c>
      <c r="N343" s="171">
        <v>0</v>
      </c>
      <c r="O343" s="171">
        <f>ROUND(E343*N343,2)</f>
        <v>0</v>
      </c>
      <c r="P343" s="171">
        <v>0</v>
      </c>
      <c r="Q343" s="171">
        <f>ROUND(E343*P343,2)</f>
        <v>0</v>
      </c>
      <c r="R343" s="173" t="s">
        <v>511</v>
      </c>
      <c r="S343" s="173" t="s">
        <v>162</v>
      </c>
      <c r="T343" s="174" t="s">
        <v>162</v>
      </c>
      <c r="U343" s="157">
        <v>0.13300000000000001</v>
      </c>
      <c r="V343" s="157">
        <f>ROUND(E343*U343,2)</f>
        <v>22.14</v>
      </c>
      <c r="W343" s="157"/>
      <c r="X343" s="157" t="s">
        <v>163</v>
      </c>
      <c r="Y343" s="157" t="s">
        <v>164</v>
      </c>
      <c r="Z343" s="147"/>
      <c r="AA343" s="147"/>
      <c r="AB343" s="147"/>
      <c r="AC343" s="147"/>
      <c r="AD343" s="147"/>
      <c r="AE343" s="147"/>
      <c r="AF343" s="147"/>
      <c r="AG343" s="147" t="s">
        <v>165</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46" t="s">
        <v>568</v>
      </c>
      <c r="D344" s="247"/>
      <c r="E344" s="247"/>
      <c r="F344" s="247"/>
      <c r="G344" s="24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242</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
      <c r="A345" s="154"/>
      <c r="B345" s="155"/>
      <c r="C345" s="185" t="s">
        <v>557</v>
      </c>
      <c r="D345" s="158"/>
      <c r="E345" s="159">
        <v>166.46</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169</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68">
        <v>104</v>
      </c>
      <c r="B346" s="169" t="s">
        <v>569</v>
      </c>
      <c r="C346" s="184" t="s">
        <v>570</v>
      </c>
      <c r="D346" s="170" t="s">
        <v>207</v>
      </c>
      <c r="E346" s="171">
        <v>65.58</v>
      </c>
      <c r="F346" s="172">
        <v>0</v>
      </c>
      <c r="G346" s="173">
        <f>ROUND(E346*F346,2)</f>
        <v>0</v>
      </c>
      <c r="H346" s="172">
        <v>212.78</v>
      </c>
      <c r="I346" s="173">
        <f>ROUND(E346*H346,2)</f>
        <v>13954.11</v>
      </c>
      <c r="J346" s="172">
        <v>101.72</v>
      </c>
      <c r="K346" s="173">
        <f>ROUND(E346*J346,2)</f>
        <v>6670.8</v>
      </c>
      <c r="L346" s="173">
        <v>21</v>
      </c>
      <c r="M346" s="173">
        <f>G346*(1+L346/100)</f>
        <v>0</v>
      </c>
      <c r="N346" s="171">
        <v>1.15E-3</v>
      </c>
      <c r="O346" s="171">
        <f>ROUND(E346*N346,2)</f>
        <v>0.08</v>
      </c>
      <c r="P346" s="171">
        <v>0</v>
      </c>
      <c r="Q346" s="171">
        <f>ROUND(E346*P346,2)</f>
        <v>0</v>
      </c>
      <c r="R346" s="173" t="s">
        <v>511</v>
      </c>
      <c r="S346" s="173" t="s">
        <v>162</v>
      </c>
      <c r="T346" s="174" t="s">
        <v>162</v>
      </c>
      <c r="U346" s="157">
        <v>0.16</v>
      </c>
      <c r="V346" s="157">
        <f>ROUND(E346*U346,2)</f>
        <v>10.49</v>
      </c>
      <c r="W346" s="157"/>
      <c r="X346" s="157" t="s">
        <v>163</v>
      </c>
      <c r="Y346" s="157" t="s">
        <v>164</v>
      </c>
      <c r="Z346" s="147"/>
      <c r="AA346" s="147"/>
      <c r="AB346" s="147"/>
      <c r="AC346" s="147"/>
      <c r="AD346" s="147"/>
      <c r="AE346" s="147"/>
      <c r="AF346" s="147"/>
      <c r="AG346" s="147" t="s">
        <v>165</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2" x14ac:dyDescent="0.2">
      <c r="A347" s="154"/>
      <c r="B347" s="155"/>
      <c r="C347" s="185" t="s">
        <v>571</v>
      </c>
      <c r="D347" s="158"/>
      <c r="E347" s="159">
        <v>65.58</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169</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68">
        <v>105</v>
      </c>
      <c r="B348" s="169" t="s">
        <v>572</v>
      </c>
      <c r="C348" s="184" t="s">
        <v>573</v>
      </c>
      <c r="D348" s="170" t="s">
        <v>266</v>
      </c>
      <c r="E348" s="171">
        <v>65.58</v>
      </c>
      <c r="F348" s="172">
        <v>0</v>
      </c>
      <c r="G348" s="173">
        <f>ROUND(E348*F348,2)</f>
        <v>0</v>
      </c>
      <c r="H348" s="172">
        <v>163.92</v>
      </c>
      <c r="I348" s="173">
        <f>ROUND(E348*H348,2)</f>
        <v>10749.87</v>
      </c>
      <c r="J348" s="172">
        <v>63.58</v>
      </c>
      <c r="K348" s="173">
        <f>ROUND(E348*J348,2)</f>
        <v>4169.58</v>
      </c>
      <c r="L348" s="173">
        <v>21</v>
      </c>
      <c r="M348" s="173">
        <f>G348*(1+L348/100)</f>
        <v>0</v>
      </c>
      <c r="N348" s="171">
        <v>3.3E-4</v>
      </c>
      <c r="O348" s="171">
        <f>ROUND(E348*N348,2)</f>
        <v>0.02</v>
      </c>
      <c r="P348" s="171">
        <v>0</v>
      </c>
      <c r="Q348" s="171">
        <f>ROUND(E348*P348,2)</f>
        <v>0</v>
      </c>
      <c r="R348" s="173" t="s">
        <v>511</v>
      </c>
      <c r="S348" s="173" t="s">
        <v>162</v>
      </c>
      <c r="T348" s="174" t="s">
        <v>162</v>
      </c>
      <c r="U348" s="157">
        <v>0.1</v>
      </c>
      <c r="V348" s="157">
        <f>ROUND(E348*U348,2)</f>
        <v>6.56</v>
      </c>
      <c r="W348" s="157"/>
      <c r="X348" s="157" t="s">
        <v>163</v>
      </c>
      <c r="Y348" s="157" t="s">
        <v>164</v>
      </c>
      <c r="Z348" s="147"/>
      <c r="AA348" s="147"/>
      <c r="AB348" s="147"/>
      <c r="AC348" s="147"/>
      <c r="AD348" s="147"/>
      <c r="AE348" s="147"/>
      <c r="AF348" s="147"/>
      <c r="AG348" s="147" t="s">
        <v>165</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2" x14ac:dyDescent="0.2">
      <c r="A349" s="154"/>
      <c r="B349" s="155"/>
      <c r="C349" s="185" t="s">
        <v>574</v>
      </c>
      <c r="D349" s="158"/>
      <c r="E349" s="159">
        <v>65.58</v>
      </c>
      <c r="F349" s="157"/>
      <c r="G349" s="157"/>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169</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ht="22.5" outlineLevel="1" x14ac:dyDescent="0.2">
      <c r="A350" s="168">
        <v>106</v>
      </c>
      <c r="B350" s="169" t="s">
        <v>575</v>
      </c>
      <c r="C350" s="184" t="s">
        <v>576</v>
      </c>
      <c r="D350" s="170" t="s">
        <v>207</v>
      </c>
      <c r="E350" s="171">
        <v>464.30099999999999</v>
      </c>
      <c r="F350" s="172">
        <v>0</v>
      </c>
      <c r="G350" s="173">
        <f>ROUND(E350*F350,2)</f>
        <v>0</v>
      </c>
      <c r="H350" s="172">
        <v>358.5</v>
      </c>
      <c r="I350" s="173">
        <f>ROUND(E350*H350,2)</f>
        <v>166451.91</v>
      </c>
      <c r="J350" s="172">
        <v>0</v>
      </c>
      <c r="K350" s="173">
        <f>ROUND(E350*J350,2)</f>
        <v>0</v>
      </c>
      <c r="L350" s="173">
        <v>21</v>
      </c>
      <c r="M350" s="173">
        <f>G350*(1+L350/100)</f>
        <v>0</v>
      </c>
      <c r="N350" s="171">
        <v>1.8E-3</v>
      </c>
      <c r="O350" s="171">
        <f>ROUND(E350*N350,2)</f>
        <v>0.84</v>
      </c>
      <c r="P350" s="171">
        <v>0</v>
      </c>
      <c r="Q350" s="171">
        <f>ROUND(E350*P350,2)</f>
        <v>0</v>
      </c>
      <c r="R350" s="173" t="s">
        <v>219</v>
      </c>
      <c r="S350" s="173" t="s">
        <v>162</v>
      </c>
      <c r="T350" s="174" t="s">
        <v>162</v>
      </c>
      <c r="U350" s="157">
        <v>0</v>
      </c>
      <c r="V350" s="157">
        <f>ROUND(E350*U350,2)</f>
        <v>0</v>
      </c>
      <c r="W350" s="157"/>
      <c r="X350" s="157" t="s">
        <v>220</v>
      </c>
      <c r="Y350" s="157" t="s">
        <v>164</v>
      </c>
      <c r="Z350" s="147"/>
      <c r="AA350" s="147"/>
      <c r="AB350" s="147"/>
      <c r="AC350" s="147"/>
      <c r="AD350" s="147"/>
      <c r="AE350" s="147"/>
      <c r="AF350" s="147"/>
      <c r="AG350" s="147" t="s">
        <v>221</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85" t="s">
        <v>577</v>
      </c>
      <c r="D351" s="158"/>
      <c r="E351" s="159"/>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169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85" t="s">
        <v>578</v>
      </c>
      <c r="D352" s="158"/>
      <c r="E352" s="159">
        <v>464.30099999999999</v>
      </c>
      <c r="F352" s="157"/>
      <c r="G352" s="157"/>
      <c r="H352" s="157"/>
      <c r="I352" s="157"/>
      <c r="J352" s="157"/>
      <c r="K352" s="157"/>
      <c r="L352" s="157"/>
      <c r="M352" s="157"/>
      <c r="N352" s="156"/>
      <c r="O352" s="156"/>
      <c r="P352" s="156"/>
      <c r="Q352" s="156"/>
      <c r="R352" s="157"/>
      <c r="S352" s="157"/>
      <c r="T352" s="157"/>
      <c r="U352" s="157"/>
      <c r="V352" s="157"/>
      <c r="W352" s="157"/>
      <c r="X352" s="157"/>
      <c r="Y352" s="157"/>
      <c r="Z352" s="147"/>
      <c r="AA352" s="147"/>
      <c r="AB352" s="147"/>
      <c r="AC352" s="147"/>
      <c r="AD352" s="147"/>
      <c r="AE352" s="147"/>
      <c r="AF352" s="147"/>
      <c r="AG352" s="147" t="s">
        <v>169</v>
      </c>
      <c r="AH352" s="147">
        <v>5</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68">
        <v>107</v>
      </c>
      <c r="B353" s="169" t="s">
        <v>579</v>
      </c>
      <c r="C353" s="184" t="s">
        <v>580</v>
      </c>
      <c r="D353" s="170" t="s">
        <v>207</v>
      </c>
      <c r="E353" s="171">
        <v>191.429</v>
      </c>
      <c r="F353" s="172">
        <v>0</v>
      </c>
      <c r="G353" s="173">
        <f>ROUND(E353*F353,2)</f>
        <v>0</v>
      </c>
      <c r="H353" s="172">
        <v>244</v>
      </c>
      <c r="I353" s="173">
        <f>ROUND(E353*H353,2)</f>
        <v>46708.68</v>
      </c>
      <c r="J353" s="172">
        <v>0</v>
      </c>
      <c r="K353" s="173">
        <f>ROUND(E353*J353,2)</f>
        <v>0</v>
      </c>
      <c r="L353" s="173">
        <v>21</v>
      </c>
      <c r="M353" s="173">
        <f>G353*(1+L353/100)</f>
        <v>0</v>
      </c>
      <c r="N353" s="171">
        <v>4.0000000000000002E-4</v>
      </c>
      <c r="O353" s="171">
        <f>ROUND(E353*N353,2)</f>
        <v>0.08</v>
      </c>
      <c r="P353" s="171">
        <v>0</v>
      </c>
      <c r="Q353" s="171">
        <f>ROUND(E353*P353,2)</f>
        <v>0</v>
      </c>
      <c r="R353" s="173" t="s">
        <v>219</v>
      </c>
      <c r="S353" s="173" t="s">
        <v>162</v>
      </c>
      <c r="T353" s="174" t="s">
        <v>162</v>
      </c>
      <c r="U353" s="157">
        <v>0</v>
      </c>
      <c r="V353" s="157">
        <f>ROUND(E353*U353,2)</f>
        <v>0</v>
      </c>
      <c r="W353" s="157"/>
      <c r="X353" s="157" t="s">
        <v>220</v>
      </c>
      <c r="Y353" s="157" t="s">
        <v>164</v>
      </c>
      <c r="Z353" s="147"/>
      <c r="AA353" s="147"/>
      <c r="AB353" s="147"/>
      <c r="AC353" s="147"/>
      <c r="AD353" s="147"/>
      <c r="AE353" s="147"/>
      <c r="AF353" s="147"/>
      <c r="AG353" s="147" t="s">
        <v>221</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185" t="s">
        <v>581</v>
      </c>
      <c r="D354" s="158"/>
      <c r="E354" s="159"/>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169</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85" t="s">
        <v>582</v>
      </c>
      <c r="D355" s="158"/>
      <c r="E355" s="159">
        <v>191.429</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169</v>
      </c>
      <c r="AH355" s="147">
        <v>5</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33.75" outlineLevel="1" x14ac:dyDescent="0.2">
      <c r="A356" s="168">
        <v>108</v>
      </c>
      <c r="B356" s="169" t="s">
        <v>583</v>
      </c>
      <c r="C356" s="184" t="s">
        <v>584</v>
      </c>
      <c r="D356" s="170" t="s">
        <v>207</v>
      </c>
      <c r="E356" s="171">
        <v>255.8218</v>
      </c>
      <c r="F356" s="172">
        <v>0</v>
      </c>
      <c r="G356" s="173">
        <f>ROUND(E356*F356,2)</f>
        <v>0</v>
      </c>
      <c r="H356" s="172">
        <v>328.5</v>
      </c>
      <c r="I356" s="173">
        <f>ROUND(E356*H356,2)</f>
        <v>84037.46</v>
      </c>
      <c r="J356" s="172">
        <v>0</v>
      </c>
      <c r="K356" s="173">
        <f>ROUND(E356*J356,2)</f>
        <v>0</v>
      </c>
      <c r="L356" s="173">
        <v>21</v>
      </c>
      <c r="M356" s="173">
        <f>G356*(1+L356/100)</f>
        <v>0</v>
      </c>
      <c r="N356" s="171">
        <v>4.5999999999999999E-3</v>
      </c>
      <c r="O356" s="171">
        <f>ROUND(E356*N356,2)</f>
        <v>1.18</v>
      </c>
      <c r="P356" s="171">
        <v>0</v>
      </c>
      <c r="Q356" s="171">
        <f>ROUND(E356*P356,2)</f>
        <v>0</v>
      </c>
      <c r="R356" s="173" t="s">
        <v>219</v>
      </c>
      <c r="S356" s="173" t="s">
        <v>162</v>
      </c>
      <c r="T356" s="174" t="s">
        <v>162</v>
      </c>
      <c r="U356" s="157">
        <v>0</v>
      </c>
      <c r="V356" s="157">
        <f>ROUND(E356*U356,2)</f>
        <v>0</v>
      </c>
      <c r="W356" s="157"/>
      <c r="X356" s="157" t="s">
        <v>220</v>
      </c>
      <c r="Y356" s="157" t="s">
        <v>164</v>
      </c>
      <c r="Z356" s="147"/>
      <c r="AA356" s="147"/>
      <c r="AB356" s="147"/>
      <c r="AC356" s="147"/>
      <c r="AD356" s="147"/>
      <c r="AE356" s="147"/>
      <c r="AF356" s="147"/>
      <c r="AG356" s="147" t="s">
        <v>221</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2" x14ac:dyDescent="0.2">
      <c r="A357" s="154"/>
      <c r="B357" s="155"/>
      <c r="C357" s="185" t="s">
        <v>585</v>
      </c>
      <c r="D357" s="158"/>
      <c r="E357" s="159"/>
      <c r="F357" s="157"/>
      <c r="G357" s="157"/>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169</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85" t="s">
        <v>586</v>
      </c>
      <c r="D358" s="158"/>
      <c r="E358" s="159">
        <v>205.29339999999999</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169</v>
      </c>
      <c r="AH358" s="147">
        <v>5</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85" t="s">
        <v>587</v>
      </c>
      <c r="D359" s="158"/>
      <c r="E359" s="159"/>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169</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85" t="s">
        <v>588</v>
      </c>
      <c r="D360" s="158"/>
      <c r="E360" s="159">
        <v>50.528399999999998</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169</v>
      </c>
      <c r="AH360" s="147">
        <v>5</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ht="33.75" outlineLevel="1" x14ac:dyDescent="0.2">
      <c r="A361" s="168">
        <v>109</v>
      </c>
      <c r="B361" s="169" t="s">
        <v>589</v>
      </c>
      <c r="C361" s="184" t="s">
        <v>590</v>
      </c>
      <c r="D361" s="170" t="s">
        <v>207</v>
      </c>
      <c r="E361" s="171">
        <v>328.37139999999999</v>
      </c>
      <c r="F361" s="172">
        <v>0</v>
      </c>
      <c r="G361" s="173">
        <f>ROUND(E361*F361,2)</f>
        <v>0</v>
      </c>
      <c r="H361" s="172">
        <v>280</v>
      </c>
      <c r="I361" s="173">
        <f>ROUND(E361*H361,2)</f>
        <v>91943.99</v>
      </c>
      <c r="J361" s="172">
        <v>0</v>
      </c>
      <c r="K361" s="173">
        <f>ROUND(E361*J361,2)</f>
        <v>0</v>
      </c>
      <c r="L361" s="173">
        <v>21</v>
      </c>
      <c r="M361" s="173">
        <f>G361*(1+L361/100)</f>
        <v>0</v>
      </c>
      <c r="N361" s="171">
        <v>4.4999999999999997E-3</v>
      </c>
      <c r="O361" s="171">
        <f>ROUND(E361*N361,2)</f>
        <v>1.48</v>
      </c>
      <c r="P361" s="171">
        <v>0</v>
      </c>
      <c r="Q361" s="171">
        <f>ROUND(E361*P361,2)</f>
        <v>0</v>
      </c>
      <c r="R361" s="173" t="s">
        <v>219</v>
      </c>
      <c r="S361" s="173" t="s">
        <v>162</v>
      </c>
      <c r="T361" s="174" t="s">
        <v>162</v>
      </c>
      <c r="U361" s="157">
        <v>0</v>
      </c>
      <c r="V361" s="157">
        <f>ROUND(E361*U361,2)</f>
        <v>0</v>
      </c>
      <c r="W361" s="157"/>
      <c r="X361" s="157" t="s">
        <v>220</v>
      </c>
      <c r="Y361" s="157" t="s">
        <v>164</v>
      </c>
      <c r="Z361" s="147"/>
      <c r="AA361" s="147"/>
      <c r="AB361" s="147"/>
      <c r="AC361" s="147"/>
      <c r="AD361" s="147"/>
      <c r="AE361" s="147"/>
      <c r="AF361" s="147"/>
      <c r="AG361" s="147" t="s">
        <v>221</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2" x14ac:dyDescent="0.2">
      <c r="A362" s="154"/>
      <c r="B362" s="155"/>
      <c r="C362" s="185" t="s">
        <v>585</v>
      </c>
      <c r="D362" s="158"/>
      <c r="E362" s="159"/>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169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85" t="s">
        <v>586</v>
      </c>
      <c r="D363" s="158"/>
      <c r="E363" s="159">
        <v>205.29339999999999</v>
      </c>
      <c r="F363" s="157"/>
      <c r="G363" s="157"/>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169</v>
      </c>
      <c r="AH363" s="147">
        <v>5</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85" t="s">
        <v>587</v>
      </c>
      <c r="D364" s="158"/>
      <c r="E364" s="159"/>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169</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85" t="s">
        <v>591</v>
      </c>
      <c r="D365" s="158"/>
      <c r="E365" s="159">
        <v>33.681600000000003</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169</v>
      </c>
      <c r="AH365" s="147">
        <v>5</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85" t="s">
        <v>588</v>
      </c>
      <c r="D366" s="158"/>
      <c r="E366" s="159">
        <v>50.528399999999998</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169</v>
      </c>
      <c r="AH366" s="147">
        <v>5</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85" t="s">
        <v>592</v>
      </c>
      <c r="D367" s="158"/>
      <c r="E367" s="159">
        <v>38.868000000000002</v>
      </c>
      <c r="F367" s="157"/>
      <c r="G367" s="157"/>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169</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ht="22.5" outlineLevel="1" x14ac:dyDescent="0.2">
      <c r="A368" s="168">
        <v>110</v>
      </c>
      <c r="B368" s="169" t="s">
        <v>593</v>
      </c>
      <c r="C368" s="184" t="s">
        <v>594</v>
      </c>
      <c r="D368" s="170" t="s">
        <v>207</v>
      </c>
      <c r="E368" s="171">
        <v>199.59975</v>
      </c>
      <c r="F368" s="172">
        <v>0</v>
      </c>
      <c r="G368" s="173">
        <f>ROUND(E368*F368,2)</f>
        <v>0</v>
      </c>
      <c r="H368" s="172">
        <v>278.5</v>
      </c>
      <c r="I368" s="173">
        <f>ROUND(E368*H368,2)</f>
        <v>55588.53</v>
      </c>
      <c r="J368" s="172">
        <v>0</v>
      </c>
      <c r="K368" s="173">
        <f>ROUND(E368*J368,2)</f>
        <v>0</v>
      </c>
      <c r="L368" s="173">
        <v>21</v>
      </c>
      <c r="M368" s="173">
        <f>G368*(1+L368/100)</f>
        <v>0</v>
      </c>
      <c r="N368" s="171">
        <v>4.4999999999999997E-3</v>
      </c>
      <c r="O368" s="171">
        <f>ROUND(E368*N368,2)</f>
        <v>0.9</v>
      </c>
      <c r="P368" s="171">
        <v>0</v>
      </c>
      <c r="Q368" s="171">
        <f>ROUND(E368*P368,2)</f>
        <v>0</v>
      </c>
      <c r="R368" s="173" t="s">
        <v>219</v>
      </c>
      <c r="S368" s="173" t="s">
        <v>162</v>
      </c>
      <c r="T368" s="174" t="s">
        <v>162</v>
      </c>
      <c r="U368" s="157">
        <v>0</v>
      </c>
      <c r="V368" s="157">
        <f>ROUND(E368*U368,2)</f>
        <v>0</v>
      </c>
      <c r="W368" s="157"/>
      <c r="X368" s="157" t="s">
        <v>220</v>
      </c>
      <c r="Y368" s="157" t="s">
        <v>164</v>
      </c>
      <c r="Z368" s="147"/>
      <c r="AA368" s="147"/>
      <c r="AB368" s="147"/>
      <c r="AC368" s="147"/>
      <c r="AD368" s="147"/>
      <c r="AE368" s="147"/>
      <c r="AF368" s="147"/>
      <c r="AG368" s="147" t="s">
        <v>221</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2" x14ac:dyDescent="0.2">
      <c r="A369" s="154"/>
      <c r="B369" s="155"/>
      <c r="C369" s="185" t="s">
        <v>585</v>
      </c>
      <c r="D369" s="158"/>
      <c r="E369" s="159"/>
      <c r="F369" s="157"/>
      <c r="G369" s="157"/>
      <c r="H369" s="157"/>
      <c r="I369" s="157"/>
      <c r="J369" s="157"/>
      <c r="K369" s="157"/>
      <c r="L369" s="157"/>
      <c r="M369" s="157"/>
      <c r="N369" s="156"/>
      <c r="O369" s="156"/>
      <c r="P369" s="156"/>
      <c r="Q369" s="156"/>
      <c r="R369" s="157"/>
      <c r="S369" s="157"/>
      <c r="T369" s="157"/>
      <c r="U369" s="157"/>
      <c r="V369" s="157"/>
      <c r="W369" s="157"/>
      <c r="X369" s="157"/>
      <c r="Y369" s="157"/>
      <c r="Z369" s="147"/>
      <c r="AA369" s="147"/>
      <c r="AB369" s="147"/>
      <c r="AC369" s="147"/>
      <c r="AD369" s="147"/>
      <c r="AE369" s="147"/>
      <c r="AF369" s="147"/>
      <c r="AG369" s="147" t="s">
        <v>169</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3" x14ac:dyDescent="0.2">
      <c r="A370" s="154"/>
      <c r="B370" s="155"/>
      <c r="C370" s="185" t="s">
        <v>595</v>
      </c>
      <c r="D370" s="158"/>
      <c r="E370" s="159">
        <v>199.59975</v>
      </c>
      <c r="F370" s="157"/>
      <c r="G370" s="157"/>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169</v>
      </c>
      <c r="AH370" s="147">
        <v>5</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ht="22.5" outlineLevel="1" x14ac:dyDescent="0.2">
      <c r="A371" s="168">
        <v>111</v>
      </c>
      <c r="B371" s="169" t="s">
        <v>596</v>
      </c>
      <c r="C371" s="184" t="s">
        <v>597</v>
      </c>
      <c r="D371" s="170" t="s">
        <v>207</v>
      </c>
      <c r="E371" s="171">
        <v>199.75200000000001</v>
      </c>
      <c r="F371" s="172">
        <v>0</v>
      </c>
      <c r="G371" s="173">
        <f>ROUND(E371*F371,2)</f>
        <v>0</v>
      </c>
      <c r="H371" s="172">
        <v>260</v>
      </c>
      <c r="I371" s="173">
        <f>ROUND(E371*H371,2)</f>
        <v>51935.519999999997</v>
      </c>
      <c r="J371" s="172">
        <v>0</v>
      </c>
      <c r="K371" s="173">
        <f>ROUND(E371*J371,2)</f>
        <v>0</v>
      </c>
      <c r="L371" s="173">
        <v>21</v>
      </c>
      <c r="M371" s="173">
        <f>G371*(1+L371/100)</f>
        <v>0</v>
      </c>
      <c r="N371" s="171">
        <v>8.9999999999999998E-4</v>
      </c>
      <c r="O371" s="171">
        <f>ROUND(E371*N371,2)</f>
        <v>0.18</v>
      </c>
      <c r="P371" s="171">
        <v>0</v>
      </c>
      <c r="Q371" s="171">
        <f>ROUND(E371*P371,2)</f>
        <v>0</v>
      </c>
      <c r="R371" s="173" t="s">
        <v>219</v>
      </c>
      <c r="S371" s="173" t="s">
        <v>162</v>
      </c>
      <c r="T371" s="174" t="s">
        <v>162</v>
      </c>
      <c r="U371" s="157">
        <v>0</v>
      </c>
      <c r="V371" s="157">
        <f>ROUND(E371*U371,2)</f>
        <v>0</v>
      </c>
      <c r="W371" s="157"/>
      <c r="X371" s="157" t="s">
        <v>220</v>
      </c>
      <c r="Y371" s="157" t="s">
        <v>164</v>
      </c>
      <c r="Z371" s="147"/>
      <c r="AA371" s="147"/>
      <c r="AB371" s="147"/>
      <c r="AC371" s="147"/>
      <c r="AD371" s="147"/>
      <c r="AE371" s="147"/>
      <c r="AF371" s="147"/>
      <c r="AG371" s="147" t="s">
        <v>221</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2" x14ac:dyDescent="0.2">
      <c r="A372" s="154"/>
      <c r="B372" s="155"/>
      <c r="C372" s="185" t="s">
        <v>232</v>
      </c>
      <c r="D372" s="158"/>
      <c r="E372" s="159"/>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169</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3" x14ac:dyDescent="0.2">
      <c r="A373" s="154"/>
      <c r="B373" s="155"/>
      <c r="C373" s="185" t="s">
        <v>598</v>
      </c>
      <c r="D373" s="158"/>
      <c r="E373" s="159">
        <v>199.75200000000001</v>
      </c>
      <c r="F373" s="157"/>
      <c r="G373" s="157"/>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169</v>
      </c>
      <c r="AH373" s="147">
        <v>5</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68">
        <v>112</v>
      </c>
      <c r="B374" s="169" t="s">
        <v>599</v>
      </c>
      <c r="C374" s="184" t="s">
        <v>600</v>
      </c>
      <c r="D374" s="170" t="s">
        <v>218</v>
      </c>
      <c r="E374" s="171">
        <v>5.5969199999999999</v>
      </c>
      <c r="F374" s="172">
        <v>0</v>
      </c>
      <c r="G374" s="173">
        <f>ROUND(E374*F374,2)</f>
        <v>0</v>
      </c>
      <c r="H374" s="172">
        <v>0</v>
      </c>
      <c r="I374" s="173">
        <f>ROUND(E374*H374,2)</f>
        <v>0</v>
      </c>
      <c r="J374" s="172">
        <v>1372</v>
      </c>
      <c r="K374" s="173">
        <f>ROUND(E374*J374,2)</f>
        <v>7678.97</v>
      </c>
      <c r="L374" s="173">
        <v>21</v>
      </c>
      <c r="M374" s="173">
        <f>G374*(1+L374/100)</f>
        <v>0</v>
      </c>
      <c r="N374" s="171">
        <v>0</v>
      </c>
      <c r="O374" s="171">
        <f>ROUND(E374*N374,2)</f>
        <v>0</v>
      </c>
      <c r="P374" s="171">
        <v>0</v>
      </c>
      <c r="Q374" s="171">
        <f>ROUND(E374*P374,2)</f>
        <v>0</v>
      </c>
      <c r="R374" s="173" t="s">
        <v>511</v>
      </c>
      <c r="S374" s="173" t="s">
        <v>162</v>
      </c>
      <c r="T374" s="174" t="s">
        <v>162</v>
      </c>
      <c r="U374" s="157">
        <v>1.5669999999999999</v>
      </c>
      <c r="V374" s="157">
        <f>ROUND(E374*U374,2)</f>
        <v>8.77</v>
      </c>
      <c r="W374" s="157"/>
      <c r="X374" s="157" t="s">
        <v>506</v>
      </c>
      <c r="Y374" s="157" t="s">
        <v>164</v>
      </c>
      <c r="Z374" s="147"/>
      <c r="AA374" s="147"/>
      <c r="AB374" s="147"/>
      <c r="AC374" s="147"/>
      <c r="AD374" s="147"/>
      <c r="AE374" s="147"/>
      <c r="AF374" s="147"/>
      <c r="AG374" s="147" t="s">
        <v>507</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248" t="s">
        <v>601</v>
      </c>
      <c r="D375" s="249"/>
      <c r="E375" s="249"/>
      <c r="F375" s="249"/>
      <c r="G375" s="249"/>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167</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x14ac:dyDescent="0.2">
      <c r="A376" s="161" t="s">
        <v>156</v>
      </c>
      <c r="B376" s="162" t="s">
        <v>101</v>
      </c>
      <c r="C376" s="183" t="s">
        <v>102</v>
      </c>
      <c r="D376" s="163"/>
      <c r="E376" s="164"/>
      <c r="F376" s="165"/>
      <c r="G376" s="165">
        <f>SUMIF(AG377:AG400,"&lt;&gt;NOR",G377:G400)</f>
        <v>0</v>
      </c>
      <c r="H376" s="165"/>
      <c r="I376" s="165">
        <f>SUM(I377:I400)</f>
        <v>150494.25</v>
      </c>
      <c r="J376" s="165"/>
      <c r="K376" s="165">
        <f>SUM(K377:K400)</f>
        <v>54627.94</v>
      </c>
      <c r="L376" s="165"/>
      <c r="M376" s="165">
        <f>SUM(M377:M400)</f>
        <v>0</v>
      </c>
      <c r="N376" s="164"/>
      <c r="O376" s="164">
        <f>SUM(O377:O400)</f>
        <v>6.46</v>
      </c>
      <c r="P376" s="164"/>
      <c r="Q376" s="164">
        <f>SUM(Q377:Q400)</f>
        <v>0</v>
      </c>
      <c r="R376" s="165"/>
      <c r="S376" s="165"/>
      <c r="T376" s="166"/>
      <c r="U376" s="160"/>
      <c r="V376" s="160">
        <f>SUM(V377:V400)</f>
        <v>86.06</v>
      </c>
      <c r="W376" s="160"/>
      <c r="X376" s="160"/>
      <c r="Y376" s="160"/>
      <c r="AG376" t="s">
        <v>157</v>
      </c>
    </row>
    <row r="377" spans="1:60" outlineLevel="1" x14ac:dyDescent="0.2">
      <c r="A377" s="168">
        <v>113</v>
      </c>
      <c r="B377" s="169" t="s">
        <v>602</v>
      </c>
      <c r="C377" s="184" t="s">
        <v>603</v>
      </c>
      <c r="D377" s="170" t="s">
        <v>207</v>
      </c>
      <c r="E377" s="171">
        <v>140.98500000000001</v>
      </c>
      <c r="F377" s="172">
        <v>0</v>
      </c>
      <c r="G377" s="173">
        <f>ROUND(E377*F377,2)</f>
        <v>0</v>
      </c>
      <c r="H377" s="172">
        <v>1.2</v>
      </c>
      <c r="I377" s="173">
        <f>ROUND(E377*H377,2)</f>
        <v>169.18</v>
      </c>
      <c r="J377" s="172">
        <v>78</v>
      </c>
      <c r="K377" s="173">
        <f>ROUND(E377*J377,2)</f>
        <v>10996.83</v>
      </c>
      <c r="L377" s="173">
        <v>21</v>
      </c>
      <c r="M377" s="173">
        <f>G377*(1+L377/100)</f>
        <v>0</v>
      </c>
      <c r="N377" s="171">
        <v>0</v>
      </c>
      <c r="O377" s="171">
        <f>ROUND(E377*N377,2)</f>
        <v>0</v>
      </c>
      <c r="P377" s="171">
        <v>0</v>
      </c>
      <c r="Q377" s="171">
        <f>ROUND(E377*P377,2)</f>
        <v>0</v>
      </c>
      <c r="R377" s="173" t="s">
        <v>225</v>
      </c>
      <c r="S377" s="173" t="s">
        <v>162</v>
      </c>
      <c r="T377" s="174" t="s">
        <v>162</v>
      </c>
      <c r="U377" s="157">
        <v>0.14000000000000001</v>
      </c>
      <c r="V377" s="157">
        <f>ROUND(E377*U377,2)</f>
        <v>19.739999999999998</v>
      </c>
      <c r="W377" s="157"/>
      <c r="X377" s="157" t="s">
        <v>163</v>
      </c>
      <c r="Y377" s="157" t="s">
        <v>164</v>
      </c>
      <c r="Z377" s="147"/>
      <c r="AA377" s="147"/>
      <c r="AB377" s="147"/>
      <c r="AC377" s="147"/>
      <c r="AD377" s="147"/>
      <c r="AE377" s="147"/>
      <c r="AF377" s="147"/>
      <c r="AG377" s="147" t="s">
        <v>165</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2" x14ac:dyDescent="0.2">
      <c r="A378" s="154"/>
      <c r="B378" s="155"/>
      <c r="C378" s="185" t="s">
        <v>229</v>
      </c>
      <c r="D378" s="158"/>
      <c r="E378" s="159">
        <v>140.98500000000001</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169</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ht="22.5" outlineLevel="1" x14ac:dyDescent="0.2">
      <c r="A379" s="168">
        <v>114</v>
      </c>
      <c r="B379" s="169" t="s">
        <v>604</v>
      </c>
      <c r="C379" s="184" t="s">
        <v>605</v>
      </c>
      <c r="D379" s="170" t="s">
        <v>207</v>
      </c>
      <c r="E379" s="171">
        <v>166.46</v>
      </c>
      <c r="F379" s="172">
        <v>0</v>
      </c>
      <c r="G379" s="173">
        <f>ROUND(E379*F379,2)</f>
        <v>0</v>
      </c>
      <c r="H379" s="172">
        <v>13.18</v>
      </c>
      <c r="I379" s="173">
        <f>ROUND(E379*H379,2)</f>
        <v>2193.94</v>
      </c>
      <c r="J379" s="172">
        <v>24.42</v>
      </c>
      <c r="K379" s="173">
        <f>ROUND(E379*J379,2)</f>
        <v>4064.95</v>
      </c>
      <c r="L379" s="173">
        <v>21</v>
      </c>
      <c r="M379" s="173">
        <f>G379*(1+L379/100)</f>
        <v>0</v>
      </c>
      <c r="N379" s="171">
        <v>0</v>
      </c>
      <c r="O379" s="171">
        <f>ROUND(E379*N379,2)</f>
        <v>0</v>
      </c>
      <c r="P379" s="171">
        <v>0</v>
      </c>
      <c r="Q379" s="171">
        <f>ROUND(E379*P379,2)</f>
        <v>0</v>
      </c>
      <c r="R379" s="173" t="s">
        <v>225</v>
      </c>
      <c r="S379" s="173" t="s">
        <v>162</v>
      </c>
      <c r="T379" s="174" t="s">
        <v>162</v>
      </c>
      <c r="U379" s="157">
        <v>4.3999999999999997E-2</v>
      </c>
      <c r="V379" s="157">
        <f>ROUND(E379*U379,2)</f>
        <v>7.32</v>
      </c>
      <c r="W379" s="157"/>
      <c r="X379" s="157" t="s">
        <v>163</v>
      </c>
      <c r="Y379" s="157" t="s">
        <v>164</v>
      </c>
      <c r="Z379" s="147"/>
      <c r="AA379" s="147"/>
      <c r="AB379" s="147"/>
      <c r="AC379" s="147"/>
      <c r="AD379" s="147"/>
      <c r="AE379" s="147"/>
      <c r="AF379" s="147"/>
      <c r="AG379" s="147" t="s">
        <v>165</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2" x14ac:dyDescent="0.2">
      <c r="A380" s="154"/>
      <c r="B380" s="155"/>
      <c r="C380" s="185" t="s">
        <v>557</v>
      </c>
      <c r="D380" s="158"/>
      <c r="E380" s="159">
        <v>166.46</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169</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68">
        <v>115</v>
      </c>
      <c r="B381" s="169" t="s">
        <v>606</v>
      </c>
      <c r="C381" s="184" t="s">
        <v>607</v>
      </c>
      <c r="D381" s="170" t="s">
        <v>160</v>
      </c>
      <c r="E381" s="171">
        <v>3.12324</v>
      </c>
      <c r="F381" s="172">
        <v>0</v>
      </c>
      <c r="G381" s="173">
        <f>ROUND(E381*F381,2)</f>
        <v>0</v>
      </c>
      <c r="H381" s="172">
        <v>6862.32</v>
      </c>
      <c r="I381" s="173">
        <f>ROUND(E381*H381,2)</f>
        <v>21432.67</v>
      </c>
      <c r="J381" s="172">
        <v>942.68</v>
      </c>
      <c r="K381" s="173">
        <f>ROUND(E381*J381,2)</f>
        <v>2944.22</v>
      </c>
      <c r="L381" s="173">
        <v>21</v>
      </c>
      <c r="M381" s="173">
        <f>G381*(1+L381/100)</f>
        <v>0</v>
      </c>
      <c r="N381" s="171">
        <v>1.68</v>
      </c>
      <c r="O381" s="171">
        <f>ROUND(E381*N381,2)</f>
        <v>5.25</v>
      </c>
      <c r="P381" s="171">
        <v>0</v>
      </c>
      <c r="Q381" s="171">
        <f>ROUND(E381*P381,2)</f>
        <v>0</v>
      </c>
      <c r="R381" s="173" t="s">
        <v>236</v>
      </c>
      <c r="S381" s="173" t="s">
        <v>162</v>
      </c>
      <c r="T381" s="174" t="s">
        <v>162</v>
      </c>
      <c r="U381" s="157">
        <v>1.8360000000000001</v>
      </c>
      <c r="V381" s="157">
        <f>ROUND(E381*U381,2)</f>
        <v>5.73</v>
      </c>
      <c r="W381" s="157"/>
      <c r="X381" s="157" t="s">
        <v>163</v>
      </c>
      <c r="Y381" s="157" t="s">
        <v>164</v>
      </c>
      <c r="Z381" s="147"/>
      <c r="AA381" s="147"/>
      <c r="AB381" s="147"/>
      <c r="AC381" s="147"/>
      <c r="AD381" s="147"/>
      <c r="AE381" s="147"/>
      <c r="AF381" s="147"/>
      <c r="AG381" s="147" t="s">
        <v>165</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2" x14ac:dyDescent="0.2">
      <c r="A382" s="154"/>
      <c r="B382" s="155"/>
      <c r="C382" s="248" t="s">
        <v>439</v>
      </c>
      <c r="D382" s="249"/>
      <c r="E382" s="249"/>
      <c r="F382" s="249"/>
      <c r="G382" s="249"/>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167</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75" t="str">
        <f>C382</f>
        <v>pod mazaniny a dlažby, popř. na plochých střechách, vodorovný nebo ve spádu, s udusáním a urovnáním povrchu,</v>
      </c>
      <c r="BB382" s="147"/>
      <c r="BC382" s="147"/>
      <c r="BD382" s="147"/>
      <c r="BE382" s="147"/>
      <c r="BF382" s="147"/>
      <c r="BG382" s="147"/>
      <c r="BH382" s="147"/>
    </row>
    <row r="383" spans="1:60" outlineLevel="2" x14ac:dyDescent="0.2">
      <c r="A383" s="154"/>
      <c r="B383" s="155"/>
      <c r="C383" s="185" t="s">
        <v>608</v>
      </c>
      <c r="D383" s="158"/>
      <c r="E383" s="159">
        <v>3.0569999999999999</v>
      </c>
      <c r="F383" s="157"/>
      <c r="G383" s="157"/>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169</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85" t="s">
        <v>609</v>
      </c>
      <c r="D384" s="158"/>
      <c r="E384" s="159">
        <v>6.6239999999999993E-2</v>
      </c>
      <c r="F384" s="157"/>
      <c r="G384" s="157"/>
      <c r="H384" s="157"/>
      <c r="I384" s="157"/>
      <c r="J384" s="157"/>
      <c r="K384" s="157"/>
      <c r="L384" s="157"/>
      <c r="M384" s="157"/>
      <c r="N384" s="156"/>
      <c r="O384" s="156"/>
      <c r="P384" s="156"/>
      <c r="Q384" s="156"/>
      <c r="R384" s="157"/>
      <c r="S384" s="157"/>
      <c r="T384" s="157"/>
      <c r="U384" s="157"/>
      <c r="V384" s="157"/>
      <c r="W384" s="157"/>
      <c r="X384" s="157"/>
      <c r="Y384" s="157"/>
      <c r="Z384" s="147"/>
      <c r="AA384" s="147"/>
      <c r="AB384" s="147"/>
      <c r="AC384" s="147"/>
      <c r="AD384" s="147"/>
      <c r="AE384" s="147"/>
      <c r="AF384" s="147"/>
      <c r="AG384" s="147" t="s">
        <v>169</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ht="22.5" outlineLevel="1" x14ac:dyDescent="0.2">
      <c r="A385" s="168">
        <v>116</v>
      </c>
      <c r="B385" s="169" t="s">
        <v>610</v>
      </c>
      <c r="C385" s="184" t="s">
        <v>611</v>
      </c>
      <c r="D385" s="170" t="s">
        <v>266</v>
      </c>
      <c r="E385" s="171">
        <v>57.7</v>
      </c>
      <c r="F385" s="172">
        <v>0</v>
      </c>
      <c r="G385" s="173">
        <f>ROUND(E385*F385,2)</f>
        <v>0</v>
      </c>
      <c r="H385" s="172">
        <v>110.83</v>
      </c>
      <c r="I385" s="173">
        <f>ROUND(E385*H385,2)</f>
        <v>6394.89</v>
      </c>
      <c r="J385" s="172">
        <v>120.17</v>
      </c>
      <c r="K385" s="173">
        <f>ROUND(E385*J385,2)</f>
        <v>6933.81</v>
      </c>
      <c r="L385" s="173">
        <v>21</v>
      </c>
      <c r="M385" s="173">
        <f>G385*(1+L385/100)</f>
        <v>0</v>
      </c>
      <c r="N385" s="171">
        <v>7.6000000000000004E-4</v>
      </c>
      <c r="O385" s="171">
        <f>ROUND(E385*N385,2)</f>
        <v>0.04</v>
      </c>
      <c r="P385" s="171">
        <v>0</v>
      </c>
      <c r="Q385" s="171">
        <f>ROUND(E385*P385,2)</f>
        <v>0</v>
      </c>
      <c r="R385" s="173" t="s">
        <v>511</v>
      </c>
      <c r="S385" s="173" t="s">
        <v>162</v>
      </c>
      <c r="T385" s="174" t="s">
        <v>162</v>
      </c>
      <c r="U385" s="157">
        <v>0.189</v>
      </c>
      <c r="V385" s="157">
        <f>ROUND(E385*U385,2)</f>
        <v>10.91</v>
      </c>
      <c r="W385" s="157"/>
      <c r="X385" s="157" t="s">
        <v>163</v>
      </c>
      <c r="Y385" s="157" t="s">
        <v>164</v>
      </c>
      <c r="Z385" s="147"/>
      <c r="AA385" s="147"/>
      <c r="AB385" s="147"/>
      <c r="AC385" s="147"/>
      <c r="AD385" s="147"/>
      <c r="AE385" s="147"/>
      <c r="AF385" s="147"/>
      <c r="AG385" s="147" t="s">
        <v>165</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2" x14ac:dyDescent="0.2">
      <c r="A386" s="154"/>
      <c r="B386" s="155"/>
      <c r="C386" s="248" t="s">
        <v>612</v>
      </c>
      <c r="D386" s="249"/>
      <c r="E386" s="249"/>
      <c r="F386" s="249"/>
      <c r="G386" s="249"/>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167</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2" x14ac:dyDescent="0.2">
      <c r="A387" s="154"/>
      <c r="B387" s="155"/>
      <c r="C387" s="250" t="s">
        <v>613</v>
      </c>
      <c r="D387" s="251"/>
      <c r="E387" s="251"/>
      <c r="F387" s="251"/>
      <c r="G387" s="251"/>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242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2" x14ac:dyDescent="0.2">
      <c r="A388" s="154"/>
      <c r="B388" s="155"/>
      <c r="C388" s="185" t="s">
        <v>614</v>
      </c>
      <c r="D388" s="158"/>
      <c r="E388" s="159">
        <v>57.7</v>
      </c>
      <c r="F388" s="157"/>
      <c r="G388" s="157"/>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169</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2.5" outlineLevel="1" x14ac:dyDescent="0.2">
      <c r="A389" s="168">
        <v>117</v>
      </c>
      <c r="B389" s="169" t="s">
        <v>615</v>
      </c>
      <c r="C389" s="184" t="s">
        <v>616</v>
      </c>
      <c r="D389" s="170" t="s">
        <v>207</v>
      </c>
      <c r="E389" s="171">
        <v>230.17500000000001</v>
      </c>
      <c r="F389" s="172">
        <v>0</v>
      </c>
      <c r="G389" s="173">
        <f>ROUND(E389*F389,2)</f>
        <v>0</v>
      </c>
      <c r="H389" s="172">
        <v>22.08</v>
      </c>
      <c r="I389" s="173">
        <f>ROUND(E389*H389,2)</f>
        <v>5082.26</v>
      </c>
      <c r="J389" s="172">
        <v>63.62</v>
      </c>
      <c r="K389" s="173">
        <f>ROUND(E389*J389,2)</f>
        <v>14643.73</v>
      </c>
      <c r="L389" s="173">
        <v>21</v>
      </c>
      <c r="M389" s="173">
        <f>G389*(1+L389/100)</f>
        <v>0</v>
      </c>
      <c r="N389" s="171">
        <v>1.2999999999999999E-4</v>
      </c>
      <c r="O389" s="171">
        <f>ROUND(E389*N389,2)</f>
        <v>0.03</v>
      </c>
      <c r="P389" s="171">
        <v>0</v>
      </c>
      <c r="Q389" s="171">
        <f>ROUND(E389*P389,2)</f>
        <v>0</v>
      </c>
      <c r="R389" s="173" t="s">
        <v>511</v>
      </c>
      <c r="S389" s="173" t="s">
        <v>162</v>
      </c>
      <c r="T389" s="174" t="s">
        <v>162</v>
      </c>
      <c r="U389" s="157">
        <v>0.1</v>
      </c>
      <c r="V389" s="157">
        <f>ROUND(E389*U389,2)</f>
        <v>23.02</v>
      </c>
      <c r="W389" s="157"/>
      <c r="X389" s="157" t="s">
        <v>163</v>
      </c>
      <c r="Y389" s="157" t="s">
        <v>164</v>
      </c>
      <c r="Z389" s="147"/>
      <c r="AA389" s="147"/>
      <c r="AB389" s="147"/>
      <c r="AC389" s="147"/>
      <c r="AD389" s="147"/>
      <c r="AE389" s="147"/>
      <c r="AF389" s="147"/>
      <c r="AG389" s="147" t="s">
        <v>165</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2" x14ac:dyDescent="0.2">
      <c r="A390" s="154"/>
      <c r="B390" s="155"/>
      <c r="C390" s="185" t="s">
        <v>617</v>
      </c>
      <c r="D390" s="158"/>
      <c r="E390" s="159">
        <v>173.565</v>
      </c>
      <c r="F390" s="157"/>
      <c r="G390" s="157"/>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169</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85" t="s">
        <v>532</v>
      </c>
      <c r="D391" s="158"/>
      <c r="E391" s="159">
        <v>38.119999999999997</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169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85" t="s">
        <v>533</v>
      </c>
      <c r="D392" s="158"/>
      <c r="E392" s="159">
        <v>18.489999999999998</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169</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68">
        <v>118</v>
      </c>
      <c r="B393" s="169" t="s">
        <v>618</v>
      </c>
      <c r="C393" s="184" t="s">
        <v>619</v>
      </c>
      <c r="D393" s="170" t="s">
        <v>207</v>
      </c>
      <c r="E393" s="171">
        <v>61.155000000000001</v>
      </c>
      <c r="F393" s="172">
        <v>0</v>
      </c>
      <c r="G393" s="173">
        <f>ROUND(E393*F393,2)</f>
        <v>0</v>
      </c>
      <c r="H393" s="172">
        <v>44.4</v>
      </c>
      <c r="I393" s="173">
        <f>ROUND(E393*H393,2)</f>
        <v>2715.28</v>
      </c>
      <c r="J393" s="172">
        <v>74.099999999999994</v>
      </c>
      <c r="K393" s="173">
        <f>ROUND(E393*J393,2)</f>
        <v>4531.59</v>
      </c>
      <c r="L393" s="173">
        <v>21</v>
      </c>
      <c r="M393" s="173">
        <f>G393*(1+L393/100)</f>
        <v>0</v>
      </c>
      <c r="N393" s="171">
        <v>1.9000000000000001E-4</v>
      </c>
      <c r="O393" s="171">
        <f>ROUND(E393*N393,2)</f>
        <v>0.01</v>
      </c>
      <c r="P393" s="171">
        <v>0</v>
      </c>
      <c r="Q393" s="171">
        <f>ROUND(E393*P393,2)</f>
        <v>0</v>
      </c>
      <c r="R393" s="173" t="s">
        <v>620</v>
      </c>
      <c r="S393" s="173" t="s">
        <v>162</v>
      </c>
      <c r="T393" s="174" t="s">
        <v>162</v>
      </c>
      <c r="U393" s="157">
        <v>0.1</v>
      </c>
      <c r="V393" s="157">
        <f>ROUND(E393*U393,2)</f>
        <v>6.12</v>
      </c>
      <c r="W393" s="157"/>
      <c r="X393" s="157" t="s">
        <v>163</v>
      </c>
      <c r="Y393" s="157" t="s">
        <v>164</v>
      </c>
      <c r="Z393" s="147"/>
      <c r="AA393" s="147"/>
      <c r="AB393" s="147"/>
      <c r="AC393" s="147"/>
      <c r="AD393" s="147"/>
      <c r="AE393" s="147"/>
      <c r="AF393" s="147"/>
      <c r="AG393" s="147" t="s">
        <v>165</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
      <c r="A394" s="154"/>
      <c r="B394" s="155"/>
      <c r="C394" s="246" t="s">
        <v>621</v>
      </c>
      <c r="D394" s="247"/>
      <c r="E394" s="247"/>
      <c r="F394" s="247"/>
      <c r="G394" s="24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242</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2" x14ac:dyDescent="0.2">
      <c r="A395" s="154"/>
      <c r="B395" s="155"/>
      <c r="C395" s="185" t="s">
        <v>622</v>
      </c>
      <c r="D395" s="158"/>
      <c r="E395" s="159">
        <v>61.155000000000001</v>
      </c>
      <c r="F395" s="157"/>
      <c r="G395" s="157"/>
      <c r="H395" s="157"/>
      <c r="I395" s="157"/>
      <c r="J395" s="157"/>
      <c r="K395" s="157"/>
      <c r="L395" s="157"/>
      <c r="M395" s="157"/>
      <c r="N395" s="156"/>
      <c r="O395" s="156"/>
      <c r="P395" s="156"/>
      <c r="Q395" s="156"/>
      <c r="R395" s="157"/>
      <c r="S395" s="157"/>
      <c r="T395" s="157"/>
      <c r="U395" s="157"/>
      <c r="V395" s="157"/>
      <c r="W395" s="157"/>
      <c r="X395" s="157"/>
      <c r="Y395" s="157"/>
      <c r="Z395" s="147"/>
      <c r="AA395" s="147"/>
      <c r="AB395" s="147"/>
      <c r="AC395" s="147"/>
      <c r="AD395" s="147"/>
      <c r="AE395" s="147"/>
      <c r="AF395" s="147"/>
      <c r="AG395" s="147" t="s">
        <v>169</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ht="22.5" outlineLevel="1" x14ac:dyDescent="0.2">
      <c r="A396" s="168">
        <v>119</v>
      </c>
      <c r="B396" s="169" t="s">
        <v>623</v>
      </c>
      <c r="C396" s="184" t="s">
        <v>624</v>
      </c>
      <c r="D396" s="170" t="s">
        <v>207</v>
      </c>
      <c r="E396" s="171">
        <v>148.03424999999999</v>
      </c>
      <c r="F396" s="172">
        <v>0</v>
      </c>
      <c r="G396" s="173">
        <f>ROUND(E396*F396,2)</f>
        <v>0</v>
      </c>
      <c r="H396" s="172">
        <v>760</v>
      </c>
      <c r="I396" s="173">
        <f>ROUND(E396*H396,2)</f>
        <v>112506.03</v>
      </c>
      <c r="J396" s="172">
        <v>0</v>
      </c>
      <c r="K396" s="173">
        <f>ROUND(E396*J396,2)</f>
        <v>0</v>
      </c>
      <c r="L396" s="173">
        <v>21</v>
      </c>
      <c r="M396" s="173">
        <f>G396*(1+L396/100)</f>
        <v>0</v>
      </c>
      <c r="N396" s="171">
        <v>7.6E-3</v>
      </c>
      <c r="O396" s="171">
        <f>ROUND(E396*N396,2)</f>
        <v>1.1299999999999999</v>
      </c>
      <c r="P396" s="171">
        <v>0</v>
      </c>
      <c r="Q396" s="171">
        <f>ROUND(E396*P396,2)</f>
        <v>0</v>
      </c>
      <c r="R396" s="173" t="s">
        <v>219</v>
      </c>
      <c r="S396" s="173" t="s">
        <v>162</v>
      </c>
      <c r="T396" s="174" t="s">
        <v>162</v>
      </c>
      <c r="U396" s="157">
        <v>0</v>
      </c>
      <c r="V396" s="157">
        <f>ROUND(E396*U396,2)</f>
        <v>0</v>
      </c>
      <c r="W396" s="157"/>
      <c r="X396" s="157" t="s">
        <v>220</v>
      </c>
      <c r="Y396" s="157" t="s">
        <v>164</v>
      </c>
      <c r="Z396" s="147"/>
      <c r="AA396" s="147"/>
      <c r="AB396" s="147"/>
      <c r="AC396" s="147"/>
      <c r="AD396" s="147"/>
      <c r="AE396" s="147"/>
      <c r="AF396" s="147"/>
      <c r="AG396" s="147" t="s">
        <v>221</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
      <c r="A397" s="154"/>
      <c r="B397" s="155"/>
      <c r="C397" s="185" t="s">
        <v>625</v>
      </c>
      <c r="D397" s="158"/>
      <c r="E397" s="159"/>
      <c r="F397" s="157"/>
      <c r="G397" s="157"/>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169</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3" x14ac:dyDescent="0.2">
      <c r="A398" s="154"/>
      <c r="B398" s="155"/>
      <c r="C398" s="185" t="s">
        <v>626</v>
      </c>
      <c r="D398" s="158"/>
      <c r="E398" s="159">
        <v>148.03424999999999</v>
      </c>
      <c r="F398" s="157"/>
      <c r="G398" s="157"/>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169</v>
      </c>
      <c r="AH398" s="147">
        <v>5</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8">
        <v>120</v>
      </c>
      <c r="B399" s="169" t="s">
        <v>627</v>
      </c>
      <c r="C399" s="184" t="s">
        <v>628</v>
      </c>
      <c r="D399" s="170" t="s">
        <v>218</v>
      </c>
      <c r="E399" s="171">
        <v>6.4574999999999996</v>
      </c>
      <c r="F399" s="172">
        <v>0</v>
      </c>
      <c r="G399" s="173">
        <f>ROUND(E399*F399,2)</f>
        <v>0</v>
      </c>
      <c r="H399" s="172">
        <v>0</v>
      </c>
      <c r="I399" s="173">
        <f>ROUND(E399*H399,2)</f>
        <v>0</v>
      </c>
      <c r="J399" s="172">
        <v>1628</v>
      </c>
      <c r="K399" s="173">
        <f>ROUND(E399*J399,2)</f>
        <v>10512.81</v>
      </c>
      <c r="L399" s="173">
        <v>21</v>
      </c>
      <c r="M399" s="173">
        <f>G399*(1+L399/100)</f>
        <v>0</v>
      </c>
      <c r="N399" s="171">
        <v>0</v>
      </c>
      <c r="O399" s="171">
        <f>ROUND(E399*N399,2)</f>
        <v>0</v>
      </c>
      <c r="P399" s="171">
        <v>0</v>
      </c>
      <c r="Q399" s="171">
        <f>ROUND(E399*P399,2)</f>
        <v>0</v>
      </c>
      <c r="R399" s="173" t="s">
        <v>511</v>
      </c>
      <c r="S399" s="173" t="s">
        <v>162</v>
      </c>
      <c r="T399" s="174" t="s">
        <v>162</v>
      </c>
      <c r="U399" s="157">
        <v>2.048</v>
      </c>
      <c r="V399" s="157">
        <f>ROUND(E399*U399,2)</f>
        <v>13.22</v>
      </c>
      <c r="W399" s="157"/>
      <c r="X399" s="157" t="s">
        <v>506</v>
      </c>
      <c r="Y399" s="157" t="s">
        <v>164</v>
      </c>
      <c r="Z399" s="147"/>
      <c r="AA399" s="147"/>
      <c r="AB399" s="147"/>
      <c r="AC399" s="147"/>
      <c r="AD399" s="147"/>
      <c r="AE399" s="147"/>
      <c r="AF399" s="147"/>
      <c r="AG399" s="147" t="s">
        <v>507</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2" x14ac:dyDescent="0.2">
      <c r="A400" s="154"/>
      <c r="B400" s="155"/>
      <c r="C400" s="248" t="s">
        <v>629</v>
      </c>
      <c r="D400" s="249"/>
      <c r="E400" s="249"/>
      <c r="F400" s="249"/>
      <c r="G400" s="249"/>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167</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x14ac:dyDescent="0.2">
      <c r="A401" s="161" t="s">
        <v>156</v>
      </c>
      <c r="B401" s="162" t="s">
        <v>103</v>
      </c>
      <c r="C401" s="183" t="s">
        <v>104</v>
      </c>
      <c r="D401" s="163"/>
      <c r="E401" s="164"/>
      <c r="F401" s="165"/>
      <c r="G401" s="165">
        <f>SUMIF(AG402:AG447,"&lt;&gt;NOR",G402:G447)</f>
        <v>0</v>
      </c>
      <c r="H401" s="165"/>
      <c r="I401" s="165">
        <f>SUM(I402:I447)</f>
        <v>284412.79999999993</v>
      </c>
      <c r="J401" s="165"/>
      <c r="K401" s="165">
        <f>SUM(K402:K447)</f>
        <v>71562.44</v>
      </c>
      <c r="L401" s="165"/>
      <c r="M401" s="165">
        <f>SUM(M402:M447)</f>
        <v>0</v>
      </c>
      <c r="N401" s="164"/>
      <c r="O401" s="164">
        <f>SUM(O402:O447)</f>
        <v>1.85</v>
      </c>
      <c r="P401" s="164"/>
      <c r="Q401" s="164">
        <f>SUM(Q402:Q447)</f>
        <v>0</v>
      </c>
      <c r="R401" s="165"/>
      <c r="S401" s="165"/>
      <c r="T401" s="166"/>
      <c r="U401" s="160"/>
      <c r="V401" s="160">
        <f>SUM(V402:V447)</f>
        <v>116.63</v>
      </c>
      <c r="W401" s="160"/>
      <c r="X401" s="160"/>
      <c r="Y401" s="160"/>
      <c r="AG401" t="s">
        <v>157</v>
      </c>
    </row>
    <row r="402" spans="1:60" outlineLevel="1" x14ac:dyDescent="0.2">
      <c r="A402" s="168">
        <v>121</v>
      </c>
      <c r="B402" s="169" t="s">
        <v>630</v>
      </c>
      <c r="C402" s="184" t="s">
        <v>631</v>
      </c>
      <c r="D402" s="170" t="s">
        <v>207</v>
      </c>
      <c r="E402" s="171">
        <v>151.30000000000001</v>
      </c>
      <c r="F402" s="172">
        <v>0</v>
      </c>
      <c r="G402" s="173">
        <f>ROUND(E402*F402,2)</f>
        <v>0</v>
      </c>
      <c r="H402" s="172">
        <v>0</v>
      </c>
      <c r="I402" s="173">
        <f>ROUND(E402*H402,2)</f>
        <v>0</v>
      </c>
      <c r="J402" s="172">
        <v>95.4</v>
      </c>
      <c r="K402" s="173">
        <f>ROUND(E402*J402,2)</f>
        <v>14434.02</v>
      </c>
      <c r="L402" s="173">
        <v>21</v>
      </c>
      <c r="M402" s="173">
        <f>G402*(1+L402/100)</f>
        <v>0</v>
      </c>
      <c r="N402" s="171">
        <v>0</v>
      </c>
      <c r="O402" s="171">
        <f>ROUND(E402*N402,2)</f>
        <v>0</v>
      </c>
      <c r="P402" s="171">
        <v>0</v>
      </c>
      <c r="Q402" s="171">
        <f>ROUND(E402*P402,2)</f>
        <v>0</v>
      </c>
      <c r="R402" s="173" t="s">
        <v>632</v>
      </c>
      <c r="S402" s="173" t="s">
        <v>162</v>
      </c>
      <c r="T402" s="174" t="s">
        <v>162</v>
      </c>
      <c r="U402" s="157">
        <v>0.15</v>
      </c>
      <c r="V402" s="157">
        <f>ROUND(E402*U402,2)</f>
        <v>22.7</v>
      </c>
      <c r="W402" s="157"/>
      <c r="X402" s="157" t="s">
        <v>163</v>
      </c>
      <c r="Y402" s="157" t="s">
        <v>164</v>
      </c>
      <c r="Z402" s="147"/>
      <c r="AA402" s="147"/>
      <c r="AB402" s="147"/>
      <c r="AC402" s="147"/>
      <c r="AD402" s="147"/>
      <c r="AE402" s="147"/>
      <c r="AF402" s="147"/>
      <c r="AG402" s="147" t="s">
        <v>165</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2" x14ac:dyDescent="0.2">
      <c r="A403" s="154"/>
      <c r="B403" s="155"/>
      <c r="C403" s="246" t="s">
        <v>633</v>
      </c>
      <c r="D403" s="247"/>
      <c r="E403" s="247"/>
      <c r="F403" s="247"/>
      <c r="G403" s="24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242</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2" x14ac:dyDescent="0.2">
      <c r="A404" s="154"/>
      <c r="B404" s="155"/>
      <c r="C404" s="185" t="s">
        <v>634</v>
      </c>
      <c r="D404" s="158"/>
      <c r="E404" s="159">
        <v>151.30000000000001</v>
      </c>
      <c r="F404" s="157"/>
      <c r="G404" s="15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169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68">
        <v>122</v>
      </c>
      <c r="B405" s="169" t="s">
        <v>635</v>
      </c>
      <c r="C405" s="184" t="s">
        <v>636</v>
      </c>
      <c r="D405" s="170" t="s">
        <v>266</v>
      </c>
      <c r="E405" s="171">
        <v>18</v>
      </c>
      <c r="F405" s="172">
        <v>0</v>
      </c>
      <c r="G405" s="173">
        <f>ROUND(E405*F405,2)</f>
        <v>0</v>
      </c>
      <c r="H405" s="172">
        <v>0</v>
      </c>
      <c r="I405" s="173">
        <f>ROUND(E405*H405,2)</f>
        <v>0</v>
      </c>
      <c r="J405" s="172">
        <v>31.8</v>
      </c>
      <c r="K405" s="173">
        <f>ROUND(E405*J405,2)</f>
        <v>572.4</v>
      </c>
      <c r="L405" s="173">
        <v>21</v>
      </c>
      <c r="M405" s="173">
        <f>G405*(1+L405/100)</f>
        <v>0</v>
      </c>
      <c r="N405" s="171">
        <v>0</v>
      </c>
      <c r="O405" s="171">
        <f>ROUND(E405*N405,2)</f>
        <v>0</v>
      </c>
      <c r="P405" s="171">
        <v>0</v>
      </c>
      <c r="Q405" s="171">
        <f>ROUND(E405*P405,2)</f>
        <v>0</v>
      </c>
      <c r="R405" s="173" t="s">
        <v>632</v>
      </c>
      <c r="S405" s="173" t="s">
        <v>162</v>
      </c>
      <c r="T405" s="174" t="s">
        <v>162</v>
      </c>
      <c r="U405" s="157">
        <v>0.05</v>
      </c>
      <c r="V405" s="157">
        <f>ROUND(E405*U405,2)</f>
        <v>0.9</v>
      </c>
      <c r="W405" s="157"/>
      <c r="X405" s="157" t="s">
        <v>163</v>
      </c>
      <c r="Y405" s="157" t="s">
        <v>164</v>
      </c>
      <c r="Z405" s="147"/>
      <c r="AA405" s="147"/>
      <c r="AB405" s="147"/>
      <c r="AC405" s="147"/>
      <c r="AD405" s="147"/>
      <c r="AE405" s="147"/>
      <c r="AF405" s="147"/>
      <c r="AG405" s="147" t="s">
        <v>165</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2" x14ac:dyDescent="0.2">
      <c r="A406" s="154"/>
      <c r="B406" s="155"/>
      <c r="C406" s="185" t="s">
        <v>637</v>
      </c>
      <c r="D406" s="158"/>
      <c r="E406" s="159">
        <v>18</v>
      </c>
      <c r="F406" s="157"/>
      <c r="G406" s="157"/>
      <c r="H406" s="157"/>
      <c r="I406" s="157"/>
      <c r="J406" s="157"/>
      <c r="K406" s="157"/>
      <c r="L406" s="157"/>
      <c r="M406" s="157"/>
      <c r="N406" s="156"/>
      <c r="O406" s="156"/>
      <c r="P406" s="156"/>
      <c r="Q406" s="156"/>
      <c r="R406" s="157"/>
      <c r="S406" s="157"/>
      <c r="T406" s="157"/>
      <c r="U406" s="157"/>
      <c r="V406" s="157"/>
      <c r="W406" s="157"/>
      <c r="X406" s="157"/>
      <c r="Y406" s="157"/>
      <c r="Z406" s="147"/>
      <c r="AA406" s="147"/>
      <c r="AB406" s="147"/>
      <c r="AC406" s="147"/>
      <c r="AD406" s="147"/>
      <c r="AE406" s="147"/>
      <c r="AF406" s="147"/>
      <c r="AG406" s="147" t="s">
        <v>169</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ht="22.5" outlineLevel="1" x14ac:dyDescent="0.2">
      <c r="A407" s="168">
        <v>123</v>
      </c>
      <c r="B407" s="169" t="s">
        <v>638</v>
      </c>
      <c r="C407" s="184" t="s">
        <v>639</v>
      </c>
      <c r="D407" s="170" t="s">
        <v>207</v>
      </c>
      <c r="E407" s="171">
        <v>25.155000000000001</v>
      </c>
      <c r="F407" s="172">
        <v>0</v>
      </c>
      <c r="G407" s="173">
        <f>ROUND(E407*F407,2)</f>
        <v>0</v>
      </c>
      <c r="H407" s="172">
        <v>0</v>
      </c>
      <c r="I407" s="173">
        <f>ROUND(E407*H407,2)</f>
        <v>0</v>
      </c>
      <c r="J407" s="172">
        <v>230</v>
      </c>
      <c r="K407" s="173">
        <f>ROUND(E407*J407,2)</f>
        <v>5785.65</v>
      </c>
      <c r="L407" s="173">
        <v>21</v>
      </c>
      <c r="M407" s="173">
        <f>G407*(1+L407/100)</f>
        <v>0</v>
      </c>
      <c r="N407" s="171">
        <v>0</v>
      </c>
      <c r="O407" s="171">
        <f>ROUND(E407*N407,2)</f>
        <v>0</v>
      </c>
      <c r="P407" s="171">
        <v>0</v>
      </c>
      <c r="Q407" s="171">
        <f>ROUND(E407*P407,2)</f>
        <v>0</v>
      </c>
      <c r="R407" s="173" t="s">
        <v>632</v>
      </c>
      <c r="S407" s="173" t="s">
        <v>162</v>
      </c>
      <c r="T407" s="174" t="s">
        <v>162</v>
      </c>
      <c r="U407" s="157">
        <v>0.36</v>
      </c>
      <c r="V407" s="157">
        <f>ROUND(E407*U407,2)</f>
        <v>9.06</v>
      </c>
      <c r="W407" s="157"/>
      <c r="X407" s="157" t="s">
        <v>163</v>
      </c>
      <c r="Y407" s="157" t="s">
        <v>164</v>
      </c>
      <c r="Z407" s="147"/>
      <c r="AA407" s="147"/>
      <c r="AB407" s="147"/>
      <c r="AC407" s="147"/>
      <c r="AD407" s="147"/>
      <c r="AE407" s="147"/>
      <c r="AF407" s="147"/>
      <c r="AG407" s="147" t="s">
        <v>165</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2" x14ac:dyDescent="0.2">
      <c r="A408" s="154"/>
      <c r="B408" s="155"/>
      <c r="C408" s="185" t="s">
        <v>640</v>
      </c>
      <c r="D408" s="158"/>
      <c r="E408" s="159">
        <v>25.155000000000001</v>
      </c>
      <c r="F408" s="157"/>
      <c r="G408" s="15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169</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2.5" outlineLevel="1" x14ac:dyDescent="0.2">
      <c r="A409" s="168">
        <v>124</v>
      </c>
      <c r="B409" s="169" t="s">
        <v>641</v>
      </c>
      <c r="C409" s="184" t="s">
        <v>642</v>
      </c>
      <c r="D409" s="170" t="s">
        <v>207</v>
      </c>
      <c r="E409" s="171">
        <v>70.674999999999997</v>
      </c>
      <c r="F409" s="172">
        <v>0</v>
      </c>
      <c r="G409" s="173">
        <f>ROUND(E409*F409,2)</f>
        <v>0</v>
      </c>
      <c r="H409" s="172">
        <v>0</v>
      </c>
      <c r="I409" s="173">
        <f>ROUND(E409*H409,2)</f>
        <v>0</v>
      </c>
      <c r="J409" s="172">
        <v>270</v>
      </c>
      <c r="K409" s="173">
        <f>ROUND(E409*J409,2)</f>
        <v>19082.25</v>
      </c>
      <c r="L409" s="173">
        <v>21</v>
      </c>
      <c r="M409" s="173">
        <f>G409*(1+L409/100)</f>
        <v>0</v>
      </c>
      <c r="N409" s="171">
        <v>0</v>
      </c>
      <c r="O409" s="171">
        <f>ROUND(E409*N409,2)</f>
        <v>0</v>
      </c>
      <c r="P409" s="171">
        <v>0</v>
      </c>
      <c r="Q409" s="171">
        <f>ROUND(E409*P409,2)</f>
        <v>0</v>
      </c>
      <c r="R409" s="173" t="s">
        <v>632</v>
      </c>
      <c r="S409" s="173" t="s">
        <v>162</v>
      </c>
      <c r="T409" s="174" t="s">
        <v>162</v>
      </c>
      <c r="U409" s="157">
        <v>0.43680000000000002</v>
      </c>
      <c r="V409" s="157">
        <f>ROUND(E409*U409,2)</f>
        <v>30.87</v>
      </c>
      <c r="W409" s="157"/>
      <c r="X409" s="157" t="s">
        <v>163</v>
      </c>
      <c r="Y409" s="157" t="s">
        <v>164</v>
      </c>
      <c r="Z409" s="147"/>
      <c r="AA409" s="147"/>
      <c r="AB409" s="147"/>
      <c r="AC409" s="147"/>
      <c r="AD409" s="147"/>
      <c r="AE409" s="147"/>
      <c r="AF409" s="147"/>
      <c r="AG409" s="147" t="s">
        <v>165</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2" x14ac:dyDescent="0.2">
      <c r="A410" s="154"/>
      <c r="B410" s="155"/>
      <c r="C410" s="185" t="s">
        <v>643</v>
      </c>
      <c r="D410" s="158"/>
      <c r="E410" s="159">
        <v>81.474999999999994</v>
      </c>
      <c r="F410" s="157"/>
      <c r="G410" s="15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169</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185" t="s">
        <v>518</v>
      </c>
      <c r="D411" s="158"/>
      <c r="E411" s="159">
        <v>-10.8</v>
      </c>
      <c r="F411" s="157"/>
      <c r="G411" s="157"/>
      <c r="H411" s="157"/>
      <c r="I411" s="157"/>
      <c r="J411" s="157"/>
      <c r="K411" s="157"/>
      <c r="L411" s="157"/>
      <c r="M411" s="157"/>
      <c r="N411" s="156"/>
      <c r="O411" s="156"/>
      <c r="P411" s="156"/>
      <c r="Q411" s="156"/>
      <c r="R411" s="157"/>
      <c r="S411" s="157"/>
      <c r="T411" s="157"/>
      <c r="U411" s="157"/>
      <c r="V411" s="157"/>
      <c r="W411" s="157"/>
      <c r="X411" s="157"/>
      <c r="Y411" s="157"/>
      <c r="Z411" s="147"/>
      <c r="AA411" s="147"/>
      <c r="AB411" s="147"/>
      <c r="AC411" s="147"/>
      <c r="AD411" s="147"/>
      <c r="AE411" s="147"/>
      <c r="AF411" s="147"/>
      <c r="AG411" s="147" t="s">
        <v>169</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68">
        <v>125</v>
      </c>
      <c r="B412" s="169" t="s">
        <v>644</v>
      </c>
      <c r="C412" s="184" t="s">
        <v>645</v>
      </c>
      <c r="D412" s="170" t="s">
        <v>207</v>
      </c>
      <c r="E412" s="171">
        <v>191.41</v>
      </c>
      <c r="F412" s="172">
        <v>0</v>
      </c>
      <c r="G412" s="173">
        <f>ROUND(E412*F412,2)</f>
        <v>0</v>
      </c>
      <c r="H412" s="172">
        <v>56.36</v>
      </c>
      <c r="I412" s="173">
        <f>ROUND(E412*H412,2)</f>
        <v>10787.87</v>
      </c>
      <c r="J412" s="172">
        <v>90.14</v>
      </c>
      <c r="K412" s="173">
        <f>ROUND(E412*J412,2)</f>
        <v>17253.7</v>
      </c>
      <c r="L412" s="173">
        <v>21</v>
      </c>
      <c r="M412" s="173">
        <f>G412*(1+L412/100)</f>
        <v>0</v>
      </c>
      <c r="N412" s="171">
        <v>3.3E-4</v>
      </c>
      <c r="O412" s="171">
        <f>ROUND(E412*N412,2)</f>
        <v>0.06</v>
      </c>
      <c r="P412" s="171">
        <v>0</v>
      </c>
      <c r="Q412" s="171">
        <f>ROUND(E412*P412,2)</f>
        <v>0</v>
      </c>
      <c r="R412" s="173" t="s">
        <v>632</v>
      </c>
      <c r="S412" s="173" t="s">
        <v>646</v>
      </c>
      <c r="T412" s="174" t="s">
        <v>646</v>
      </c>
      <c r="U412" s="157">
        <v>0.16</v>
      </c>
      <c r="V412" s="157">
        <f>ROUND(E412*U412,2)</f>
        <v>30.63</v>
      </c>
      <c r="W412" s="157"/>
      <c r="X412" s="157" t="s">
        <v>163</v>
      </c>
      <c r="Y412" s="157" t="s">
        <v>164</v>
      </c>
      <c r="Z412" s="147"/>
      <c r="AA412" s="147"/>
      <c r="AB412" s="147"/>
      <c r="AC412" s="147"/>
      <c r="AD412" s="147"/>
      <c r="AE412" s="147"/>
      <c r="AF412" s="147"/>
      <c r="AG412" s="147" t="s">
        <v>165</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2" x14ac:dyDescent="0.2">
      <c r="A413" s="154"/>
      <c r="B413" s="155"/>
      <c r="C413" s="246" t="s">
        <v>647</v>
      </c>
      <c r="D413" s="247"/>
      <c r="E413" s="247"/>
      <c r="F413" s="247"/>
      <c r="G413" s="24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242</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2" x14ac:dyDescent="0.2">
      <c r="A414" s="154"/>
      <c r="B414" s="155"/>
      <c r="C414" s="185" t="s">
        <v>514</v>
      </c>
      <c r="D414" s="158"/>
      <c r="E414" s="159">
        <v>173.565</v>
      </c>
      <c r="F414" s="157"/>
      <c r="G414" s="157"/>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169</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85" t="s">
        <v>648</v>
      </c>
      <c r="D415" s="158"/>
      <c r="E415" s="159">
        <v>17.844999999999999</v>
      </c>
      <c r="F415" s="157"/>
      <c r="G415" s="157"/>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169</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126</v>
      </c>
      <c r="B416" s="169" t="s">
        <v>649</v>
      </c>
      <c r="C416" s="184" t="s">
        <v>650</v>
      </c>
      <c r="D416" s="170" t="s">
        <v>207</v>
      </c>
      <c r="E416" s="171">
        <v>173.565</v>
      </c>
      <c r="F416" s="172">
        <v>0</v>
      </c>
      <c r="G416" s="173">
        <f>ROUND(E416*F416,2)</f>
        <v>0</v>
      </c>
      <c r="H416" s="172">
        <v>0</v>
      </c>
      <c r="I416" s="173">
        <f>ROUND(E416*H416,2)</f>
        <v>0</v>
      </c>
      <c r="J416" s="172">
        <v>44.5</v>
      </c>
      <c r="K416" s="173">
        <f>ROUND(E416*J416,2)</f>
        <v>7723.64</v>
      </c>
      <c r="L416" s="173">
        <v>21</v>
      </c>
      <c r="M416" s="173">
        <f>G416*(1+L416/100)</f>
        <v>0</v>
      </c>
      <c r="N416" s="171">
        <v>0</v>
      </c>
      <c r="O416" s="171">
        <f>ROUND(E416*N416,2)</f>
        <v>0</v>
      </c>
      <c r="P416" s="171">
        <v>0</v>
      </c>
      <c r="Q416" s="171">
        <f>ROUND(E416*P416,2)</f>
        <v>0</v>
      </c>
      <c r="R416" s="173" t="s">
        <v>632</v>
      </c>
      <c r="S416" s="173" t="s">
        <v>162</v>
      </c>
      <c r="T416" s="174" t="s">
        <v>162</v>
      </c>
      <c r="U416" s="157">
        <v>7.0000000000000007E-2</v>
      </c>
      <c r="V416" s="157">
        <f>ROUND(E416*U416,2)</f>
        <v>12.15</v>
      </c>
      <c r="W416" s="157"/>
      <c r="X416" s="157" t="s">
        <v>163</v>
      </c>
      <c r="Y416" s="157" t="s">
        <v>164</v>
      </c>
      <c r="Z416" s="147"/>
      <c r="AA416" s="147"/>
      <c r="AB416" s="147"/>
      <c r="AC416" s="147"/>
      <c r="AD416" s="147"/>
      <c r="AE416" s="147"/>
      <c r="AF416" s="147"/>
      <c r="AG416" s="147" t="s">
        <v>165</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85" t="s">
        <v>514</v>
      </c>
      <c r="D417" s="158"/>
      <c r="E417" s="159">
        <v>173.565</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169</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ht="22.5" outlineLevel="1" x14ac:dyDescent="0.2">
      <c r="A418" s="168">
        <v>127</v>
      </c>
      <c r="B418" s="169" t="s">
        <v>651</v>
      </c>
      <c r="C418" s="184" t="s">
        <v>652</v>
      </c>
      <c r="D418" s="170" t="s">
        <v>266</v>
      </c>
      <c r="E418" s="171">
        <v>142.21</v>
      </c>
      <c r="F418" s="172">
        <v>0</v>
      </c>
      <c r="G418" s="173">
        <f>ROUND(E418*F418,2)</f>
        <v>0</v>
      </c>
      <c r="H418" s="172">
        <v>2.54</v>
      </c>
      <c r="I418" s="173">
        <f>ROUND(E418*H418,2)</f>
        <v>361.21</v>
      </c>
      <c r="J418" s="172">
        <v>31.86</v>
      </c>
      <c r="K418" s="173">
        <f>ROUND(E418*J418,2)</f>
        <v>4530.8100000000004</v>
      </c>
      <c r="L418" s="173">
        <v>21</v>
      </c>
      <c r="M418" s="173">
        <f>G418*(1+L418/100)</f>
        <v>0</v>
      </c>
      <c r="N418" s="171">
        <v>0</v>
      </c>
      <c r="O418" s="171">
        <f>ROUND(E418*N418,2)</f>
        <v>0</v>
      </c>
      <c r="P418" s="171">
        <v>0</v>
      </c>
      <c r="Q418" s="171">
        <f>ROUND(E418*P418,2)</f>
        <v>0</v>
      </c>
      <c r="R418" s="173" t="s">
        <v>632</v>
      </c>
      <c r="S418" s="173" t="s">
        <v>162</v>
      </c>
      <c r="T418" s="174" t="s">
        <v>162</v>
      </c>
      <c r="U418" s="157">
        <v>0.05</v>
      </c>
      <c r="V418" s="157">
        <f>ROUND(E418*U418,2)</f>
        <v>7.11</v>
      </c>
      <c r="W418" s="157"/>
      <c r="X418" s="157" t="s">
        <v>163</v>
      </c>
      <c r="Y418" s="157" t="s">
        <v>164</v>
      </c>
      <c r="Z418" s="147"/>
      <c r="AA418" s="147"/>
      <c r="AB418" s="147"/>
      <c r="AC418" s="147"/>
      <c r="AD418" s="147"/>
      <c r="AE418" s="147"/>
      <c r="AF418" s="147"/>
      <c r="AG418" s="147" t="s">
        <v>165</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2" x14ac:dyDescent="0.2">
      <c r="A419" s="154"/>
      <c r="B419" s="155"/>
      <c r="C419" s="185" t="s">
        <v>653</v>
      </c>
      <c r="D419" s="158"/>
      <c r="E419" s="159">
        <v>7.35</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169</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85" t="s">
        <v>654</v>
      </c>
      <c r="D420" s="158"/>
      <c r="E420" s="159">
        <v>13.9</v>
      </c>
      <c r="F420" s="157"/>
      <c r="G420" s="157"/>
      <c r="H420" s="157"/>
      <c r="I420" s="157"/>
      <c r="J420" s="157"/>
      <c r="K420" s="157"/>
      <c r="L420" s="157"/>
      <c r="M420" s="157"/>
      <c r="N420" s="156"/>
      <c r="O420" s="156"/>
      <c r="P420" s="156"/>
      <c r="Q420" s="156"/>
      <c r="R420" s="157"/>
      <c r="S420" s="157"/>
      <c r="T420" s="157"/>
      <c r="U420" s="157"/>
      <c r="V420" s="157"/>
      <c r="W420" s="157"/>
      <c r="X420" s="157"/>
      <c r="Y420" s="157"/>
      <c r="Z420" s="147"/>
      <c r="AA420" s="147"/>
      <c r="AB420" s="147"/>
      <c r="AC420" s="147"/>
      <c r="AD420" s="147"/>
      <c r="AE420" s="147"/>
      <c r="AF420" s="147"/>
      <c r="AG420" s="147" t="s">
        <v>169</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85" t="s">
        <v>655</v>
      </c>
      <c r="D421" s="158"/>
      <c r="E421" s="159">
        <v>13.9</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169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85" t="s">
        <v>656</v>
      </c>
      <c r="D422" s="158"/>
      <c r="E422" s="159">
        <v>12.85</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169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85" t="s">
        <v>657</v>
      </c>
      <c r="D423" s="158"/>
      <c r="E423" s="159">
        <v>16.46</v>
      </c>
      <c r="F423" s="157"/>
      <c r="G423" s="157"/>
      <c r="H423" s="157"/>
      <c r="I423" s="157"/>
      <c r="J423" s="157"/>
      <c r="K423" s="157"/>
      <c r="L423" s="157"/>
      <c r="M423" s="157"/>
      <c r="N423" s="156"/>
      <c r="O423" s="156"/>
      <c r="P423" s="156"/>
      <c r="Q423" s="156"/>
      <c r="R423" s="157"/>
      <c r="S423" s="157"/>
      <c r="T423" s="157"/>
      <c r="U423" s="157"/>
      <c r="V423" s="157"/>
      <c r="W423" s="157"/>
      <c r="X423" s="157"/>
      <c r="Y423" s="157"/>
      <c r="Z423" s="147"/>
      <c r="AA423" s="147"/>
      <c r="AB423" s="147"/>
      <c r="AC423" s="147"/>
      <c r="AD423" s="147"/>
      <c r="AE423" s="147"/>
      <c r="AF423" s="147"/>
      <c r="AG423" s="147" t="s">
        <v>169</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
      <c r="A424" s="154"/>
      <c r="B424" s="155"/>
      <c r="C424" s="185" t="s">
        <v>658</v>
      </c>
      <c r="D424" s="158"/>
      <c r="E424" s="159">
        <v>8</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169</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3" x14ac:dyDescent="0.2">
      <c r="A425" s="154"/>
      <c r="B425" s="155"/>
      <c r="C425" s="185" t="s">
        <v>659</v>
      </c>
      <c r="D425" s="158"/>
      <c r="E425" s="159">
        <v>10.199999999999999</v>
      </c>
      <c r="F425" s="157"/>
      <c r="G425" s="157"/>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169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85" t="s">
        <v>660</v>
      </c>
      <c r="D426" s="158"/>
      <c r="E426" s="159">
        <v>8</v>
      </c>
      <c r="F426" s="157"/>
      <c r="G426" s="157"/>
      <c r="H426" s="157"/>
      <c r="I426" s="157"/>
      <c r="J426" s="157"/>
      <c r="K426" s="157"/>
      <c r="L426" s="157"/>
      <c r="M426" s="157"/>
      <c r="N426" s="156"/>
      <c r="O426" s="156"/>
      <c r="P426" s="156"/>
      <c r="Q426" s="156"/>
      <c r="R426" s="157"/>
      <c r="S426" s="157"/>
      <c r="T426" s="157"/>
      <c r="U426" s="157"/>
      <c r="V426" s="157"/>
      <c r="W426" s="157"/>
      <c r="X426" s="157"/>
      <c r="Y426" s="157"/>
      <c r="Z426" s="147"/>
      <c r="AA426" s="147"/>
      <c r="AB426" s="147"/>
      <c r="AC426" s="147"/>
      <c r="AD426" s="147"/>
      <c r="AE426" s="147"/>
      <c r="AF426" s="147"/>
      <c r="AG426" s="147" t="s">
        <v>169</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3" x14ac:dyDescent="0.2">
      <c r="A427" s="154"/>
      <c r="B427" s="155"/>
      <c r="C427" s="185" t="s">
        <v>661</v>
      </c>
      <c r="D427" s="158"/>
      <c r="E427" s="159">
        <v>12.3</v>
      </c>
      <c r="F427" s="157"/>
      <c r="G427" s="157"/>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169</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3" x14ac:dyDescent="0.2">
      <c r="A428" s="154"/>
      <c r="B428" s="155"/>
      <c r="C428" s="185" t="s">
        <v>662</v>
      </c>
      <c r="D428" s="158"/>
      <c r="E428" s="159">
        <v>10.050000000000001</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169</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85" t="s">
        <v>663</v>
      </c>
      <c r="D429" s="158"/>
      <c r="E429" s="159">
        <v>12.5</v>
      </c>
      <c r="F429" s="157"/>
      <c r="G429" s="157"/>
      <c r="H429" s="157"/>
      <c r="I429" s="157"/>
      <c r="J429" s="157"/>
      <c r="K429" s="157"/>
      <c r="L429" s="157"/>
      <c r="M429" s="157"/>
      <c r="N429" s="156"/>
      <c r="O429" s="156"/>
      <c r="P429" s="156"/>
      <c r="Q429" s="156"/>
      <c r="R429" s="157"/>
      <c r="S429" s="157"/>
      <c r="T429" s="157"/>
      <c r="U429" s="157"/>
      <c r="V429" s="157"/>
      <c r="W429" s="157"/>
      <c r="X429" s="157"/>
      <c r="Y429" s="157"/>
      <c r="Z429" s="147"/>
      <c r="AA429" s="147"/>
      <c r="AB429" s="147"/>
      <c r="AC429" s="147"/>
      <c r="AD429" s="147"/>
      <c r="AE429" s="147"/>
      <c r="AF429" s="147"/>
      <c r="AG429" s="147" t="s">
        <v>169</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85" t="s">
        <v>664</v>
      </c>
      <c r="D430" s="158"/>
      <c r="E430" s="159">
        <v>16.7</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169</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22.5" outlineLevel="1" x14ac:dyDescent="0.2">
      <c r="A431" s="168">
        <v>128</v>
      </c>
      <c r="B431" s="169" t="s">
        <v>665</v>
      </c>
      <c r="C431" s="184" t="s">
        <v>666</v>
      </c>
      <c r="D431" s="170" t="s">
        <v>207</v>
      </c>
      <c r="E431" s="171">
        <v>72.088499999999996</v>
      </c>
      <c r="F431" s="172">
        <v>0</v>
      </c>
      <c r="G431" s="173">
        <f>ROUND(E431*F431,2)</f>
        <v>0</v>
      </c>
      <c r="H431" s="172">
        <v>367.5</v>
      </c>
      <c r="I431" s="173">
        <f>ROUND(E431*H431,2)</f>
        <v>26492.52</v>
      </c>
      <c r="J431" s="172">
        <v>0</v>
      </c>
      <c r="K431" s="173">
        <f>ROUND(E431*J431,2)</f>
        <v>0</v>
      </c>
      <c r="L431" s="173">
        <v>21</v>
      </c>
      <c r="M431" s="173">
        <f>G431*(1+L431/100)</f>
        <v>0</v>
      </c>
      <c r="N431" s="171">
        <v>3.0000000000000001E-3</v>
      </c>
      <c r="O431" s="171">
        <f>ROUND(E431*N431,2)</f>
        <v>0.22</v>
      </c>
      <c r="P431" s="171">
        <v>0</v>
      </c>
      <c r="Q431" s="171">
        <f>ROUND(E431*P431,2)</f>
        <v>0</v>
      </c>
      <c r="R431" s="173" t="s">
        <v>219</v>
      </c>
      <c r="S431" s="173" t="s">
        <v>162</v>
      </c>
      <c r="T431" s="174" t="s">
        <v>162</v>
      </c>
      <c r="U431" s="157">
        <v>0</v>
      </c>
      <c r="V431" s="157">
        <f>ROUND(E431*U431,2)</f>
        <v>0</v>
      </c>
      <c r="W431" s="157"/>
      <c r="X431" s="157" t="s">
        <v>220</v>
      </c>
      <c r="Y431" s="157" t="s">
        <v>164</v>
      </c>
      <c r="Z431" s="147"/>
      <c r="AA431" s="147"/>
      <c r="AB431" s="147"/>
      <c r="AC431" s="147"/>
      <c r="AD431" s="147"/>
      <c r="AE431" s="147"/>
      <c r="AF431" s="147"/>
      <c r="AG431" s="147" t="s">
        <v>221</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2" x14ac:dyDescent="0.2">
      <c r="A432" s="154"/>
      <c r="B432" s="155"/>
      <c r="C432" s="185" t="s">
        <v>667</v>
      </c>
      <c r="D432" s="158"/>
      <c r="E432" s="159"/>
      <c r="F432" s="157"/>
      <c r="G432" s="157"/>
      <c r="H432" s="157"/>
      <c r="I432" s="157"/>
      <c r="J432" s="157"/>
      <c r="K432" s="157"/>
      <c r="L432" s="157"/>
      <c r="M432" s="157"/>
      <c r="N432" s="156"/>
      <c r="O432" s="156"/>
      <c r="P432" s="156"/>
      <c r="Q432" s="156"/>
      <c r="R432" s="157"/>
      <c r="S432" s="157"/>
      <c r="T432" s="157"/>
      <c r="U432" s="157"/>
      <c r="V432" s="157"/>
      <c r="W432" s="157"/>
      <c r="X432" s="157"/>
      <c r="Y432" s="157"/>
      <c r="Z432" s="147"/>
      <c r="AA432" s="147"/>
      <c r="AB432" s="147"/>
      <c r="AC432" s="147"/>
      <c r="AD432" s="147"/>
      <c r="AE432" s="147"/>
      <c r="AF432" s="147"/>
      <c r="AG432" s="147" t="s">
        <v>169</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3" x14ac:dyDescent="0.2">
      <c r="A433" s="154"/>
      <c r="B433" s="155"/>
      <c r="C433" s="185" t="s">
        <v>668</v>
      </c>
      <c r="D433" s="158"/>
      <c r="E433" s="159">
        <v>72.088499999999996</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169</v>
      </c>
      <c r="AH433" s="147">
        <v>5</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ht="22.5" outlineLevel="1" x14ac:dyDescent="0.2">
      <c r="A434" s="168">
        <v>129</v>
      </c>
      <c r="B434" s="169" t="s">
        <v>669</v>
      </c>
      <c r="C434" s="184" t="s">
        <v>670</v>
      </c>
      <c r="D434" s="170" t="s">
        <v>160</v>
      </c>
      <c r="E434" s="171">
        <v>12.39254</v>
      </c>
      <c r="F434" s="172">
        <v>0</v>
      </c>
      <c r="G434" s="173">
        <f>ROUND(E434*F434,2)</f>
        <v>0</v>
      </c>
      <c r="H434" s="172">
        <v>2650</v>
      </c>
      <c r="I434" s="173">
        <f>ROUND(E434*H434,2)</f>
        <v>32840.230000000003</v>
      </c>
      <c r="J434" s="172">
        <v>0</v>
      </c>
      <c r="K434" s="173">
        <f>ROUND(E434*J434,2)</f>
        <v>0</v>
      </c>
      <c r="L434" s="173">
        <v>21</v>
      </c>
      <c r="M434" s="173">
        <f>G434*(1+L434/100)</f>
        <v>0</v>
      </c>
      <c r="N434" s="171">
        <v>0.02</v>
      </c>
      <c r="O434" s="171">
        <f>ROUND(E434*N434,2)</f>
        <v>0.25</v>
      </c>
      <c r="P434" s="171">
        <v>0</v>
      </c>
      <c r="Q434" s="171">
        <f>ROUND(E434*P434,2)</f>
        <v>0</v>
      </c>
      <c r="R434" s="173" t="s">
        <v>219</v>
      </c>
      <c r="S434" s="173" t="s">
        <v>162</v>
      </c>
      <c r="T434" s="174" t="s">
        <v>162</v>
      </c>
      <c r="U434" s="157">
        <v>0</v>
      </c>
      <c r="V434" s="157">
        <f>ROUND(E434*U434,2)</f>
        <v>0</v>
      </c>
      <c r="W434" s="157"/>
      <c r="X434" s="157" t="s">
        <v>220</v>
      </c>
      <c r="Y434" s="157" t="s">
        <v>164</v>
      </c>
      <c r="Z434" s="147"/>
      <c r="AA434" s="147"/>
      <c r="AB434" s="147"/>
      <c r="AC434" s="147"/>
      <c r="AD434" s="147"/>
      <c r="AE434" s="147"/>
      <c r="AF434" s="147"/>
      <c r="AG434" s="147" t="s">
        <v>221</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
      <c r="A435" s="154"/>
      <c r="B435" s="155"/>
      <c r="C435" s="185" t="s">
        <v>671</v>
      </c>
      <c r="D435" s="158"/>
      <c r="E435" s="159">
        <v>12.39254</v>
      </c>
      <c r="F435" s="157"/>
      <c r="G435" s="157"/>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169</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2.5" outlineLevel="1" x14ac:dyDescent="0.2">
      <c r="A436" s="168">
        <v>130</v>
      </c>
      <c r="B436" s="169" t="s">
        <v>672</v>
      </c>
      <c r="C436" s="184" t="s">
        <v>673</v>
      </c>
      <c r="D436" s="170" t="s">
        <v>160</v>
      </c>
      <c r="E436" s="171">
        <v>31.60924</v>
      </c>
      <c r="F436" s="172">
        <v>0</v>
      </c>
      <c r="G436" s="173">
        <f>ROUND(E436*F436,2)</f>
        <v>0</v>
      </c>
      <c r="H436" s="172">
        <v>3310</v>
      </c>
      <c r="I436" s="173">
        <f>ROUND(E436*H436,2)</f>
        <v>104626.58</v>
      </c>
      <c r="J436" s="172">
        <v>0</v>
      </c>
      <c r="K436" s="173">
        <f>ROUND(E436*J436,2)</f>
        <v>0</v>
      </c>
      <c r="L436" s="173">
        <v>21</v>
      </c>
      <c r="M436" s="173">
        <f>G436*(1+L436/100)</f>
        <v>0</v>
      </c>
      <c r="N436" s="171">
        <v>2.5000000000000001E-2</v>
      </c>
      <c r="O436" s="171">
        <f>ROUND(E436*N436,2)</f>
        <v>0.79</v>
      </c>
      <c r="P436" s="171">
        <v>0</v>
      </c>
      <c r="Q436" s="171">
        <f>ROUND(E436*P436,2)</f>
        <v>0</v>
      </c>
      <c r="R436" s="173" t="s">
        <v>219</v>
      </c>
      <c r="S436" s="173" t="s">
        <v>162</v>
      </c>
      <c r="T436" s="174" t="s">
        <v>162</v>
      </c>
      <c r="U436" s="157">
        <v>0</v>
      </c>
      <c r="V436" s="157">
        <f>ROUND(E436*U436,2)</f>
        <v>0</v>
      </c>
      <c r="W436" s="157"/>
      <c r="X436" s="157" t="s">
        <v>220</v>
      </c>
      <c r="Y436" s="157" t="s">
        <v>164</v>
      </c>
      <c r="Z436" s="147"/>
      <c r="AA436" s="147"/>
      <c r="AB436" s="147"/>
      <c r="AC436" s="147"/>
      <c r="AD436" s="147"/>
      <c r="AE436" s="147"/>
      <c r="AF436" s="147"/>
      <c r="AG436" s="147" t="s">
        <v>221</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
      <c r="A437" s="154"/>
      <c r="B437" s="155"/>
      <c r="C437" s="185" t="s">
        <v>674</v>
      </c>
      <c r="D437" s="158"/>
      <c r="E437" s="159">
        <v>27.778680000000001</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169</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85" t="s">
        <v>675</v>
      </c>
      <c r="D438" s="158"/>
      <c r="E438" s="159">
        <v>0.73624000000000001</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169</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
      <c r="A439" s="154"/>
      <c r="B439" s="155"/>
      <c r="C439" s="185" t="s">
        <v>676</v>
      </c>
      <c r="D439" s="158"/>
      <c r="E439" s="159">
        <v>3.0943200000000002</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169</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22.5" outlineLevel="1" x14ac:dyDescent="0.2">
      <c r="A440" s="168">
        <v>131</v>
      </c>
      <c r="B440" s="169" t="s">
        <v>677</v>
      </c>
      <c r="C440" s="184" t="s">
        <v>678</v>
      </c>
      <c r="D440" s="170" t="s">
        <v>160</v>
      </c>
      <c r="E440" s="171">
        <v>1.3387500000000001</v>
      </c>
      <c r="F440" s="172">
        <v>0</v>
      </c>
      <c r="G440" s="173">
        <f>ROUND(E440*F440,2)</f>
        <v>0</v>
      </c>
      <c r="H440" s="172">
        <v>2060</v>
      </c>
      <c r="I440" s="173">
        <f>ROUND(E440*H440,2)</f>
        <v>2757.83</v>
      </c>
      <c r="J440" s="172">
        <v>0</v>
      </c>
      <c r="K440" s="173">
        <f>ROUND(E440*J440,2)</f>
        <v>0</v>
      </c>
      <c r="L440" s="173">
        <v>21</v>
      </c>
      <c r="M440" s="173">
        <f>G440*(1+L440/100)</f>
        <v>0</v>
      </c>
      <c r="N440" s="171">
        <v>1.4999999999999999E-2</v>
      </c>
      <c r="O440" s="171">
        <f>ROUND(E440*N440,2)</f>
        <v>0.02</v>
      </c>
      <c r="P440" s="171">
        <v>0</v>
      </c>
      <c r="Q440" s="171">
        <f>ROUND(E440*P440,2)</f>
        <v>0</v>
      </c>
      <c r="R440" s="173" t="s">
        <v>219</v>
      </c>
      <c r="S440" s="173" t="s">
        <v>162</v>
      </c>
      <c r="T440" s="174" t="s">
        <v>162</v>
      </c>
      <c r="U440" s="157">
        <v>0</v>
      </c>
      <c r="V440" s="157">
        <f>ROUND(E440*U440,2)</f>
        <v>0</v>
      </c>
      <c r="W440" s="157"/>
      <c r="X440" s="157" t="s">
        <v>220</v>
      </c>
      <c r="Y440" s="157" t="s">
        <v>164</v>
      </c>
      <c r="Z440" s="147"/>
      <c r="AA440" s="147"/>
      <c r="AB440" s="147"/>
      <c r="AC440" s="147"/>
      <c r="AD440" s="147"/>
      <c r="AE440" s="147"/>
      <c r="AF440" s="147"/>
      <c r="AG440" s="147" t="s">
        <v>221</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2" x14ac:dyDescent="0.2">
      <c r="A441" s="154"/>
      <c r="B441" s="155"/>
      <c r="C441" s="185" t="s">
        <v>679</v>
      </c>
      <c r="D441" s="158"/>
      <c r="E441" s="159">
        <v>1.3387500000000001</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169</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22.5" outlineLevel="1" x14ac:dyDescent="0.2">
      <c r="A442" s="168">
        <v>132</v>
      </c>
      <c r="B442" s="169" t="s">
        <v>680</v>
      </c>
      <c r="C442" s="184" t="s">
        <v>681</v>
      </c>
      <c r="D442" s="170" t="s">
        <v>207</v>
      </c>
      <c r="E442" s="171">
        <v>177.03630000000001</v>
      </c>
      <c r="F442" s="172">
        <v>0</v>
      </c>
      <c r="G442" s="173">
        <f>ROUND(E442*F442,2)</f>
        <v>0</v>
      </c>
      <c r="H442" s="172">
        <v>588</v>
      </c>
      <c r="I442" s="173">
        <f>ROUND(E442*H442,2)</f>
        <v>104097.34</v>
      </c>
      <c r="J442" s="172">
        <v>0</v>
      </c>
      <c r="K442" s="173">
        <f>ROUND(E442*J442,2)</f>
        <v>0</v>
      </c>
      <c r="L442" s="173">
        <v>21</v>
      </c>
      <c r="M442" s="173">
        <f>G442*(1+L442/100)</f>
        <v>0</v>
      </c>
      <c r="N442" s="171">
        <v>2.8E-3</v>
      </c>
      <c r="O442" s="171">
        <f>ROUND(E442*N442,2)</f>
        <v>0.5</v>
      </c>
      <c r="P442" s="171">
        <v>0</v>
      </c>
      <c r="Q442" s="171">
        <f>ROUND(E442*P442,2)</f>
        <v>0</v>
      </c>
      <c r="R442" s="173" t="s">
        <v>219</v>
      </c>
      <c r="S442" s="173" t="s">
        <v>162</v>
      </c>
      <c r="T442" s="174" t="s">
        <v>162</v>
      </c>
      <c r="U442" s="157">
        <v>0</v>
      </c>
      <c r="V442" s="157">
        <f>ROUND(E442*U442,2)</f>
        <v>0</v>
      </c>
      <c r="W442" s="157"/>
      <c r="X442" s="157" t="s">
        <v>220</v>
      </c>
      <c r="Y442" s="157" t="s">
        <v>164</v>
      </c>
      <c r="Z442" s="147"/>
      <c r="AA442" s="147"/>
      <c r="AB442" s="147"/>
      <c r="AC442" s="147"/>
      <c r="AD442" s="147"/>
      <c r="AE442" s="147"/>
      <c r="AF442" s="147"/>
      <c r="AG442" s="147" t="s">
        <v>221</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2" x14ac:dyDescent="0.2">
      <c r="A443" s="154"/>
      <c r="B443" s="155"/>
      <c r="C443" s="185" t="s">
        <v>682</v>
      </c>
      <c r="D443" s="158"/>
      <c r="E443" s="159">
        <v>177.03630000000001</v>
      </c>
      <c r="F443" s="157"/>
      <c r="G443" s="157"/>
      <c r="H443" s="157"/>
      <c r="I443" s="157"/>
      <c r="J443" s="157"/>
      <c r="K443" s="157"/>
      <c r="L443" s="157"/>
      <c r="M443" s="157"/>
      <c r="N443" s="156"/>
      <c r="O443" s="156"/>
      <c r="P443" s="156"/>
      <c r="Q443" s="156"/>
      <c r="R443" s="157"/>
      <c r="S443" s="157"/>
      <c r="T443" s="157"/>
      <c r="U443" s="157"/>
      <c r="V443" s="157"/>
      <c r="W443" s="157"/>
      <c r="X443" s="157"/>
      <c r="Y443" s="157"/>
      <c r="Z443" s="147"/>
      <c r="AA443" s="147"/>
      <c r="AB443" s="147"/>
      <c r="AC443" s="147"/>
      <c r="AD443" s="147"/>
      <c r="AE443" s="147"/>
      <c r="AF443" s="147"/>
      <c r="AG443" s="147" t="s">
        <v>169</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33.75" outlineLevel="1" x14ac:dyDescent="0.2">
      <c r="A444" s="168">
        <v>133</v>
      </c>
      <c r="B444" s="169" t="s">
        <v>683</v>
      </c>
      <c r="C444" s="184" t="s">
        <v>684</v>
      </c>
      <c r="D444" s="170" t="s">
        <v>207</v>
      </c>
      <c r="E444" s="171">
        <v>3.6720000000000002</v>
      </c>
      <c r="F444" s="172">
        <v>0</v>
      </c>
      <c r="G444" s="173">
        <f>ROUND(E444*F444,2)</f>
        <v>0</v>
      </c>
      <c r="H444" s="172">
        <v>667</v>
      </c>
      <c r="I444" s="173">
        <f>ROUND(E444*H444,2)</f>
        <v>2449.2199999999998</v>
      </c>
      <c r="J444" s="172">
        <v>0</v>
      </c>
      <c r="K444" s="173">
        <f>ROUND(E444*J444,2)</f>
        <v>0</v>
      </c>
      <c r="L444" s="173">
        <v>21</v>
      </c>
      <c r="M444" s="173">
        <f>G444*(1+L444/100)</f>
        <v>0</v>
      </c>
      <c r="N444" s="171">
        <v>3.0000000000000001E-3</v>
      </c>
      <c r="O444" s="171">
        <f>ROUND(E444*N444,2)</f>
        <v>0.01</v>
      </c>
      <c r="P444" s="171">
        <v>0</v>
      </c>
      <c r="Q444" s="171">
        <f>ROUND(E444*P444,2)</f>
        <v>0</v>
      </c>
      <c r="R444" s="173" t="s">
        <v>219</v>
      </c>
      <c r="S444" s="173" t="s">
        <v>162</v>
      </c>
      <c r="T444" s="174" t="s">
        <v>162</v>
      </c>
      <c r="U444" s="157">
        <v>0</v>
      </c>
      <c r="V444" s="157">
        <f>ROUND(E444*U444,2)</f>
        <v>0</v>
      </c>
      <c r="W444" s="157"/>
      <c r="X444" s="157" t="s">
        <v>220</v>
      </c>
      <c r="Y444" s="157" t="s">
        <v>164</v>
      </c>
      <c r="Z444" s="147"/>
      <c r="AA444" s="147"/>
      <c r="AB444" s="147"/>
      <c r="AC444" s="147"/>
      <c r="AD444" s="147"/>
      <c r="AE444" s="147"/>
      <c r="AF444" s="147"/>
      <c r="AG444" s="147" t="s">
        <v>221</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2" x14ac:dyDescent="0.2">
      <c r="A445" s="154"/>
      <c r="B445" s="155"/>
      <c r="C445" s="185" t="s">
        <v>685</v>
      </c>
      <c r="D445" s="158"/>
      <c r="E445" s="159">
        <v>3.6720000000000002</v>
      </c>
      <c r="F445" s="157"/>
      <c r="G445" s="157"/>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169</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134</v>
      </c>
      <c r="B446" s="169" t="s">
        <v>686</v>
      </c>
      <c r="C446" s="184" t="s">
        <v>687</v>
      </c>
      <c r="D446" s="170" t="s">
        <v>218</v>
      </c>
      <c r="E446" s="171">
        <v>1.8443099999999999</v>
      </c>
      <c r="F446" s="172">
        <v>0</v>
      </c>
      <c r="G446" s="173">
        <f>ROUND(E446*F446,2)</f>
        <v>0</v>
      </c>
      <c r="H446" s="172">
        <v>0</v>
      </c>
      <c r="I446" s="173">
        <f>ROUND(E446*H446,2)</f>
        <v>0</v>
      </c>
      <c r="J446" s="172">
        <v>1182</v>
      </c>
      <c r="K446" s="173">
        <f>ROUND(E446*J446,2)</f>
        <v>2179.9699999999998</v>
      </c>
      <c r="L446" s="173">
        <v>21</v>
      </c>
      <c r="M446" s="173">
        <f>G446*(1+L446/100)</f>
        <v>0</v>
      </c>
      <c r="N446" s="171">
        <v>0</v>
      </c>
      <c r="O446" s="171">
        <f>ROUND(E446*N446,2)</f>
        <v>0</v>
      </c>
      <c r="P446" s="171">
        <v>0</v>
      </c>
      <c r="Q446" s="171">
        <f>ROUND(E446*P446,2)</f>
        <v>0</v>
      </c>
      <c r="R446" s="173" t="s">
        <v>632</v>
      </c>
      <c r="S446" s="173" t="s">
        <v>162</v>
      </c>
      <c r="T446" s="174" t="s">
        <v>162</v>
      </c>
      <c r="U446" s="157">
        <v>1.74</v>
      </c>
      <c r="V446" s="157">
        <f>ROUND(E446*U446,2)</f>
        <v>3.21</v>
      </c>
      <c r="W446" s="157"/>
      <c r="X446" s="157" t="s">
        <v>506</v>
      </c>
      <c r="Y446" s="157" t="s">
        <v>164</v>
      </c>
      <c r="Z446" s="147"/>
      <c r="AA446" s="147"/>
      <c r="AB446" s="147"/>
      <c r="AC446" s="147"/>
      <c r="AD446" s="147"/>
      <c r="AE446" s="147"/>
      <c r="AF446" s="147"/>
      <c r="AG446" s="147" t="s">
        <v>507</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2" x14ac:dyDescent="0.2">
      <c r="A447" s="154"/>
      <c r="B447" s="155"/>
      <c r="C447" s="248" t="s">
        <v>629</v>
      </c>
      <c r="D447" s="249"/>
      <c r="E447" s="249"/>
      <c r="F447" s="249"/>
      <c r="G447" s="249"/>
      <c r="H447" s="157"/>
      <c r="I447" s="157"/>
      <c r="J447" s="157"/>
      <c r="K447" s="157"/>
      <c r="L447" s="157"/>
      <c r="M447" s="157"/>
      <c r="N447" s="156"/>
      <c r="O447" s="156"/>
      <c r="P447" s="156"/>
      <c r="Q447" s="156"/>
      <c r="R447" s="157"/>
      <c r="S447" s="157"/>
      <c r="T447" s="157"/>
      <c r="U447" s="157"/>
      <c r="V447" s="157"/>
      <c r="W447" s="157"/>
      <c r="X447" s="157"/>
      <c r="Y447" s="157"/>
      <c r="Z447" s="147"/>
      <c r="AA447" s="147"/>
      <c r="AB447" s="147"/>
      <c r="AC447" s="147"/>
      <c r="AD447" s="147"/>
      <c r="AE447" s="147"/>
      <c r="AF447" s="147"/>
      <c r="AG447" s="147" t="s">
        <v>167</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x14ac:dyDescent="0.2">
      <c r="A448" s="161" t="s">
        <v>156</v>
      </c>
      <c r="B448" s="162" t="s">
        <v>105</v>
      </c>
      <c r="C448" s="183" t="s">
        <v>106</v>
      </c>
      <c r="D448" s="163"/>
      <c r="E448" s="164"/>
      <c r="F448" s="165"/>
      <c r="G448" s="165">
        <f>SUMIF(AG449:AG456,"&lt;&gt;NOR",G449:G456)</f>
        <v>0</v>
      </c>
      <c r="H448" s="165"/>
      <c r="I448" s="165">
        <f>SUM(I449:I456)</f>
        <v>25563.54</v>
      </c>
      <c r="J448" s="165"/>
      <c r="K448" s="165">
        <f>SUM(K449:K456)</f>
        <v>14485.8</v>
      </c>
      <c r="L448" s="165"/>
      <c r="M448" s="165">
        <f>SUM(M449:M456)</f>
        <v>0</v>
      </c>
      <c r="N448" s="164"/>
      <c r="O448" s="164">
        <f>SUM(O449:O456)</f>
        <v>0.9</v>
      </c>
      <c r="P448" s="164"/>
      <c r="Q448" s="164">
        <f>SUM(Q449:Q456)</f>
        <v>0</v>
      </c>
      <c r="R448" s="165"/>
      <c r="S448" s="165"/>
      <c r="T448" s="166"/>
      <c r="U448" s="160"/>
      <c r="V448" s="160">
        <f>SUM(V449:V456)</f>
        <v>20.379999999999995</v>
      </c>
      <c r="W448" s="160"/>
      <c r="X448" s="160"/>
      <c r="Y448" s="160"/>
      <c r="AG448" t="s">
        <v>157</v>
      </c>
    </row>
    <row r="449" spans="1:60" outlineLevel="1" x14ac:dyDescent="0.2">
      <c r="A449" s="168">
        <v>135</v>
      </c>
      <c r="B449" s="169" t="s">
        <v>688</v>
      </c>
      <c r="C449" s="184" t="s">
        <v>689</v>
      </c>
      <c r="D449" s="170" t="s">
        <v>207</v>
      </c>
      <c r="E449" s="171">
        <v>17.844999999999999</v>
      </c>
      <c r="F449" s="172">
        <v>0</v>
      </c>
      <c r="G449" s="173">
        <f>ROUND(E449*F449,2)</f>
        <v>0</v>
      </c>
      <c r="H449" s="172">
        <v>57.86</v>
      </c>
      <c r="I449" s="173">
        <f>ROUND(E449*H449,2)</f>
        <v>1032.51</v>
      </c>
      <c r="J449" s="172">
        <v>352.14</v>
      </c>
      <c r="K449" s="173">
        <f>ROUND(E449*J449,2)</f>
        <v>6283.94</v>
      </c>
      <c r="L449" s="173">
        <v>21</v>
      </c>
      <c r="M449" s="173">
        <f>G449*(1+L449/100)</f>
        <v>0</v>
      </c>
      <c r="N449" s="171">
        <v>2.0000000000000002E-5</v>
      </c>
      <c r="O449" s="171">
        <f>ROUND(E449*N449,2)</f>
        <v>0</v>
      </c>
      <c r="P449" s="171">
        <v>0</v>
      </c>
      <c r="Q449" s="171">
        <f>ROUND(E449*P449,2)</f>
        <v>0</v>
      </c>
      <c r="R449" s="173" t="s">
        <v>690</v>
      </c>
      <c r="S449" s="173" t="s">
        <v>162</v>
      </c>
      <c r="T449" s="174" t="s">
        <v>162</v>
      </c>
      <c r="U449" s="157">
        <v>0.52</v>
      </c>
      <c r="V449" s="157">
        <f>ROUND(E449*U449,2)</f>
        <v>9.2799999999999994</v>
      </c>
      <c r="W449" s="157"/>
      <c r="X449" s="157" t="s">
        <v>163</v>
      </c>
      <c r="Y449" s="157" t="s">
        <v>164</v>
      </c>
      <c r="Z449" s="147"/>
      <c r="AA449" s="147"/>
      <c r="AB449" s="147"/>
      <c r="AC449" s="147"/>
      <c r="AD449" s="147"/>
      <c r="AE449" s="147"/>
      <c r="AF449" s="147"/>
      <c r="AG449" s="147" t="s">
        <v>165</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185" t="s">
        <v>691</v>
      </c>
      <c r="D450" s="158"/>
      <c r="E450" s="159">
        <v>17.844999999999999</v>
      </c>
      <c r="F450" s="157"/>
      <c r="G450" s="157"/>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169</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ht="22.5" outlineLevel="1" x14ac:dyDescent="0.2">
      <c r="A451" s="168">
        <v>136</v>
      </c>
      <c r="B451" s="169" t="s">
        <v>692</v>
      </c>
      <c r="C451" s="184" t="s">
        <v>693</v>
      </c>
      <c r="D451" s="170" t="s">
        <v>207</v>
      </c>
      <c r="E451" s="171">
        <v>28.427499999999998</v>
      </c>
      <c r="F451" s="172">
        <v>0</v>
      </c>
      <c r="G451" s="173">
        <f>ROUND(E451*F451,2)</f>
        <v>0</v>
      </c>
      <c r="H451" s="172">
        <v>382.94</v>
      </c>
      <c r="I451" s="173">
        <f>ROUND(E451*H451,2)</f>
        <v>10886.03</v>
      </c>
      <c r="J451" s="172">
        <v>227.06</v>
      </c>
      <c r="K451" s="173">
        <f>ROUND(E451*J451,2)</f>
        <v>6454.75</v>
      </c>
      <c r="L451" s="173">
        <v>21</v>
      </c>
      <c r="M451" s="173">
        <f>G451*(1+L451/100)</f>
        <v>0</v>
      </c>
      <c r="N451" s="171">
        <v>1.404E-2</v>
      </c>
      <c r="O451" s="171">
        <f>ROUND(E451*N451,2)</f>
        <v>0.4</v>
      </c>
      <c r="P451" s="171">
        <v>0</v>
      </c>
      <c r="Q451" s="171">
        <f>ROUND(E451*P451,2)</f>
        <v>0</v>
      </c>
      <c r="R451" s="173" t="s">
        <v>690</v>
      </c>
      <c r="S451" s="173" t="s">
        <v>162</v>
      </c>
      <c r="T451" s="174" t="s">
        <v>162</v>
      </c>
      <c r="U451" s="157">
        <v>0.33500000000000002</v>
      </c>
      <c r="V451" s="157">
        <f>ROUND(E451*U451,2)</f>
        <v>9.52</v>
      </c>
      <c r="W451" s="157"/>
      <c r="X451" s="157" t="s">
        <v>163</v>
      </c>
      <c r="Y451" s="157" t="s">
        <v>164</v>
      </c>
      <c r="Z451" s="147"/>
      <c r="AA451" s="147"/>
      <c r="AB451" s="147"/>
      <c r="AC451" s="147"/>
      <c r="AD451" s="147"/>
      <c r="AE451" s="147"/>
      <c r="AF451" s="147"/>
      <c r="AG451" s="147" t="s">
        <v>165</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2" x14ac:dyDescent="0.2">
      <c r="A452" s="154"/>
      <c r="B452" s="155"/>
      <c r="C452" s="185" t="s">
        <v>694</v>
      </c>
      <c r="D452" s="158"/>
      <c r="E452" s="159">
        <v>28.427499999999998</v>
      </c>
      <c r="F452" s="157"/>
      <c r="G452" s="157"/>
      <c r="H452" s="157"/>
      <c r="I452" s="157"/>
      <c r="J452" s="157"/>
      <c r="K452" s="157"/>
      <c r="L452" s="157"/>
      <c r="M452" s="157"/>
      <c r="N452" s="156"/>
      <c r="O452" s="156"/>
      <c r="P452" s="156"/>
      <c r="Q452" s="156"/>
      <c r="R452" s="157"/>
      <c r="S452" s="157"/>
      <c r="T452" s="157"/>
      <c r="U452" s="157"/>
      <c r="V452" s="157"/>
      <c r="W452" s="157"/>
      <c r="X452" s="157"/>
      <c r="Y452" s="157"/>
      <c r="Z452" s="147"/>
      <c r="AA452" s="147"/>
      <c r="AB452" s="147"/>
      <c r="AC452" s="147"/>
      <c r="AD452" s="147"/>
      <c r="AE452" s="147"/>
      <c r="AF452" s="147"/>
      <c r="AG452" s="147" t="s">
        <v>169</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8">
        <v>137</v>
      </c>
      <c r="B453" s="169" t="s">
        <v>695</v>
      </c>
      <c r="C453" s="184" t="s">
        <v>696</v>
      </c>
      <c r="D453" s="170" t="s">
        <v>207</v>
      </c>
      <c r="E453" s="171">
        <v>38.545200000000001</v>
      </c>
      <c r="F453" s="172">
        <v>0</v>
      </c>
      <c r="G453" s="173">
        <f>ROUND(E453*F453,2)</f>
        <v>0</v>
      </c>
      <c r="H453" s="172">
        <v>354</v>
      </c>
      <c r="I453" s="173">
        <f>ROUND(E453*H453,2)</f>
        <v>13645</v>
      </c>
      <c r="J453" s="172">
        <v>0</v>
      </c>
      <c r="K453" s="173">
        <f>ROUND(E453*J453,2)</f>
        <v>0</v>
      </c>
      <c r="L453" s="173">
        <v>21</v>
      </c>
      <c r="M453" s="173">
        <f>G453*(1+L453/100)</f>
        <v>0</v>
      </c>
      <c r="N453" s="171">
        <v>1.2999999999999999E-2</v>
      </c>
      <c r="O453" s="171">
        <f>ROUND(E453*N453,2)</f>
        <v>0.5</v>
      </c>
      <c r="P453" s="171">
        <v>0</v>
      </c>
      <c r="Q453" s="171">
        <f>ROUND(E453*P453,2)</f>
        <v>0</v>
      </c>
      <c r="R453" s="173" t="s">
        <v>219</v>
      </c>
      <c r="S453" s="173" t="s">
        <v>162</v>
      </c>
      <c r="T453" s="174" t="s">
        <v>162</v>
      </c>
      <c r="U453" s="157">
        <v>0</v>
      </c>
      <c r="V453" s="157">
        <f>ROUND(E453*U453,2)</f>
        <v>0</v>
      </c>
      <c r="W453" s="157"/>
      <c r="X453" s="157" t="s">
        <v>220</v>
      </c>
      <c r="Y453" s="157" t="s">
        <v>164</v>
      </c>
      <c r="Z453" s="147"/>
      <c r="AA453" s="147"/>
      <c r="AB453" s="147"/>
      <c r="AC453" s="147"/>
      <c r="AD453" s="147"/>
      <c r="AE453" s="147"/>
      <c r="AF453" s="147"/>
      <c r="AG453" s="147" t="s">
        <v>221</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185" t="s">
        <v>697</v>
      </c>
      <c r="D454" s="158"/>
      <c r="E454" s="159">
        <v>38.545200000000001</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169</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68">
        <v>138</v>
      </c>
      <c r="B455" s="169" t="s">
        <v>698</v>
      </c>
      <c r="C455" s="184" t="s">
        <v>699</v>
      </c>
      <c r="D455" s="170" t="s">
        <v>218</v>
      </c>
      <c r="E455" s="171">
        <v>0.90056999999999998</v>
      </c>
      <c r="F455" s="172">
        <v>0</v>
      </c>
      <c r="G455" s="173">
        <f>ROUND(E455*F455,2)</f>
        <v>0</v>
      </c>
      <c r="H455" s="172">
        <v>0</v>
      </c>
      <c r="I455" s="173">
        <f>ROUND(E455*H455,2)</f>
        <v>0</v>
      </c>
      <c r="J455" s="172">
        <v>1940</v>
      </c>
      <c r="K455" s="173">
        <f>ROUND(E455*J455,2)</f>
        <v>1747.11</v>
      </c>
      <c r="L455" s="173">
        <v>21</v>
      </c>
      <c r="M455" s="173">
        <f>G455*(1+L455/100)</f>
        <v>0</v>
      </c>
      <c r="N455" s="171">
        <v>0</v>
      </c>
      <c r="O455" s="171">
        <f>ROUND(E455*N455,2)</f>
        <v>0</v>
      </c>
      <c r="P455" s="171">
        <v>0</v>
      </c>
      <c r="Q455" s="171">
        <f>ROUND(E455*P455,2)</f>
        <v>0</v>
      </c>
      <c r="R455" s="173" t="s">
        <v>690</v>
      </c>
      <c r="S455" s="173" t="s">
        <v>162</v>
      </c>
      <c r="T455" s="174" t="s">
        <v>162</v>
      </c>
      <c r="U455" s="157">
        <v>1.7509999999999999</v>
      </c>
      <c r="V455" s="157">
        <f>ROUND(E455*U455,2)</f>
        <v>1.58</v>
      </c>
      <c r="W455" s="157"/>
      <c r="X455" s="157" t="s">
        <v>506</v>
      </c>
      <c r="Y455" s="157" t="s">
        <v>164</v>
      </c>
      <c r="Z455" s="147"/>
      <c r="AA455" s="147"/>
      <c r="AB455" s="147"/>
      <c r="AC455" s="147"/>
      <c r="AD455" s="147"/>
      <c r="AE455" s="147"/>
      <c r="AF455" s="147"/>
      <c r="AG455" s="147" t="s">
        <v>507</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2" x14ac:dyDescent="0.2">
      <c r="A456" s="154"/>
      <c r="B456" s="155"/>
      <c r="C456" s="248" t="s">
        <v>629</v>
      </c>
      <c r="D456" s="249"/>
      <c r="E456" s="249"/>
      <c r="F456" s="249"/>
      <c r="G456" s="249"/>
      <c r="H456" s="157"/>
      <c r="I456" s="157"/>
      <c r="J456" s="157"/>
      <c r="K456" s="157"/>
      <c r="L456" s="157"/>
      <c r="M456" s="157"/>
      <c r="N456" s="156"/>
      <c r="O456" s="156"/>
      <c r="P456" s="156"/>
      <c r="Q456" s="156"/>
      <c r="R456" s="157"/>
      <c r="S456" s="157"/>
      <c r="T456" s="157"/>
      <c r="U456" s="157"/>
      <c r="V456" s="157"/>
      <c r="W456" s="157"/>
      <c r="X456" s="157"/>
      <c r="Y456" s="157"/>
      <c r="Z456" s="147"/>
      <c r="AA456" s="147"/>
      <c r="AB456" s="147"/>
      <c r="AC456" s="147"/>
      <c r="AD456" s="147"/>
      <c r="AE456" s="147"/>
      <c r="AF456" s="147"/>
      <c r="AG456" s="147" t="s">
        <v>167</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x14ac:dyDescent="0.2">
      <c r="A457" s="161" t="s">
        <v>156</v>
      </c>
      <c r="B457" s="162" t="s">
        <v>107</v>
      </c>
      <c r="C457" s="183" t="s">
        <v>108</v>
      </c>
      <c r="D457" s="163"/>
      <c r="E457" s="164"/>
      <c r="F457" s="165"/>
      <c r="G457" s="165">
        <f>SUMIF(AG458:AG464,"&lt;&gt;NOR",G458:G464)</f>
        <v>0</v>
      </c>
      <c r="H457" s="165"/>
      <c r="I457" s="165">
        <f>SUM(I458:I464)</f>
        <v>26415.82</v>
      </c>
      <c r="J457" s="165"/>
      <c r="K457" s="165">
        <f>SUM(K458:K464)</f>
        <v>25367.69</v>
      </c>
      <c r="L457" s="165"/>
      <c r="M457" s="165">
        <f>SUM(M458:M464)</f>
        <v>0</v>
      </c>
      <c r="N457" s="164"/>
      <c r="O457" s="164">
        <f>SUM(O458:O464)</f>
        <v>0.16999999999999998</v>
      </c>
      <c r="P457" s="164"/>
      <c r="Q457" s="164">
        <f>SUM(Q458:Q464)</f>
        <v>0</v>
      </c>
      <c r="R457" s="165"/>
      <c r="S457" s="165"/>
      <c r="T457" s="166"/>
      <c r="U457" s="160"/>
      <c r="V457" s="160">
        <f>SUM(V458:V464)</f>
        <v>38.870000000000005</v>
      </c>
      <c r="W457" s="160"/>
      <c r="X457" s="160"/>
      <c r="Y457" s="160"/>
      <c r="AG457" t="s">
        <v>157</v>
      </c>
    </row>
    <row r="458" spans="1:60" outlineLevel="1" x14ac:dyDescent="0.2">
      <c r="A458" s="168">
        <v>139</v>
      </c>
      <c r="B458" s="169" t="s">
        <v>700</v>
      </c>
      <c r="C458" s="184" t="s">
        <v>701</v>
      </c>
      <c r="D458" s="170" t="s">
        <v>266</v>
      </c>
      <c r="E458" s="171">
        <v>11.6</v>
      </c>
      <c r="F458" s="172">
        <v>0</v>
      </c>
      <c r="G458" s="173">
        <f>ROUND(E458*F458,2)</f>
        <v>0</v>
      </c>
      <c r="H458" s="172">
        <v>720.42</v>
      </c>
      <c r="I458" s="173">
        <f>ROUND(E458*H458,2)</f>
        <v>8356.8700000000008</v>
      </c>
      <c r="J458" s="172">
        <v>191.58</v>
      </c>
      <c r="K458" s="173">
        <f>ROUND(E458*J458,2)</f>
        <v>2222.33</v>
      </c>
      <c r="L458" s="173">
        <v>21</v>
      </c>
      <c r="M458" s="173">
        <f>G458*(1+L458/100)</f>
        <v>0</v>
      </c>
      <c r="N458" s="171">
        <v>1.7099999999999999E-3</v>
      </c>
      <c r="O458" s="171">
        <f>ROUND(E458*N458,2)</f>
        <v>0.02</v>
      </c>
      <c r="P458" s="171">
        <v>0</v>
      </c>
      <c r="Q458" s="171">
        <f>ROUND(E458*P458,2)</f>
        <v>0</v>
      </c>
      <c r="R458" s="173" t="s">
        <v>702</v>
      </c>
      <c r="S458" s="173" t="s">
        <v>162</v>
      </c>
      <c r="T458" s="174" t="s">
        <v>162</v>
      </c>
      <c r="U458" s="157">
        <v>0.27589999999999998</v>
      </c>
      <c r="V458" s="157">
        <f>ROUND(E458*U458,2)</f>
        <v>3.2</v>
      </c>
      <c r="W458" s="157"/>
      <c r="X458" s="157" t="s">
        <v>163</v>
      </c>
      <c r="Y458" s="157" t="s">
        <v>164</v>
      </c>
      <c r="Z458" s="147"/>
      <c r="AA458" s="147"/>
      <c r="AB458" s="147"/>
      <c r="AC458" s="147"/>
      <c r="AD458" s="147"/>
      <c r="AE458" s="147"/>
      <c r="AF458" s="147"/>
      <c r="AG458" s="147" t="s">
        <v>165</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2" x14ac:dyDescent="0.2">
      <c r="A459" s="154"/>
      <c r="B459" s="155"/>
      <c r="C459" s="185" t="s">
        <v>703</v>
      </c>
      <c r="D459" s="158"/>
      <c r="E459" s="159">
        <v>11.6</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169</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ht="22.5" outlineLevel="1" x14ac:dyDescent="0.2">
      <c r="A460" s="168">
        <v>140</v>
      </c>
      <c r="B460" s="169" t="s">
        <v>704</v>
      </c>
      <c r="C460" s="184" t="s">
        <v>1020</v>
      </c>
      <c r="D460" s="170" t="s">
        <v>266</v>
      </c>
      <c r="E460" s="171">
        <v>63</v>
      </c>
      <c r="F460" s="172">
        <v>0</v>
      </c>
      <c r="G460" s="173">
        <f>ROUND(E460*F460,2)</f>
        <v>0</v>
      </c>
      <c r="H460" s="172">
        <v>286.64999999999998</v>
      </c>
      <c r="I460" s="173">
        <f>ROUND(E460*H460,2)</f>
        <v>18058.95</v>
      </c>
      <c r="J460" s="172">
        <v>360.35</v>
      </c>
      <c r="K460" s="173">
        <f>ROUND(E460*J460,2)</f>
        <v>22702.05</v>
      </c>
      <c r="L460" s="173">
        <v>21</v>
      </c>
      <c r="M460" s="173">
        <f>G460*(1+L460/100)</f>
        <v>0</v>
      </c>
      <c r="N460" s="171">
        <v>2.4499999999999999E-3</v>
      </c>
      <c r="O460" s="171">
        <f>ROUND(E460*N460,2)</f>
        <v>0.15</v>
      </c>
      <c r="P460" s="171">
        <v>0</v>
      </c>
      <c r="Q460" s="171">
        <f>ROUND(E460*P460,2)</f>
        <v>0</v>
      </c>
      <c r="R460" s="173" t="s">
        <v>702</v>
      </c>
      <c r="S460" s="173" t="s">
        <v>162</v>
      </c>
      <c r="T460" s="174" t="s">
        <v>162</v>
      </c>
      <c r="U460" s="157">
        <v>0.55300000000000005</v>
      </c>
      <c r="V460" s="157">
        <f>ROUND(E460*U460,2)</f>
        <v>34.840000000000003</v>
      </c>
      <c r="W460" s="157"/>
      <c r="X460" s="157" t="s">
        <v>163</v>
      </c>
      <c r="Y460" s="157" t="s">
        <v>164</v>
      </c>
      <c r="Z460" s="147"/>
      <c r="AA460" s="147"/>
      <c r="AB460" s="147"/>
      <c r="AC460" s="147"/>
      <c r="AD460" s="147"/>
      <c r="AE460" s="147"/>
      <c r="AF460" s="147"/>
      <c r="AG460" s="147" t="s">
        <v>165</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2" x14ac:dyDescent="0.2">
      <c r="A461" s="154"/>
      <c r="B461" s="155"/>
      <c r="C461" s="246" t="s">
        <v>705</v>
      </c>
      <c r="D461" s="247"/>
      <c r="E461" s="247"/>
      <c r="F461" s="247"/>
      <c r="G461" s="247"/>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242</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2" x14ac:dyDescent="0.2">
      <c r="A462" s="154"/>
      <c r="B462" s="155"/>
      <c r="C462" s="185" t="s">
        <v>706</v>
      </c>
      <c r="D462" s="158"/>
      <c r="E462" s="159">
        <v>63</v>
      </c>
      <c r="F462" s="157"/>
      <c r="G462" s="157"/>
      <c r="H462" s="157"/>
      <c r="I462" s="157"/>
      <c r="J462" s="157"/>
      <c r="K462" s="157"/>
      <c r="L462" s="157"/>
      <c r="M462" s="157"/>
      <c r="N462" s="156"/>
      <c r="O462" s="156"/>
      <c r="P462" s="156"/>
      <c r="Q462" s="156"/>
      <c r="R462" s="157"/>
      <c r="S462" s="157"/>
      <c r="T462" s="157"/>
      <c r="U462" s="157"/>
      <c r="V462" s="157"/>
      <c r="W462" s="157"/>
      <c r="X462" s="157"/>
      <c r="Y462" s="157"/>
      <c r="Z462" s="147"/>
      <c r="AA462" s="147"/>
      <c r="AB462" s="147"/>
      <c r="AC462" s="147"/>
      <c r="AD462" s="147"/>
      <c r="AE462" s="147"/>
      <c r="AF462" s="147"/>
      <c r="AG462" s="147" t="s">
        <v>169</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68">
        <v>141</v>
      </c>
      <c r="B463" s="169" t="s">
        <v>707</v>
      </c>
      <c r="C463" s="184" t="s">
        <v>708</v>
      </c>
      <c r="D463" s="170" t="s">
        <v>218</v>
      </c>
      <c r="E463" s="171">
        <v>0.17419000000000001</v>
      </c>
      <c r="F463" s="172">
        <v>0</v>
      </c>
      <c r="G463" s="173">
        <f>ROUND(E463*F463,2)</f>
        <v>0</v>
      </c>
      <c r="H463" s="172">
        <v>0</v>
      </c>
      <c r="I463" s="173">
        <f>ROUND(E463*H463,2)</f>
        <v>0</v>
      </c>
      <c r="J463" s="172">
        <v>2545</v>
      </c>
      <c r="K463" s="173">
        <f>ROUND(E463*J463,2)</f>
        <v>443.31</v>
      </c>
      <c r="L463" s="173">
        <v>21</v>
      </c>
      <c r="M463" s="173">
        <f>G463*(1+L463/100)</f>
        <v>0</v>
      </c>
      <c r="N463" s="171">
        <v>0</v>
      </c>
      <c r="O463" s="171">
        <f>ROUND(E463*N463,2)</f>
        <v>0</v>
      </c>
      <c r="P463" s="171">
        <v>0</v>
      </c>
      <c r="Q463" s="171">
        <f>ROUND(E463*P463,2)</f>
        <v>0</v>
      </c>
      <c r="R463" s="173" t="s">
        <v>702</v>
      </c>
      <c r="S463" s="173" t="s">
        <v>162</v>
      </c>
      <c r="T463" s="174" t="s">
        <v>162</v>
      </c>
      <c r="U463" s="157">
        <v>4.7370000000000001</v>
      </c>
      <c r="V463" s="157">
        <f>ROUND(E463*U463,2)</f>
        <v>0.83</v>
      </c>
      <c r="W463" s="157"/>
      <c r="X463" s="157" t="s">
        <v>506</v>
      </c>
      <c r="Y463" s="157" t="s">
        <v>164</v>
      </c>
      <c r="Z463" s="147"/>
      <c r="AA463" s="147"/>
      <c r="AB463" s="147"/>
      <c r="AC463" s="147"/>
      <c r="AD463" s="147"/>
      <c r="AE463" s="147"/>
      <c r="AF463" s="147"/>
      <c r="AG463" s="147" t="s">
        <v>507</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2" x14ac:dyDescent="0.2">
      <c r="A464" s="154"/>
      <c r="B464" s="155"/>
      <c r="C464" s="248" t="s">
        <v>629</v>
      </c>
      <c r="D464" s="249"/>
      <c r="E464" s="249"/>
      <c r="F464" s="249"/>
      <c r="G464" s="249"/>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167</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x14ac:dyDescent="0.2">
      <c r="A465" s="161" t="s">
        <v>156</v>
      </c>
      <c r="B465" s="162" t="s">
        <v>109</v>
      </c>
      <c r="C465" s="183" t="s">
        <v>110</v>
      </c>
      <c r="D465" s="163"/>
      <c r="E465" s="164"/>
      <c r="F465" s="165"/>
      <c r="G465" s="165">
        <f>SUMIF(AG466:AG485,"&lt;&gt;NOR",G466:G485)</f>
        <v>0</v>
      </c>
      <c r="H465" s="165"/>
      <c r="I465" s="165">
        <f>SUM(I466:I485)</f>
        <v>28670.36</v>
      </c>
      <c r="J465" s="165"/>
      <c r="K465" s="165">
        <f>SUM(K466:K485)</f>
        <v>807272.18</v>
      </c>
      <c r="L465" s="165"/>
      <c r="M465" s="165">
        <f>SUM(M466:M485)</f>
        <v>0</v>
      </c>
      <c r="N465" s="164"/>
      <c r="O465" s="164">
        <f>SUM(O466:O485)</f>
        <v>0.45</v>
      </c>
      <c r="P465" s="164"/>
      <c r="Q465" s="164">
        <f>SUM(Q466:Q485)</f>
        <v>0</v>
      </c>
      <c r="R465" s="165"/>
      <c r="S465" s="165"/>
      <c r="T465" s="166"/>
      <c r="U465" s="160"/>
      <c r="V465" s="160">
        <f>SUM(V466:V485)</f>
        <v>31.28</v>
      </c>
      <c r="W465" s="160"/>
      <c r="X465" s="160"/>
      <c r="Y465" s="160"/>
      <c r="AG465" t="s">
        <v>157</v>
      </c>
    </row>
    <row r="466" spans="1:60" ht="22.5" outlineLevel="1" x14ac:dyDescent="0.2">
      <c r="A466" s="168">
        <v>142</v>
      </c>
      <c r="B466" s="169" t="s">
        <v>709</v>
      </c>
      <c r="C466" s="184" t="s">
        <v>710</v>
      </c>
      <c r="D466" s="170" t="s">
        <v>246</v>
      </c>
      <c r="E466" s="171">
        <v>1</v>
      </c>
      <c r="F466" s="172">
        <v>0</v>
      </c>
      <c r="G466" s="173">
        <f>ROUND(E466*F466,2)</f>
        <v>0</v>
      </c>
      <c r="H466" s="172">
        <v>0</v>
      </c>
      <c r="I466" s="173">
        <f>ROUND(E466*H466,2)</f>
        <v>0</v>
      </c>
      <c r="J466" s="172">
        <v>91534</v>
      </c>
      <c r="K466" s="173">
        <f>ROUND(E466*J466,2)</f>
        <v>91534</v>
      </c>
      <c r="L466" s="173">
        <v>21</v>
      </c>
      <c r="M466" s="173">
        <f>G466*(1+L466/100)</f>
        <v>0</v>
      </c>
      <c r="N466" s="171">
        <v>0</v>
      </c>
      <c r="O466" s="171">
        <f>ROUND(E466*N466,2)</f>
        <v>0</v>
      </c>
      <c r="P466" s="171">
        <v>0</v>
      </c>
      <c r="Q466" s="171">
        <f>ROUND(E466*P466,2)</f>
        <v>0</v>
      </c>
      <c r="R466" s="173"/>
      <c r="S466" s="173" t="s">
        <v>255</v>
      </c>
      <c r="T466" s="174" t="s">
        <v>289</v>
      </c>
      <c r="U466" s="157">
        <v>0</v>
      </c>
      <c r="V466" s="157">
        <f>ROUND(E466*U466,2)</f>
        <v>0</v>
      </c>
      <c r="W466" s="157"/>
      <c r="X466" s="157" t="s">
        <v>163</v>
      </c>
      <c r="Y466" s="157" t="s">
        <v>164</v>
      </c>
      <c r="Z466" s="147"/>
      <c r="AA466" s="147"/>
      <c r="AB466" s="147"/>
      <c r="AC466" s="147"/>
      <c r="AD466" s="147"/>
      <c r="AE466" s="147"/>
      <c r="AF466" s="147"/>
      <c r="AG466" s="147" t="s">
        <v>165</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2" x14ac:dyDescent="0.2">
      <c r="A467" s="154"/>
      <c r="B467" s="155"/>
      <c r="C467" s="185" t="s">
        <v>711</v>
      </c>
      <c r="D467" s="158"/>
      <c r="E467" s="159">
        <v>1</v>
      </c>
      <c r="F467" s="157"/>
      <c r="G467" s="157"/>
      <c r="H467" s="157"/>
      <c r="I467" s="157"/>
      <c r="J467" s="157"/>
      <c r="K467" s="157"/>
      <c r="L467" s="157"/>
      <c r="M467" s="157"/>
      <c r="N467" s="156"/>
      <c r="O467" s="156"/>
      <c r="P467" s="156"/>
      <c r="Q467" s="156"/>
      <c r="R467" s="157"/>
      <c r="S467" s="157"/>
      <c r="T467" s="157"/>
      <c r="U467" s="157"/>
      <c r="V467" s="157"/>
      <c r="W467" s="157"/>
      <c r="X467" s="157"/>
      <c r="Y467" s="157"/>
      <c r="Z467" s="147"/>
      <c r="AA467" s="147"/>
      <c r="AB467" s="147"/>
      <c r="AC467" s="147"/>
      <c r="AD467" s="147"/>
      <c r="AE467" s="147"/>
      <c r="AF467" s="147"/>
      <c r="AG467" s="147" t="s">
        <v>169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ht="22.5" outlineLevel="1" x14ac:dyDescent="0.2">
      <c r="A468" s="168">
        <v>143</v>
      </c>
      <c r="B468" s="169" t="s">
        <v>712</v>
      </c>
      <c r="C468" s="184" t="s">
        <v>710</v>
      </c>
      <c r="D468" s="170" t="s">
        <v>246</v>
      </c>
      <c r="E468" s="171">
        <v>3</v>
      </c>
      <c r="F468" s="172">
        <v>0</v>
      </c>
      <c r="G468" s="173">
        <f>ROUND(E468*F468,2)</f>
        <v>0</v>
      </c>
      <c r="H468" s="172">
        <v>0</v>
      </c>
      <c r="I468" s="173">
        <f>ROUND(E468*H468,2)</f>
        <v>0</v>
      </c>
      <c r="J468" s="172">
        <v>98666</v>
      </c>
      <c r="K468" s="173">
        <f>ROUND(E468*J468,2)</f>
        <v>295998</v>
      </c>
      <c r="L468" s="173">
        <v>21</v>
      </c>
      <c r="M468" s="173">
        <f>G468*(1+L468/100)</f>
        <v>0</v>
      </c>
      <c r="N468" s="171">
        <v>0</v>
      </c>
      <c r="O468" s="171">
        <f>ROUND(E468*N468,2)</f>
        <v>0</v>
      </c>
      <c r="P468" s="171">
        <v>0</v>
      </c>
      <c r="Q468" s="171">
        <f>ROUND(E468*P468,2)</f>
        <v>0</v>
      </c>
      <c r="R468" s="173"/>
      <c r="S468" s="173" t="s">
        <v>255</v>
      </c>
      <c r="T468" s="174" t="s">
        <v>289</v>
      </c>
      <c r="U468" s="157">
        <v>0</v>
      </c>
      <c r="V468" s="157">
        <f>ROUND(E468*U468,2)</f>
        <v>0</v>
      </c>
      <c r="W468" s="157"/>
      <c r="X468" s="157" t="s">
        <v>163</v>
      </c>
      <c r="Y468" s="157" t="s">
        <v>164</v>
      </c>
      <c r="Z468" s="147"/>
      <c r="AA468" s="147"/>
      <c r="AB468" s="147"/>
      <c r="AC468" s="147"/>
      <c r="AD468" s="147"/>
      <c r="AE468" s="147"/>
      <c r="AF468" s="147"/>
      <c r="AG468" s="147" t="s">
        <v>165</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2" x14ac:dyDescent="0.2">
      <c r="A469" s="154"/>
      <c r="B469" s="155"/>
      <c r="C469" s="185" t="s">
        <v>713</v>
      </c>
      <c r="D469" s="158"/>
      <c r="E469" s="159">
        <v>3</v>
      </c>
      <c r="F469" s="157"/>
      <c r="G469" s="157"/>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169</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68">
        <v>144</v>
      </c>
      <c r="B470" s="169" t="s">
        <v>714</v>
      </c>
      <c r="C470" s="184" t="s">
        <v>715</v>
      </c>
      <c r="D470" s="170" t="s">
        <v>246</v>
      </c>
      <c r="E470" s="171">
        <v>1</v>
      </c>
      <c r="F470" s="172">
        <v>0</v>
      </c>
      <c r="G470" s="173">
        <f>ROUND(E470*F470,2)</f>
        <v>0</v>
      </c>
      <c r="H470" s="172">
        <v>0</v>
      </c>
      <c r="I470" s="173">
        <f>ROUND(E470*H470,2)</f>
        <v>0</v>
      </c>
      <c r="J470" s="172">
        <v>24428</v>
      </c>
      <c r="K470" s="173">
        <f>ROUND(E470*J470,2)</f>
        <v>24428</v>
      </c>
      <c r="L470" s="173">
        <v>21</v>
      </c>
      <c r="M470" s="173">
        <f>G470*(1+L470/100)</f>
        <v>0</v>
      </c>
      <c r="N470" s="171">
        <v>0</v>
      </c>
      <c r="O470" s="171">
        <f>ROUND(E470*N470,2)</f>
        <v>0</v>
      </c>
      <c r="P470" s="171">
        <v>0</v>
      </c>
      <c r="Q470" s="171">
        <f>ROUND(E470*P470,2)</f>
        <v>0</v>
      </c>
      <c r="R470" s="173"/>
      <c r="S470" s="173" t="s">
        <v>255</v>
      </c>
      <c r="T470" s="174" t="s">
        <v>289</v>
      </c>
      <c r="U470" s="157">
        <v>0</v>
      </c>
      <c r="V470" s="157">
        <f>ROUND(E470*U470,2)</f>
        <v>0</v>
      </c>
      <c r="W470" s="157"/>
      <c r="X470" s="157" t="s">
        <v>163</v>
      </c>
      <c r="Y470" s="157" t="s">
        <v>164</v>
      </c>
      <c r="Z470" s="147"/>
      <c r="AA470" s="147"/>
      <c r="AB470" s="147"/>
      <c r="AC470" s="147"/>
      <c r="AD470" s="147"/>
      <c r="AE470" s="147"/>
      <c r="AF470" s="147"/>
      <c r="AG470" s="147" t="s">
        <v>165</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2" x14ac:dyDescent="0.2">
      <c r="A471" s="154"/>
      <c r="B471" s="155"/>
      <c r="C471" s="185" t="s">
        <v>716</v>
      </c>
      <c r="D471" s="158"/>
      <c r="E471" s="159">
        <v>1</v>
      </c>
      <c r="F471" s="157"/>
      <c r="G471" s="157"/>
      <c r="H471" s="157"/>
      <c r="I471" s="157"/>
      <c r="J471" s="157"/>
      <c r="K471" s="157"/>
      <c r="L471" s="157"/>
      <c r="M471" s="157"/>
      <c r="N471" s="156"/>
      <c r="O471" s="156"/>
      <c r="P471" s="156"/>
      <c r="Q471" s="156"/>
      <c r="R471" s="157"/>
      <c r="S471" s="157"/>
      <c r="T471" s="157"/>
      <c r="U471" s="157"/>
      <c r="V471" s="157"/>
      <c r="W471" s="157"/>
      <c r="X471" s="157"/>
      <c r="Y471" s="157"/>
      <c r="Z471" s="147"/>
      <c r="AA471" s="147"/>
      <c r="AB471" s="147"/>
      <c r="AC471" s="147"/>
      <c r="AD471" s="147"/>
      <c r="AE471" s="147"/>
      <c r="AF471" s="147"/>
      <c r="AG471" s="147" t="s">
        <v>169</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ht="22.5" outlineLevel="1" x14ac:dyDescent="0.2">
      <c r="A472" s="168">
        <v>145</v>
      </c>
      <c r="B472" s="169" t="s">
        <v>717</v>
      </c>
      <c r="C472" s="184" t="s">
        <v>718</v>
      </c>
      <c r="D472" s="170" t="s">
        <v>246</v>
      </c>
      <c r="E472" s="171">
        <v>5</v>
      </c>
      <c r="F472" s="172">
        <v>0</v>
      </c>
      <c r="G472" s="173">
        <f>ROUND(E472*F472,2)</f>
        <v>0</v>
      </c>
      <c r="H472" s="172">
        <v>0</v>
      </c>
      <c r="I472" s="173">
        <f>ROUND(E472*H472,2)</f>
        <v>0</v>
      </c>
      <c r="J472" s="172">
        <v>30752</v>
      </c>
      <c r="K472" s="173">
        <f>ROUND(E472*J472,2)</f>
        <v>153760</v>
      </c>
      <c r="L472" s="173">
        <v>21</v>
      </c>
      <c r="M472" s="173">
        <f>G472*(1+L472/100)</f>
        <v>0</v>
      </c>
      <c r="N472" s="171">
        <v>0</v>
      </c>
      <c r="O472" s="171">
        <f>ROUND(E472*N472,2)</f>
        <v>0</v>
      </c>
      <c r="P472" s="171">
        <v>0</v>
      </c>
      <c r="Q472" s="171">
        <f>ROUND(E472*P472,2)</f>
        <v>0</v>
      </c>
      <c r="R472" s="173"/>
      <c r="S472" s="173" t="s">
        <v>255</v>
      </c>
      <c r="T472" s="174" t="s">
        <v>289</v>
      </c>
      <c r="U472" s="157">
        <v>0</v>
      </c>
      <c r="V472" s="157">
        <f>ROUND(E472*U472,2)</f>
        <v>0</v>
      </c>
      <c r="W472" s="157"/>
      <c r="X472" s="157" t="s">
        <v>163</v>
      </c>
      <c r="Y472" s="157" t="s">
        <v>164</v>
      </c>
      <c r="Z472" s="147"/>
      <c r="AA472" s="147"/>
      <c r="AB472" s="147"/>
      <c r="AC472" s="147"/>
      <c r="AD472" s="147"/>
      <c r="AE472" s="147"/>
      <c r="AF472" s="147"/>
      <c r="AG472" s="147" t="s">
        <v>165</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85" t="s">
        <v>719</v>
      </c>
      <c r="D473" s="158"/>
      <c r="E473" s="159">
        <v>5</v>
      </c>
      <c r="F473" s="157"/>
      <c r="G473" s="157"/>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169</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ht="22.5" outlineLevel="1" x14ac:dyDescent="0.2">
      <c r="A474" s="168">
        <v>146</v>
      </c>
      <c r="B474" s="169" t="s">
        <v>720</v>
      </c>
      <c r="C474" s="184" t="s">
        <v>721</v>
      </c>
      <c r="D474" s="170" t="s">
        <v>246</v>
      </c>
      <c r="E474" s="171">
        <v>1</v>
      </c>
      <c r="F474" s="172">
        <v>0</v>
      </c>
      <c r="G474" s="173">
        <f>ROUND(E474*F474,2)</f>
        <v>0</v>
      </c>
      <c r="H474" s="172">
        <v>0</v>
      </c>
      <c r="I474" s="173">
        <f>ROUND(E474*H474,2)</f>
        <v>0</v>
      </c>
      <c r="J474" s="172">
        <v>120871</v>
      </c>
      <c r="K474" s="173">
        <f>ROUND(E474*J474,2)</f>
        <v>120871</v>
      </c>
      <c r="L474" s="173">
        <v>21</v>
      </c>
      <c r="M474" s="173">
        <f>G474*(1+L474/100)</f>
        <v>0</v>
      </c>
      <c r="N474" s="171">
        <v>0</v>
      </c>
      <c r="O474" s="171">
        <f>ROUND(E474*N474,2)</f>
        <v>0</v>
      </c>
      <c r="P474" s="171">
        <v>0</v>
      </c>
      <c r="Q474" s="171">
        <f>ROUND(E474*P474,2)</f>
        <v>0</v>
      </c>
      <c r="R474" s="173"/>
      <c r="S474" s="173" t="s">
        <v>255</v>
      </c>
      <c r="T474" s="174" t="s">
        <v>289</v>
      </c>
      <c r="U474" s="157">
        <v>0</v>
      </c>
      <c r="V474" s="157">
        <f>ROUND(E474*U474,2)</f>
        <v>0</v>
      </c>
      <c r="W474" s="157"/>
      <c r="X474" s="157" t="s">
        <v>163</v>
      </c>
      <c r="Y474" s="157" t="s">
        <v>164</v>
      </c>
      <c r="Z474" s="147"/>
      <c r="AA474" s="147"/>
      <c r="AB474" s="147"/>
      <c r="AC474" s="147"/>
      <c r="AD474" s="147"/>
      <c r="AE474" s="147"/>
      <c r="AF474" s="147"/>
      <c r="AG474" s="147" t="s">
        <v>165</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185" t="s">
        <v>722</v>
      </c>
      <c r="D475" s="158"/>
      <c r="E475" s="159">
        <v>1</v>
      </c>
      <c r="F475" s="157"/>
      <c r="G475" s="157"/>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169</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ht="22.5" outlineLevel="1" x14ac:dyDescent="0.2">
      <c r="A476" s="168">
        <v>147</v>
      </c>
      <c r="B476" s="169" t="s">
        <v>723</v>
      </c>
      <c r="C476" s="184" t="s">
        <v>710</v>
      </c>
      <c r="D476" s="170" t="s">
        <v>246</v>
      </c>
      <c r="E476" s="171">
        <v>1</v>
      </c>
      <c r="F476" s="172">
        <v>0</v>
      </c>
      <c r="G476" s="173">
        <f>ROUND(E476*F476,2)</f>
        <v>0</v>
      </c>
      <c r="H476" s="172">
        <v>0</v>
      </c>
      <c r="I476" s="173">
        <f>ROUND(E476*H476,2)</f>
        <v>0</v>
      </c>
      <c r="J476" s="172">
        <v>94537</v>
      </c>
      <c r="K476" s="173">
        <f>ROUND(E476*J476,2)</f>
        <v>94537</v>
      </c>
      <c r="L476" s="173">
        <v>21</v>
      </c>
      <c r="M476" s="173">
        <f>G476*(1+L476/100)</f>
        <v>0</v>
      </c>
      <c r="N476" s="171">
        <v>0</v>
      </c>
      <c r="O476" s="171">
        <f>ROUND(E476*N476,2)</f>
        <v>0</v>
      </c>
      <c r="P476" s="171">
        <v>0</v>
      </c>
      <c r="Q476" s="171">
        <f>ROUND(E476*P476,2)</f>
        <v>0</v>
      </c>
      <c r="R476" s="173"/>
      <c r="S476" s="173" t="s">
        <v>255</v>
      </c>
      <c r="T476" s="174" t="s">
        <v>289</v>
      </c>
      <c r="U476" s="157">
        <v>0</v>
      </c>
      <c r="V476" s="157">
        <f>ROUND(E476*U476,2)</f>
        <v>0</v>
      </c>
      <c r="W476" s="157"/>
      <c r="X476" s="157" t="s">
        <v>163</v>
      </c>
      <c r="Y476" s="157" t="s">
        <v>164</v>
      </c>
      <c r="Z476" s="147"/>
      <c r="AA476" s="147"/>
      <c r="AB476" s="147"/>
      <c r="AC476" s="147"/>
      <c r="AD476" s="147"/>
      <c r="AE476" s="147"/>
      <c r="AF476" s="147"/>
      <c r="AG476" s="147" t="s">
        <v>165</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2" x14ac:dyDescent="0.2">
      <c r="A477" s="154"/>
      <c r="B477" s="155"/>
      <c r="C477" s="185" t="s">
        <v>724</v>
      </c>
      <c r="D477" s="158"/>
      <c r="E477" s="159">
        <v>1</v>
      </c>
      <c r="F477" s="157"/>
      <c r="G477" s="157"/>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169</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68">
        <v>148</v>
      </c>
      <c r="B478" s="169" t="s">
        <v>725</v>
      </c>
      <c r="C478" s="184" t="s">
        <v>726</v>
      </c>
      <c r="D478" s="170" t="s">
        <v>207</v>
      </c>
      <c r="E478" s="171">
        <v>27.297049999999999</v>
      </c>
      <c r="F478" s="172">
        <v>0</v>
      </c>
      <c r="G478" s="173">
        <f>ROUND(E478*F478,2)</f>
        <v>0</v>
      </c>
      <c r="H478" s="172">
        <v>30.31</v>
      </c>
      <c r="I478" s="173">
        <f>ROUND(E478*H478,2)</f>
        <v>827.37</v>
      </c>
      <c r="J478" s="172">
        <v>572.5</v>
      </c>
      <c r="K478" s="173">
        <f>ROUND(E478*J478,2)</f>
        <v>15627.56</v>
      </c>
      <c r="L478" s="173">
        <v>21</v>
      </c>
      <c r="M478" s="173">
        <f>G478*(1+L478/100)</f>
        <v>0</v>
      </c>
      <c r="N478" s="171">
        <v>1.6800000000000001E-3</v>
      </c>
      <c r="O478" s="171">
        <f>ROUND(E478*N478,2)</f>
        <v>0.05</v>
      </c>
      <c r="P478" s="171">
        <v>0</v>
      </c>
      <c r="Q478" s="171">
        <f>ROUND(E478*P478,2)</f>
        <v>0</v>
      </c>
      <c r="R478" s="173"/>
      <c r="S478" s="173" t="s">
        <v>255</v>
      </c>
      <c r="T478" s="174" t="s">
        <v>308</v>
      </c>
      <c r="U478" s="157">
        <v>1.1458200000000001</v>
      </c>
      <c r="V478" s="157">
        <f>ROUND(E478*U478,2)</f>
        <v>31.28</v>
      </c>
      <c r="W478" s="157"/>
      <c r="X478" s="157" t="s">
        <v>302</v>
      </c>
      <c r="Y478" s="157" t="s">
        <v>164</v>
      </c>
      <c r="Z478" s="147"/>
      <c r="AA478" s="147"/>
      <c r="AB478" s="147"/>
      <c r="AC478" s="147"/>
      <c r="AD478" s="147"/>
      <c r="AE478" s="147"/>
      <c r="AF478" s="147"/>
      <c r="AG478" s="147" t="s">
        <v>303</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2" x14ac:dyDescent="0.2">
      <c r="A479" s="154"/>
      <c r="B479" s="155"/>
      <c r="C479" s="246" t="s">
        <v>727</v>
      </c>
      <c r="D479" s="247"/>
      <c r="E479" s="247"/>
      <c r="F479" s="247"/>
      <c r="G479" s="24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242</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185" t="s">
        <v>728</v>
      </c>
      <c r="D480" s="158"/>
      <c r="E480" s="159">
        <v>27.297049999999999</v>
      </c>
      <c r="F480" s="157"/>
      <c r="G480" s="157"/>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169</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68">
        <v>149</v>
      </c>
      <c r="B481" s="169" t="s">
        <v>729</v>
      </c>
      <c r="C481" s="184" t="s">
        <v>730</v>
      </c>
      <c r="D481" s="170" t="s">
        <v>207</v>
      </c>
      <c r="E481" s="171">
        <v>27.84299</v>
      </c>
      <c r="F481" s="172">
        <v>0</v>
      </c>
      <c r="G481" s="173">
        <f>ROUND(E481*F481,2)</f>
        <v>0</v>
      </c>
      <c r="H481" s="172">
        <v>1000</v>
      </c>
      <c r="I481" s="173">
        <f>ROUND(E481*H481,2)</f>
        <v>27842.99</v>
      </c>
      <c r="J481" s="172">
        <v>0</v>
      </c>
      <c r="K481" s="173">
        <f>ROUND(E481*J481,2)</f>
        <v>0</v>
      </c>
      <c r="L481" s="173">
        <v>21</v>
      </c>
      <c r="M481" s="173">
        <f>G481*(1+L481/100)</f>
        <v>0</v>
      </c>
      <c r="N481" s="171">
        <v>1.4200000000000001E-2</v>
      </c>
      <c r="O481" s="171">
        <f>ROUND(E481*N481,2)</f>
        <v>0.4</v>
      </c>
      <c r="P481" s="171">
        <v>0</v>
      </c>
      <c r="Q481" s="171">
        <f>ROUND(E481*P481,2)</f>
        <v>0</v>
      </c>
      <c r="R481" s="173"/>
      <c r="S481" s="173" t="s">
        <v>255</v>
      </c>
      <c r="T481" s="174" t="s">
        <v>289</v>
      </c>
      <c r="U481" s="157">
        <v>0</v>
      </c>
      <c r="V481" s="157">
        <f>ROUND(E481*U481,2)</f>
        <v>0</v>
      </c>
      <c r="W481" s="157"/>
      <c r="X481" s="157" t="s">
        <v>220</v>
      </c>
      <c r="Y481" s="157" t="s">
        <v>164</v>
      </c>
      <c r="Z481" s="147"/>
      <c r="AA481" s="147"/>
      <c r="AB481" s="147"/>
      <c r="AC481" s="147"/>
      <c r="AD481" s="147"/>
      <c r="AE481" s="147"/>
      <c r="AF481" s="147"/>
      <c r="AG481" s="147" t="s">
        <v>221</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2" x14ac:dyDescent="0.2">
      <c r="A482" s="154"/>
      <c r="B482" s="155"/>
      <c r="C482" s="185" t="s">
        <v>731</v>
      </c>
      <c r="D482" s="158"/>
      <c r="E482" s="159"/>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169</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85" t="s">
        <v>732</v>
      </c>
      <c r="D483" s="158"/>
      <c r="E483" s="159">
        <v>27.84299</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169</v>
      </c>
      <c r="AH483" s="147">
        <v>5</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68">
        <v>150</v>
      </c>
      <c r="B484" s="169" t="s">
        <v>733</v>
      </c>
      <c r="C484" s="184" t="s">
        <v>734</v>
      </c>
      <c r="D484" s="170" t="s">
        <v>0</v>
      </c>
      <c r="E484" s="171">
        <v>8089.7098999999998</v>
      </c>
      <c r="F484" s="172">
        <v>0</v>
      </c>
      <c r="G484" s="173">
        <f>ROUND(E484*F484,2)</f>
        <v>0</v>
      </c>
      <c r="H484" s="172">
        <v>0</v>
      </c>
      <c r="I484" s="173">
        <f>ROUND(E484*H484,2)</f>
        <v>0</v>
      </c>
      <c r="J484" s="172">
        <v>1.3</v>
      </c>
      <c r="K484" s="173">
        <f>ROUND(E484*J484,2)</f>
        <v>10516.62</v>
      </c>
      <c r="L484" s="173">
        <v>21</v>
      </c>
      <c r="M484" s="173">
        <f>G484*(1+L484/100)</f>
        <v>0</v>
      </c>
      <c r="N484" s="171">
        <v>0</v>
      </c>
      <c r="O484" s="171">
        <f>ROUND(E484*N484,2)</f>
        <v>0</v>
      </c>
      <c r="P484" s="171">
        <v>0</v>
      </c>
      <c r="Q484" s="171">
        <f>ROUND(E484*P484,2)</f>
        <v>0</v>
      </c>
      <c r="R484" s="173" t="s">
        <v>735</v>
      </c>
      <c r="S484" s="173" t="s">
        <v>162</v>
      </c>
      <c r="T484" s="174" t="s">
        <v>162</v>
      </c>
      <c r="U484" s="157">
        <v>0</v>
      </c>
      <c r="V484" s="157">
        <f>ROUND(E484*U484,2)</f>
        <v>0</v>
      </c>
      <c r="W484" s="157"/>
      <c r="X484" s="157" t="s">
        <v>506</v>
      </c>
      <c r="Y484" s="157" t="s">
        <v>164</v>
      </c>
      <c r="Z484" s="147"/>
      <c r="AA484" s="147"/>
      <c r="AB484" s="147"/>
      <c r="AC484" s="147"/>
      <c r="AD484" s="147"/>
      <c r="AE484" s="147"/>
      <c r="AF484" s="147"/>
      <c r="AG484" s="147" t="s">
        <v>507</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2" x14ac:dyDescent="0.2">
      <c r="A485" s="154"/>
      <c r="B485" s="155"/>
      <c r="C485" s="248" t="s">
        <v>629</v>
      </c>
      <c r="D485" s="249"/>
      <c r="E485" s="249"/>
      <c r="F485" s="249"/>
      <c r="G485" s="249"/>
      <c r="H485" s="157"/>
      <c r="I485" s="157"/>
      <c r="J485" s="157"/>
      <c r="K485" s="157"/>
      <c r="L485" s="157"/>
      <c r="M485" s="157"/>
      <c r="N485" s="156"/>
      <c r="O485" s="156"/>
      <c r="P485" s="156"/>
      <c r="Q485" s="156"/>
      <c r="R485" s="157"/>
      <c r="S485" s="157"/>
      <c r="T485" s="157"/>
      <c r="U485" s="157"/>
      <c r="V485" s="157"/>
      <c r="W485" s="157"/>
      <c r="X485" s="157"/>
      <c r="Y485" s="157"/>
      <c r="Z485" s="147"/>
      <c r="AA485" s="147"/>
      <c r="AB485" s="147"/>
      <c r="AC485" s="147"/>
      <c r="AD485" s="147"/>
      <c r="AE485" s="147"/>
      <c r="AF485" s="147"/>
      <c r="AG485" s="147" t="s">
        <v>167</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x14ac:dyDescent="0.2">
      <c r="A486" s="161" t="s">
        <v>156</v>
      </c>
      <c r="B486" s="162" t="s">
        <v>111</v>
      </c>
      <c r="C486" s="183" t="s">
        <v>112</v>
      </c>
      <c r="D486" s="163"/>
      <c r="E486" s="164"/>
      <c r="F486" s="165"/>
      <c r="G486" s="165">
        <f>SUMIF(AG487:AG509,"&lt;&gt;NOR",G487:G509)</f>
        <v>0</v>
      </c>
      <c r="H486" s="165"/>
      <c r="I486" s="165">
        <f>SUM(I487:I509)</f>
        <v>93790.9</v>
      </c>
      <c r="J486" s="165"/>
      <c r="K486" s="165">
        <f>SUM(K487:K509)</f>
        <v>407593.81999999995</v>
      </c>
      <c r="L486" s="165"/>
      <c r="M486" s="165">
        <f>SUM(M487:M509)</f>
        <v>0</v>
      </c>
      <c r="N486" s="164"/>
      <c r="O486" s="164">
        <f>SUM(O487:O509)</f>
        <v>0.04</v>
      </c>
      <c r="P486" s="164"/>
      <c r="Q486" s="164">
        <f>SUM(Q487:Q509)</f>
        <v>0</v>
      </c>
      <c r="R486" s="165"/>
      <c r="S486" s="165"/>
      <c r="T486" s="166"/>
      <c r="U486" s="160"/>
      <c r="V486" s="160">
        <f>SUM(V487:V509)</f>
        <v>8.19</v>
      </c>
      <c r="W486" s="160"/>
      <c r="X486" s="160"/>
      <c r="Y486" s="160"/>
      <c r="AG486" t="s">
        <v>157</v>
      </c>
    </row>
    <row r="487" spans="1:60" outlineLevel="1" x14ac:dyDescent="0.2">
      <c r="A487" s="168">
        <v>151</v>
      </c>
      <c r="B487" s="169" t="s">
        <v>736</v>
      </c>
      <c r="C487" s="184" t="s">
        <v>737</v>
      </c>
      <c r="D487" s="170" t="s">
        <v>246</v>
      </c>
      <c r="E487" s="171">
        <v>1</v>
      </c>
      <c r="F487" s="172">
        <v>0</v>
      </c>
      <c r="G487" s="173">
        <f>ROUND(E487*F487,2)</f>
        <v>0</v>
      </c>
      <c r="H487" s="172">
        <v>0</v>
      </c>
      <c r="I487" s="173">
        <f>ROUND(E487*H487,2)</f>
        <v>0</v>
      </c>
      <c r="J487" s="172">
        <v>747</v>
      </c>
      <c r="K487" s="173">
        <f>ROUND(E487*J487,2)</f>
        <v>747</v>
      </c>
      <c r="L487" s="173">
        <v>21</v>
      </c>
      <c r="M487" s="173">
        <f>G487*(1+L487/100)</f>
        <v>0</v>
      </c>
      <c r="N487" s="171">
        <v>0</v>
      </c>
      <c r="O487" s="171">
        <f>ROUND(E487*N487,2)</f>
        <v>0</v>
      </c>
      <c r="P487" s="171">
        <v>0</v>
      </c>
      <c r="Q487" s="171">
        <f>ROUND(E487*P487,2)</f>
        <v>0</v>
      </c>
      <c r="R487" s="173" t="s">
        <v>738</v>
      </c>
      <c r="S487" s="173" t="s">
        <v>162</v>
      </c>
      <c r="T487" s="174" t="s">
        <v>162</v>
      </c>
      <c r="U487" s="157">
        <v>1.2</v>
      </c>
      <c r="V487" s="157">
        <f>ROUND(E487*U487,2)</f>
        <v>1.2</v>
      </c>
      <c r="W487" s="157"/>
      <c r="X487" s="157" t="s">
        <v>163</v>
      </c>
      <c r="Y487" s="157" t="s">
        <v>164</v>
      </c>
      <c r="Z487" s="147"/>
      <c r="AA487" s="147"/>
      <c r="AB487" s="147"/>
      <c r="AC487" s="147"/>
      <c r="AD487" s="147"/>
      <c r="AE487" s="147"/>
      <c r="AF487" s="147"/>
      <c r="AG487" s="147" t="s">
        <v>165</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185" t="s">
        <v>739</v>
      </c>
      <c r="D488" s="158"/>
      <c r="E488" s="159">
        <v>1</v>
      </c>
      <c r="F488" s="157"/>
      <c r="G488" s="157"/>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169</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ht="22.5" outlineLevel="1" x14ac:dyDescent="0.2">
      <c r="A489" s="168">
        <v>152</v>
      </c>
      <c r="B489" s="169" t="s">
        <v>740</v>
      </c>
      <c r="C489" s="184" t="s">
        <v>741</v>
      </c>
      <c r="D489" s="170" t="s">
        <v>246</v>
      </c>
      <c r="E489" s="171">
        <v>1</v>
      </c>
      <c r="F489" s="172">
        <v>0</v>
      </c>
      <c r="G489" s="173">
        <f>ROUND(E489*F489,2)</f>
        <v>0</v>
      </c>
      <c r="H489" s="172">
        <v>0</v>
      </c>
      <c r="I489" s="173">
        <f>ROUND(E489*H489,2)</f>
        <v>0</v>
      </c>
      <c r="J489" s="172">
        <v>80350</v>
      </c>
      <c r="K489" s="173">
        <f>ROUND(E489*J489,2)</f>
        <v>80350</v>
      </c>
      <c r="L489" s="173">
        <v>21</v>
      </c>
      <c r="M489" s="173">
        <f>G489*(1+L489/100)</f>
        <v>0</v>
      </c>
      <c r="N489" s="171">
        <v>0</v>
      </c>
      <c r="O489" s="171">
        <f>ROUND(E489*N489,2)</f>
        <v>0</v>
      </c>
      <c r="P489" s="171">
        <v>0</v>
      </c>
      <c r="Q489" s="171">
        <f>ROUND(E489*P489,2)</f>
        <v>0</v>
      </c>
      <c r="R489" s="173"/>
      <c r="S489" s="173" t="s">
        <v>255</v>
      </c>
      <c r="T489" s="174" t="s">
        <v>289</v>
      </c>
      <c r="U489" s="157">
        <v>0</v>
      </c>
      <c r="V489" s="157">
        <f>ROUND(E489*U489,2)</f>
        <v>0</v>
      </c>
      <c r="W489" s="157"/>
      <c r="X489" s="157" t="s">
        <v>163</v>
      </c>
      <c r="Y489" s="157" t="s">
        <v>164</v>
      </c>
      <c r="Z489" s="147"/>
      <c r="AA489" s="147"/>
      <c r="AB489" s="147"/>
      <c r="AC489" s="147"/>
      <c r="AD489" s="147"/>
      <c r="AE489" s="147"/>
      <c r="AF489" s="147"/>
      <c r="AG489" s="147" t="s">
        <v>165</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2" x14ac:dyDescent="0.2">
      <c r="A490" s="154"/>
      <c r="B490" s="155"/>
      <c r="C490" s="185" t="s">
        <v>742</v>
      </c>
      <c r="D490" s="158"/>
      <c r="E490" s="159">
        <v>1</v>
      </c>
      <c r="F490" s="157"/>
      <c r="G490" s="157"/>
      <c r="H490" s="157"/>
      <c r="I490" s="157"/>
      <c r="J490" s="157"/>
      <c r="K490" s="157"/>
      <c r="L490" s="157"/>
      <c r="M490" s="157"/>
      <c r="N490" s="156"/>
      <c r="O490" s="156"/>
      <c r="P490" s="156"/>
      <c r="Q490" s="156"/>
      <c r="R490" s="157"/>
      <c r="S490" s="157"/>
      <c r="T490" s="157"/>
      <c r="U490" s="157"/>
      <c r="V490" s="157"/>
      <c r="W490" s="157"/>
      <c r="X490" s="157"/>
      <c r="Y490" s="157"/>
      <c r="Z490" s="147"/>
      <c r="AA490" s="147"/>
      <c r="AB490" s="147"/>
      <c r="AC490" s="147"/>
      <c r="AD490" s="147"/>
      <c r="AE490" s="147"/>
      <c r="AF490" s="147"/>
      <c r="AG490" s="147" t="s">
        <v>169</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ht="22.5" outlineLevel="1" x14ac:dyDescent="0.2">
      <c r="A491" s="168">
        <v>153</v>
      </c>
      <c r="B491" s="169" t="s">
        <v>743</v>
      </c>
      <c r="C491" s="184" t="s">
        <v>744</v>
      </c>
      <c r="D491" s="170" t="s">
        <v>246</v>
      </c>
      <c r="E491" s="171">
        <v>2</v>
      </c>
      <c r="F491" s="172">
        <v>0</v>
      </c>
      <c r="G491" s="173">
        <f>ROUND(E491*F491,2)</f>
        <v>0</v>
      </c>
      <c r="H491" s="172">
        <v>0</v>
      </c>
      <c r="I491" s="173">
        <f>ROUND(E491*H491,2)</f>
        <v>0</v>
      </c>
      <c r="J491" s="172">
        <v>28434</v>
      </c>
      <c r="K491" s="173">
        <f>ROUND(E491*J491,2)</f>
        <v>56868</v>
      </c>
      <c r="L491" s="173">
        <v>21</v>
      </c>
      <c r="M491" s="173">
        <f>G491*(1+L491/100)</f>
        <v>0</v>
      </c>
      <c r="N491" s="171">
        <v>0</v>
      </c>
      <c r="O491" s="171">
        <f>ROUND(E491*N491,2)</f>
        <v>0</v>
      </c>
      <c r="P491" s="171">
        <v>0</v>
      </c>
      <c r="Q491" s="171">
        <f>ROUND(E491*P491,2)</f>
        <v>0</v>
      </c>
      <c r="R491" s="173"/>
      <c r="S491" s="173" t="s">
        <v>255</v>
      </c>
      <c r="T491" s="174" t="s">
        <v>289</v>
      </c>
      <c r="U491" s="157">
        <v>0</v>
      </c>
      <c r="V491" s="157">
        <f>ROUND(E491*U491,2)</f>
        <v>0</v>
      </c>
      <c r="W491" s="157"/>
      <c r="X491" s="157" t="s">
        <v>163</v>
      </c>
      <c r="Y491" s="157" t="s">
        <v>164</v>
      </c>
      <c r="Z491" s="147"/>
      <c r="AA491" s="147"/>
      <c r="AB491" s="147"/>
      <c r="AC491" s="147"/>
      <c r="AD491" s="147"/>
      <c r="AE491" s="147"/>
      <c r="AF491" s="147"/>
      <c r="AG491" s="147" t="s">
        <v>165</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2" x14ac:dyDescent="0.2">
      <c r="A492" s="154"/>
      <c r="B492" s="155"/>
      <c r="C492" s="185" t="s">
        <v>745</v>
      </c>
      <c r="D492" s="158"/>
      <c r="E492" s="159">
        <v>2</v>
      </c>
      <c r="F492" s="157"/>
      <c r="G492" s="157"/>
      <c r="H492" s="157"/>
      <c r="I492" s="157"/>
      <c r="J492" s="157"/>
      <c r="K492" s="157"/>
      <c r="L492" s="157"/>
      <c r="M492" s="157"/>
      <c r="N492" s="156"/>
      <c r="O492" s="156"/>
      <c r="P492" s="156"/>
      <c r="Q492" s="156"/>
      <c r="R492" s="157"/>
      <c r="S492" s="157"/>
      <c r="T492" s="157"/>
      <c r="U492" s="157"/>
      <c r="V492" s="157"/>
      <c r="W492" s="157"/>
      <c r="X492" s="157"/>
      <c r="Y492" s="157"/>
      <c r="Z492" s="147"/>
      <c r="AA492" s="147"/>
      <c r="AB492" s="147"/>
      <c r="AC492" s="147"/>
      <c r="AD492" s="147"/>
      <c r="AE492" s="147"/>
      <c r="AF492" s="147"/>
      <c r="AG492" s="147" t="s">
        <v>169</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2.5" outlineLevel="1" x14ac:dyDescent="0.2">
      <c r="A493" s="168">
        <v>154</v>
      </c>
      <c r="B493" s="169" t="s">
        <v>746</v>
      </c>
      <c r="C493" s="184" t="s">
        <v>747</v>
      </c>
      <c r="D493" s="170" t="s">
        <v>246</v>
      </c>
      <c r="E493" s="171">
        <v>1</v>
      </c>
      <c r="F493" s="172">
        <v>0</v>
      </c>
      <c r="G493" s="173">
        <f>ROUND(E493*F493,2)</f>
        <v>0</v>
      </c>
      <c r="H493" s="172">
        <v>0</v>
      </c>
      <c r="I493" s="173">
        <f>ROUND(E493*H493,2)</f>
        <v>0</v>
      </c>
      <c r="J493" s="172">
        <v>34620</v>
      </c>
      <c r="K493" s="173">
        <f>ROUND(E493*J493,2)</f>
        <v>34620</v>
      </c>
      <c r="L493" s="173">
        <v>21</v>
      </c>
      <c r="M493" s="173">
        <f>G493*(1+L493/100)</f>
        <v>0</v>
      </c>
      <c r="N493" s="171">
        <v>0</v>
      </c>
      <c r="O493" s="171">
        <f>ROUND(E493*N493,2)</f>
        <v>0</v>
      </c>
      <c r="P493" s="171">
        <v>0</v>
      </c>
      <c r="Q493" s="171">
        <f>ROUND(E493*P493,2)</f>
        <v>0</v>
      </c>
      <c r="R493" s="173"/>
      <c r="S493" s="173" t="s">
        <v>255</v>
      </c>
      <c r="T493" s="174" t="s">
        <v>289</v>
      </c>
      <c r="U493" s="157">
        <v>0</v>
      </c>
      <c r="V493" s="157">
        <f>ROUND(E493*U493,2)</f>
        <v>0</v>
      </c>
      <c r="W493" s="157"/>
      <c r="X493" s="157" t="s">
        <v>163</v>
      </c>
      <c r="Y493" s="157" t="s">
        <v>164</v>
      </c>
      <c r="Z493" s="147"/>
      <c r="AA493" s="147"/>
      <c r="AB493" s="147"/>
      <c r="AC493" s="147"/>
      <c r="AD493" s="147"/>
      <c r="AE493" s="147"/>
      <c r="AF493" s="147"/>
      <c r="AG493" s="147" t="s">
        <v>165</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85" t="s">
        <v>748</v>
      </c>
      <c r="D494" s="158"/>
      <c r="E494" s="159">
        <v>1</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169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2.5" outlineLevel="1" x14ac:dyDescent="0.2">
      <c r="A495" s="168">
        <v>155</v>
      </c>
      <c r="B495" s="169" t="s">
        <v>749</v>
      </c>
      <c r="C495" s="184" t="s">
        <v>750</v>
      </c>
      <c r="D495" s="170" t="s">
        <v>246</v>
      </c>
      <c r="E495" s="171">
        <v>3</v>
      </c>
      <c r="F495" s="172">
        <v>0</v>
      </c>
      <c r="G495" s="173">
        <f>ROUND(E495*F495,2)</f>
        <v>0</v>
      </c>
      <c r="H495" s="172">
        <v>0</v>
      </c>
      <c r="I495" s="173">
        <f>ROUND(E495*H495,2)</f>
        <v>0</v>
      </c>
      <c r="J495" s="172">
        <v>23280</v>
      </c>
      <c r="K495" s="173">
        <f>ROUND(E495*J495,2)</f>
        <v>69840</v>
      </c>
      <c r="L495" s="173">
        <v>21</v>
      </c>
      <c r="M495" s="173">
        <f>G495*(1+L495/100)</f>
        <v>0</v>
      </c>
      <c r="N495" s="171">
        <v>0</v>
      </c>
      <c r="O495" s="171">
        <f>ROUND(E495*N495,2)</f>
        <v>0</v>
      </c>
      <c r="P495" s="171">
        <v>0</v>
      </c>
      <c r="Q495" s="171">
        <f>ROUND(E495*P495,2)</f>
        <v>0</v>
      </c>
      <c r="R495" s="173"/>
      <c r="S495" s="173" t="s">
        <v>255</v>
      </c>
      <c r="T495" s="174" t="s">
        <v>289</v>
      </c>
      <c r="U495" s="157">
        <v>0</v>
      </c>
      <c r="V495" s="157">
        <f>ROUND(E495*U495,2)</f>
        <v>0</v>
      </c>
      <c r="W495" s="157"/>
      <c r="X495" s="157" t="s">
        <v>163</v>
      </c>
      <c r="Y495" s="157" t="s">
        <v>164</v>
      </c>
      <c r="Z495" s="147"/>
      <c r="AA495" s="147"/>
      <c r="AB495" s="147"/>
      <c r="AC495" s="147"/>
      <c r="AD495" s="147"/>
      <c r="AE495" s="147"/>
      <c r="AF495" s="147"/>
      <c r="AG495" s="147" t="s">
        <v>165</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2" x14ac:dyDescent="0.2">
      <c r="A496" s="154"/>
      <c r="B496" s="155"/>
      <c r="C496" s="185" t="s">
        <v>751</v>
      </c>
      <c r="D496" s="158"/>
      <c r="E496" s="159">
        <v>3</v>
      </c>
      <c r="F496" s="157"/>
      <c r="G496" s="157"/>
      <c r="H496" s="157"/>
      <c r="I496" s="157"/>
      <c r="J496" s="157"/>
      <c r="K496" s="157"/>
      <c r="L496" s="157"/>
      <c r="M496" s="157"/>
      <c r="N496" s="156"/>
      <c r="O496" s="156"/>
      <c r="P496" s="156"/>
      <c r="Q496" s="156"/>
      <c r="R496" s="157"/>
      <c r="S496" s="157"/>
      <c r="T496" s="157"/>
      <c r="U496" s="157"/>
      <c r="V496" s="157"/>
      <c r="W496" s="157"/>
      <c r="X496" s="157"/>
      <c r="Y496" s="157"/>
      <c r="Z496" s="147"/>
      <c r="AA496" s="147"/>
      <c r="AB496" s="147"/>
      <c r="AC496" s="147"/>
      <c r="AD496" s="147"/>
      <c r="AE496" s="147"/>
      <c r="AF496" s="147"/>
      <c r="AG496" s="147" t="s">
        <v>169</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ht="22.5" outlineLevel="1" x14ac:dyDescent="0.2">
      <c r="A497" s="168">
        <v>156</v>
      </c>
      <c r="B497" s="169" t="s">
        <v>752</v>
      </c>
      <c r="C497" s="184" t="s">
        <v>744</v>
      </c>
      <c r="D497" s="170" t="s">
        <v>246</v>
      </c>
      <c r="E497" s="171">
        <v>2</v>
      </c>
      <c r="F497" s="172">
        <v>0</v>
      </c>
      <c r="G497" s="173">
        <f>ROUND(E497*F497,2)</f>
        <v>0</v>
      </c>
      <c r="H497" s="172">
        <v>0</v>
      </c>
      <c r="I497" s="173">
        <f>ROUND(E497*H497,2)</f>
        <v>0</v>
      </c>
      <c r="J497" s="172">
        <v>28434</v>
      </c>
      <c r="K497" s="173">
        <f>ROUND(E497*J497,2)</f>
        <v>56868</v>
      </c>
      <c r="L497" s="173">
        <v>21</v>
      </c>
      <c r="M497" s="173">
        <f>G497*(1+L497/100)</f>
        <v>0</v>
      </c>
      <c r="N497" s="171">
        <v>0</v>
      </c>
      <c r="O497" s="171">
        <f>ROUND(E497*N497,2)</f>
        <v>0</v>
      </c>
      <c r="P497" s="171">
        <v>0</v>
      </c>
      <c r="Q497" s="171">
        <f>ROUND(E497*P497,2)</f>
        <v>0</v>
      </c>
      <c r="R497" s="173"/>
      <c r="S497" s="173" t="s">
        <v>255</v>
      </c>
      <c r="T497" s="174" t="s">
        <v>289</v>
      </c>
      <c r="U497" s="157">
        <v>0</v>
      </c>
      <c r="V497" s="157">
        <f>ROUND(E497*U497,2)</f>
        <v>0</v>
      </c>
      <c r="W497" s="157"/>
      <c r="X497" s="157" t="s">
        <v>163</v>
      </c>
      <c r="Y497" s="157" t="s">
        <v>164</v>
      </c>
      <c r="Z497" s="147"/>
      <c r="AA497" s="147"/>
      <c r="AB497" s="147"/>
      <c r="AC497" s="147"/>
      <c r="AD497" s="147"/>
      <c r="AE497" s="147"/>
      <c r="AF497" s="147"/>
      <c r="AG497" s="147" t="s">
        <v>165</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2" x14ac:dyDescent="0.2">
      <c r="A498" s="154"/>
      <c r="B498" s="155"/>
      <c r="C498" s="185" t="s">
        <v>753</v>
      </c>
      <c r="D498" s="158"/>
      <c r="E498" s="159">
        <v>2</v>
      </c>
      <c r="F498" s="157"/>
      <c r="G498" s="157"/>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169</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68">
        <v>157</v>
      </c>
      <c r="B499" s="169" t="s">
        <v>754</v>
      </c>
      <c r="C499" s="184" t="s">
        <v>755</v>
      </c>
      <c r="D499" s="170" t="s">
        <v>246</v>
      </c>
      <c r="E499" s="171">
        <v>1</v>
      </c>
      <c r="F499" s="172">
        <v>0</v>
      </c>
      <c r="G499" s="173">
        <f>ROUND(E499*F499,2)</f>
        <v>0</v>
      </c>
      <c r="H499" s="172">
        <v>0</v>
      </c>
      <c r="I499" s="173">
        <f>ROUND(E499*H499,2)</f>
        <v>0</v>
      </c>
      <c r="J499" s="172">
        <v>23280</v>
      </c>
      <c r="K499" s="173">
        <f>ROUND(E499*J499,2)</f>
        <v>23280</v>
      </c>
      <c r="L499" s="173">
        <v>21</v>
      </c>
      <c r="M499" s="173">
        <f>G499*(1+L499/100)</f>
        <v>0</v>
      </c>
      <c r="N499" s="171">
        <v>0</v>
      </c>
      <c r="O499" s="171">
        <f>ROUND(E499*N499,2)</f>
        <v>0</v>
      </c>
      <c r="P499" s="171">
        <v>0</v>
      </c>
      <c r="Q499" s="171">
        <f>ROUND(E499*P499,2)</f>
        <v>0</v>
      </c>
      <c r="R499" s="173"/>
      <c r="S499" s="173" t="s">
        <v>255</v>
      </c>
      <c r="T499" s="174" t="s">
        <v>289</v>
      </c>
      <c r="U499" s="157">
        <v>0</v>
      </c>
      <c r="V499" s="157">
        <f>ROUND(E499*U499,2)</f>
        <v>0</v>
      </c>
      <c r="W499" s="157"/>
      <c r="X499" s="157" t="s">
        <v>163</v>
      </c>
      <c r="Y499" s="157" t="s">
        <v>164</v>
      </c>
      <c r="Z499" s="147"/>
      <c r="AA499" s="147"/>
      <c r="AB499" s="147"/>
      <c r="AC499" s="147"/>
      <c r="AD499" s="147"/>
      <c r="AE499" s="147"/>
      <c r="AF499" s="147"/>
      <c r="AG499" s="147" t="s">
        <v>165</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2" x14ac:dyDescent="0.2">
      <c r="A500" s="154"/>
      <c r="B500" s="155"/>
      <c r="C500" s="185" t="s">
        <v>756</v>
      </c>
      <c r="D500" s="158"/>
      <c r="E500" s="159">
        <v>1</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169</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68">
        <v>158</v>
      </c>
      <c r="B501" s="169" t="s">
        <v>757</v>
      </c>
      <c r="C501" s="184" t="s">
        <v>758</v>
      </c>
      <c r="D501" s="170" t="s">
        <v>246</v>
      </c>
      <c r="E501" s="171">
        <v>1</v>
      </c>
      <c r="F501" s="172">
        <v>0</v>
      </c>
      <c r="G501" s="173">
        <f>ROUND(E501*F501,2)</f>
        <v>0</v>
      </c>
      <c r="H501" s="172">
        <v>0</v>
      </c>
      <c r="I501" s="173">
        <f>ROUND(E501*H501,2)</f>
        <v>0</v>
      </c>
      <c r="J501" s="172">
        <v>11660</v>
      </c>
      <c r="K501" s="173">
        <f>ROUND(E501*J501,2)</f>
        <v>11660</v>
      </c>
      <c r="L501" s="173">
        <v>21</v>
      </c>
      <c r="M501" s="173">
        <f>G501*(1+L501/100)</f>
        <v>0</v>
      </c>
      <c r="N501" s="171">
        <v>0</v>
      </c>
      <c r="O501" s="171">
        <f>ROUND(E501*N501,2)</f>
        <v>0</v>
      </c>
      <c r="P501" s="171">
        <v>0</v>
      </c>
      <c r="Q501" s="171">
        <f>ROUND(E501*P501,2)</f>
        <v>0</v>
      </c>
      <c r="R501" s="173"/>
      <c r="S501" s="173" t="s">
        <v>255</v>
      </c>
      <c r="T501" s="174" t="s">
        <v>289</v>
      </c>
      <c r="U501" s="157">
        <v>0</v>
      </c>
      <c r="V501" s="157">
        <f>ROUND(E501*U501,2)</f>
        <v>0</v>
      </c>
      <c r="W501" s="157"/>
      <c r="X501" s="157" t="s">
        <v>163</v>
      </c>
      <c r="Y501" s="157" t="s">
        <v>164</v>
      </c>
      <c r="Z501" s="147"/>
      <c r="AA501" s="147"/>
      <c r="AB501" s="147"/>
      <c r="AC501" s="147"/>
      <c r="AD501" s="147"/>
      <c r="AE501" s="147"/>
      <c r="AF501" s="147"/>
      <c r="AG501" s="147" t="s">
        <v>165</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85" t="s">
        <v>759</v>
      </c>
      <c r="D502" s="158"/>
      <c r="E502" s="159">
        <v>1</v>
      </c>
      <c r="F502" s="157"/>
      <c r="G502" s="157"/>
      <c r="H502" s="157"/>
      <c r="I502" s="157"/>
      <c r="J502" s="157"/>
      <c r="K502" s="157"/>
      <c r="L502" s="157"/>
      <c r="M502" s="157"/>
      <c r="N502" s="156"/>
      <c r="O502" s="156"/>
      <c r="P502" s="156"/>
      <c r="Q502" s="156"/>
      <c r="R502" s="157"/>
      <c r="S502" s="157"/>
      <c r="T502" s="157"/>
      <c r="U502" s="157"/>
      <c r="V502" s="157"/>
      <c r="W502" s="157"/>
      <c r="X502" s="157"/>
      <c r="Y502" s="157"/>
      <c r="Z502" s="147"/>
      <c r="AA502" s="147"/>
      <c r="AB502" s="147"/>
      <c r="AC502" s="147"/>
      <c r="AD502" s="147"/>
      <c r="AE502" s="147"/>
      <c r="AF502" s="147"/>
      <c r="AG502" s="147" t="s">
        <v>169</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76">
        <v>159</v>
      </c>
      <c r="B503" s="177" t="s">
        <v>760</v>
      </c>
      <c r="C503" s="186" t="s">
        <v>761</v>
      </c>
      <c r="D503" s="178" t="s">
        <v>312</v>
      </c>
      <c r="E503" s="179">
        <v>1</v>
      </c>
      <c r="F503" s="180">
        <v>0</v>
      </c>
      <c r="G503" s="181">
        <f t="shared" ref="G503:G508" si="7">ROUND(E503*F503,2)</f>
        <v>0</v>
      </c>
      <c r="H503" s="180">
        <v>0</v>
      </c>
      <c r="I503" s="181">
        <f t="shared" ref="I503:I508" si="8">ROUND(E503*H503,2)</f>
        <v>0</v>
      </c>
      <c r="J503" s="180">
        <v>7142</v>
      </c>
      <c r="K503" s="181">
        <f t="shared" ref="K503:K508" si="9">ROUND(E503*J503,2)</f>
        <v>7142</v>
      </c>
      <c r="L503" s="181">
        <v>21</v>
      </c>
      <c r="M503" s="181">
        <f t="shared" ref="M503:M508" si="10">G503*(1+L503/100)</f>
        <v>0</v>
      </c>
      <c r="N503" s="179">
        <v>0</v>
      </c>
      <c r="O503" s="179">
        <f t="shared" ref="O503:O508" si="11">ROUND(E503*N503,2)</f>
        <v>0</v>
      </c>
      <c r="P503" s="179">
        <v>0</v>
      </c>
      <c r="Q503" s="179">
        <f t="shared" ref="Q503:Q508" si="12">ROUND(E503*P503,2)</f>
        <v>0</v>
      </c>
      <c r="R503" s="181"/>
      <c r="S503" s="181" t="s">
        <v>255</v>
      </c>
      <c r="T503" s="182" t="s">
        <v>289</v>
      </c>
      <c r="U503" s="157">
        <v>0</v>
      </c>
      <c r="V503" s="157">
        <f t="shared" ref="V503:V508" si="13">ROUND(E503*U503,2)</f>
        <v>0</v>
      </c>
      <c r="W503" s="157"/>
      <c r="X503" s="157" t="s">
        <v>163</v>
      </c>
      <c r="Y503" s="157" t="s">
        <v>164</v>
      </c>
      <c r="Z503" s="147"/>
      <c r="AA503" s="147"/>
      <c r="AB503" s="147"/>
      <c r="AC503" s="147"/>
      <c r="AD503" s="147"/>
      <c r="AE503" s="147"/>
      <c r="AF503" s="147"/>
      <c r="AG503" s="147" t="s">
        <v>165</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ht="22.5" outlineLevel="1" x14ac:dyDescent="0.2">
      <c r="A504" s="176">
        <v>160</v>
      </c>
      <c r="B504" s="177" t="s">
        <v>762</v>
      </c>
      <c r="C504" s="186" t="s">
        <v>763</v>
      </c>
      <c r="D504" s="178" t="s">
        <v>312</v>
      </c>
      <c r="E504" s="179">
        <v>1</v>
      </c>
      <c r="F504" s="180">
        <v>0</v>
      </c>
      <c r="G504" s="181">
        <f t="shared" si="7"/>
        <v>0</v>
      </c>
      <c r="H504" s="180">
        <v>0</v>
      </c>
      <c r="I504" s="181">
        <f t="shared" si="8"/>
        <v>0</v>
      </c>
      <c r="J504" s="180">
        <v>12500</v>
      </c>
      <c r="K504" s="181">
        <f t="shared" si="9"/>
        <v>12500</v>
      </c>
      <c r="L504" s="181">
        <v>21</v>
      </c>
      <c r="M504" s="181">
        <f t="shared" si="10"/>
        <v>0</v>
      </c>
      <c r="N504" s="179">
        <v>0</v>
      </c>
      <c r="O504" s="179">
        <f t="shared" si="11"/>
        <v>0</v>
      </c>
      <c r="P504" s="179">
        <v>0</v>
      </c>
      <c r="Q504" s="179">
        <f t="shared" si="12"/>
        <v>0</v>
      </c>
      <c r="R504" s="181"/>
      <c r="S504" s="181" t="s">
        <v>255</v>
      </c>
      <c r="T504" s="182" t="s">
        <v>289</v>
      </c>
      <c r="U504" s="157">
        <v>0</v>
      </c>
      <c r="V504" s="157">
        <f t="shared" si="13"/>
        <v>0</v>
      </c>
      <c r="W504" s="157"/>
      <c r="X504" s="157" t="s">
        <v>163</v>
      </c>
      <c r="Y504" s="157" t="s">
        <v>164</v>
      </c>
      <c r="Z504" s="147"/>
      <c r="AA504" s="147"/>
      <c r="AB504" s="147"/>
      <c r="AC504" s="147"/>
      <c r="AD504" s="147"/>
      <c r="AE504" s="147"/>
      <c r="AF504" s="147"/>
      <c r="AG504" s="147" t="s">
        <v>165</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ht="22.5" outlineLevel="1" x14ac:dyDescent="0.2">
      <c r="A505" s="176">
        <v>161</v>
      </c>
      <c r="B505" s="177" t="s">
        <v>764</v>
      </c>
      <c r="C505" s="186" t="s">
        <v>765</v>
      </c>
      <c r="D505" s="178" t="s">
        <v>312</v>
      </c>
      <c r="E505" s="179">
        <v>5</v>
      </c>
      <c r="F505" s="180">
        <v>0</v>
      </c>
      <c r="G505" s="181">
        <f t="shared" si="7"/>
        <v>0</v>
      </c>
      <c r="H505" s="180">
        <v>16536.18</v>
      </c>
      <c r="I505" s="181">
        <f t="shared" si="8"/>
        <v>82680.899999999994</v>
      </c>
      <c r="J505" s="180">
        <v>8463.82</v>
      </c>
      <c r="K505" s="181">
        <f t="shared" si="9"/>
        <v>42319.1</v>
      </c>
      <c r="L505" s="181">
        <v>21</v>
      </c>
      <c r="M505" s="181">
        <f t="shared" si="10"/>
        <v>0</v>
      </c>
      <c r="N505" s="179">
        <v>4.4200000000000003E-3</v>
      </c>
      <c r="O505" s="179">
        <f t="shared" si="11"/>
        <v>0.02</v>
      </c>
      <c r="P505" s="179">
        <v>0</v>
      </c>
      <c r="Q505" s="179">
        <f t="shared" si="12"/>
        <v>0</v>
      </c>
      <c r="R505" s="181"/>
      <c r="S505" s="181" t="s">
        <v>255</v>
      </c>
      <c r="T505" s="182" t="s">
        <v>289</v>
      </c>
      <c r="U505" s="157">
        <v>1.3979999999999999</v>
      </c>
      <c r="V505" s="157">
        <f t="shared" si="13"/>
        <v>6.99</v>
      </c>
      <c r="W505" s="157"/>
      <c r="X505" s="157" t="s">
        <v>163</v>
      </c>
      <c r="Y505" s="157" t="s">
        <v>164</v>
      </c>
      <c r="Z505" s="147"/>
      <c r="AA505" s="147"/>
      <c r="AB505" s="147"/>
      <c r="AC505" s="147"/>
      <c r="AD505" s="147"/>
      <c r="AE505" s="147"/>
      <c r="AF505" s="147"/>
      <c r="AG505" s="147" t="s">
        <v>165</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ht="22.5" outlineLevel="1" x14ac:dyDescent="0.2">
      <c r="A506" s="176">
        <v>162</v>
      </c>
      <c r="B506" s="177" t="s">
        <v>766</v>
      </c>
      <c r="C506" s="186" t="s">
        <v>1021</v>
      </c>
      <c r="D506" s="178" t="s">
        <v>312</v>
      </c>
      <c r="E506" s="179">
        <v>0</v>
      </c>
      <c r="F506" s="180">
        <v>0</v>
      </c>
      <c r="G506" s="181">
        <f t="shared" si="7"/>
        <v>0</v>
      </c>
      <c r="H506" s="180">
        <v>11025.66</v>
      </c>
      <c r="I506" s="181">
        <f t="shared" si="8"/>
        <v>0</v>
      </c>
      <c r="J506" s="180">
        <v>5643.34</v>
      </c>
      <c r="K506" s="181">
        <f t="shared" si="9"/>
        <v>0</v>
      </c>
      <c r="L506" s="181">
        <v>21</v>
      </c>
      <c r="M506" s="181">
        <f t="shared" si="10"/>
        <v>0</v>
      </c>
      <c r="N506" s="179">
        <v>4.4200000000000003E-3</v>
      </c>
      <c r="O506" s="179">
        <f t="shared" si="11"/>
        <v>0</v>
      </c>
      <c r="P506" s="179">
        <v>0</v>
      </c>
      <c r="Q506" s="179">
        <f t="shared" si="12"/>
        <v>0</v>
      </c>
      <c r="R506" s="181"/>
      <c r="S506" s="181" t="s">
        <v>255</v>
      </c>
      <c r="T506" s="182" t="s">
        <v>289</v>
      </c>
      <c r="U506" s="157">
        <v>1.3979999999999999</v>
      </c>
      <c r="V506" s="157">
        <f t="shared" si="13"/>
        <v>0</v>
      </c>
      <c r="W506" s="157"/>
      <c r="X506" s="157" t="s">
        <v>163</v>
      </c>
      <c r="Y506" s="157" t="s">
        <v>164</v>
      </c>
      <c r="Z506" s="147"/>
      <c r="AA506" s="147"/>
      <c r="AB506" s="147"/>
      <c r="AC506" s="147"/>
      <c r="AD506" s="147"/>
      <c r="AE506" s="147"/>
      <c r="AF506" s="147"/>
      <c r="AG506" s="147" t="s">
        <v>165</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76">
        <v>163</v>
      </c>
      <c r="B507" s="177" t="s">
        <v>767</v>
      </c>
      <c r="C507" s="186" t="s">
        <v>768</v>
      </c>
      <c r="D507" s="178" t="s">
        <v>246</v>
      </c>
      <c r="E507" s="179">
        <v>1</v>
      </c>
      <c r="F507" s="180">
        <v>0</v>
      </c>
      <c r="G507" s="181">
        <f t="shared" si="7"/>
        <v>0</v>
      </c>
      <c r="H507" s="180">
        <v>11110</v>
      </c>
      <c r="I507" s="181">
        <f t="shared" si="8"/>
        <v>11110</v>
      </c>
      <c r="J507" s="180">
        <v>0</v>
      </c>
      <c r="K507" s="181">
        <f t="shared" si="9"/>
        <v>0</v>
      </c>
      <c r="L507" s="181">
        <v>21</v>
      </c>
      <c r="M507" s="181">
        <f t="shared" si="10"/>
        <v>0</v>
      </c>
      <c r="N507" s="179">
        <v>2.23E-2</v>
      </c>
      <c r="O507" s="179">
        <f t="shared" si="11"/>
        <v>0.02</v>
      </c>
      <c r="P507" s="179">
        <v>0</v>
      </c>
      <c r="Q507" s="179">
        <f t="shared" si="12"/>
        <v>0</v>
      </c>
      <c r="R507" s="181"/>
      <c r="S507" s="181" t="s">
        <v>255</v>
      </c>
      <c r="T507" s="182" t="s">
        <v>289</v>
      </c>
      <c r="U507" s="157">
        <v>0</v>
      </c>
      <c r="V507" s="157">
        <f t="shared" si="13"/>
        <v>0</v>
      </c>
      <c r="W507" s="157"/>
      <c r="X507" s="157" t="s">
        <v>220</v>
      </c>
      <c r="Y507" s="157" t="s">
        <v>164</v>
      </c>
      <c r="Z507" s="147"/>
      <c r="AA507" s="147"/>
      <c r="AB507" s="147"/>
      <c r="AC507" s="147"/>
      <c r="AD507" s="147"/>
      <c r="AE507" s="147"/>
      <c r="AF507" s="147"/>
      <c r="AG507" s="147" t="s">
        <v>221</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68">
        <v>164</v>
      </c>
      <c r="B508" s="169" t="s">
        <v>769</v>
      </c>
      <c r="C508" s="184" t="s">
        <v>770</v>
      </c>
      <c r="D508" s="170" t="s">
        <v>0</v>
      </c>
      <c r="E508" s="171">
        <v>5066.54</v>
      </c>
      <c r="F508" s="172">
        <v>0</v>
      </c>
      <c r="G508" s="173">
        <f t="shared" si="7"/>
        <v>0</v>
      </c>
      <c r="H508" s="172">
        <v>0</v>
      </c>
      <c r="I508" s="173">
        <f t="shared" si="8"/>
        <v>0</v>
      </c>
      <c r="J508" s="172">
        <v>2.25</v>
      </c>
      <c r="K508" s="173">
        <f t="shared" si="9"/>
        <v>11399.72</v>
      </c>
      <c r="L508" s="173">
        <v>21</v>
      </c>
      <c r="M508" s="173">
        <f t="shared" si="10"/>
        <v>0</v>
      </c>
      <c r="N508" s="171">
        <v>0</v>
      </c>
      <c r="O508" s="171">
        <f t="shared" si="11"/>
        <v>0</v>
      </c>
      <c r="P508" s="171">
        <v>0</v>
      </c>
      <c r="Q508" s="171">
        <f t="shared" si="12"/>
        <v>0</v>
      </c>
      <c r="R508" s="173" t="s">
        <v>771</v>
      </c>
      <c r="S508" s="173" t="s">
        <v>162</v>
      </c>
      <c r="T508" s="174" t="s">
        <v>162</v>
      </c>
      <c r="U508" s="157">
        <v>0</v>
      </c>
      <c r="V508" s="157">
        <f t="shared" si="13"/>
        <v>0</v>
      </c>
      <c r="W508" s="157"/>
      <c r="X508" s="157" t="s">
        <v>506</v>
      </c>
      <c r="Y508" s="157" t="s">
        <v>164</v>
      </c>
      <c r="Z508" s="147"/>
      <c r="AA508" s="147"/>
      <c r="AB508" s="147"/>
      <c r="AC508" s="147"/>
      <c r="AD508" s="147"/>
      <c r="AE508" s="147"/>
      <c r="AF508" s="147"/>
      <c r="AG508" s="147" t="s">
        <v>507</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2" x14ac:dyDescent="0.2">
      <c r="A509" s="154"/>
      <c r="B509" s="155"/>
      <c r="C509" s="248" t="s">
        <v>629</v>
      </c>
      <c r="D509" s="249"/>
      <c r="E509" s="249"/>
      <c r="F509" s="249"/>
      <c r="G509" s="249"/>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167</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x14ac:dyDescent="0.2">
      <c r="A510" s="161" t="s">
        <v>156</v>
      </c>
      <c r="B510" s="162" t="s">
        <v>113</v>
      </c>
      <c r="C510" s="183" t="s">
        <v>114</v>
      </c>
      <c r="D510" s="163"/>
      <c r="E510" s="164"/>
      <c r="F510" s="165"/>
      <c r="G510" s="165">
        <f>SUMIF(AG511:AG547,"&lt;&gt;NOR",G511:G547)</f>
        <v>0</v>
      </c>
      <c r="H510" s="165"/>
      <c r="I510" s="165">
        <f>SUM(I511:I547)</f>
        <v>94540.28</v>
      </c>
      <c r="J510" s="165"/>
      <c r="K510" s="165">
        <f>SUM(K511:K547)</f>
        <v>63920.28</v>
      </c>
      <c r="L510" s="165"/>
      <c r="M510" s="165">
        <f>SUM(M511:M547)</f>
        <v>0</v>
      </c>
      <c r="N510" s="164"/>
      <c r="O510" s="164">
        <f>SUM(O511:O547)</f>
        <v>2.17</v>
      </c>
      <c r="P510" s="164"/>
      <c r="Q510" s="164">
        <f>SUM(Q511:Q547)</f>
        <v>0</v>
      </c>
      <c r="R510" s="165"/>
      <c r="S510" s="165"/>
      <c r="T510" s="166"/>
      <c r="U510" s="160"/>
      <c r="V510" s="160">
        <f>SUM(V511:V547)</f>
        <v>101.26</v>
      </c>
      <c r="W510" s="160"/>
      <c r="X510" s="160"/>
      <c r="Y510" s="160"/>
      <c r="AG510" t="s">
        <v>157</v>
      </c>
    </row>
    <row r="511" spans="1:60" outlineLevel="1" x14ac:dyDescent="0.2">
      <c r="A511" s="168">
        <v>165</v>
      </c>
      <c r="B511" s="169" t="s">
        <v>772</v>
      </c>
      <c r="C511" s="184" t="s">
        <v>773</v>
      </c>
      <c r="D511" s="170" t="s">
        <v>207</v>
      </c>
      <c r="E511" s="171">
        <v>61.177500000000002</v>
      </c>
      <c r="F511" s="172">
        <v>0</v>
      </c>
      <c r="G511" s="173">
        <f>ROUND(E511*F511,2)</f>
        <v>0</v>
      </c>
      <c r="H511" s="172">
        <v>25.71</v>
      </c>
      <c r="I511" s="173">
        <f>ROUND(E511*H511,2)</f>
        <v>1572.87</v>
      </c>
      <c r="J511" s="172">
        <v>31.79</v>
      </c>
      <c r="K511" s="173">
        <f>ROUND(E511*J511,2)</f>
        <v>1944.83</v>
      </c>
      <c r="L511" s="173">
        <v>21</v>
      </c>
      <c r="M511" s="173">
        <f>G511*(1+L511/100)</f>
        <v>0</v>
      </c>
      <c r="N511" s="171">
        <v>2.1000000000000001E-4</v>
      </c>
      <c r="O511" s="171">
        <f>ROUND(E511*N511,2)</f>
        <v>0.01</v>
      </c>
      <c r="P511" s="171">
        <v>0</v>
      </c>
      <c r="Q511" s="171">
        <f>ROUND(E511*P511,2)</f>
        <v>0</v>
      </c>
      <c r="R511" s="173" t="s">
        <v>774</v>
      </c>
      <c r="S511" s="173" t="s">
        <v>162</v>
      </c>
      <c r="T511" s="174" t="s">
        <v>162</v>
      </c>
      <c r="U511" s="157">
        <v>0.05</v>
      </c>
      <c r="V511" s="157">
        <f>ROUND(E511*U511,2)</f>
        <v>3.06</v>
      </c>
      <c r="W511" s="157"/>
      <c r="X511" s="157" t="s">
        <v>163</v>
      </c>
      <c r="Y511" s="157" t="s">
        <v>164</v>
      </c>
      <c r="Z511" s="147"/>
      <c r="AA511" s="147"/>
      <c r="AB511" s="147"/>
      <c r="AC511" s="147"/>
      <c r="AD511" s="147"/>
      <c r="AE511" s="147"/>
      <c r="AF511" s="147"/>
      <c r="AG511" s="147" t="s">
        <v>165</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2" x14ac:dyDescent="0.2">
      <c r="A512" s="154"/>
      <c r="B512" s="155"/>
      <c r="C512" s="185" t="s">
        <v>775</v>
      </c>
      <c r="D512" s="158"/>
      <c r="E512" s="159">
        <v>57.7</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169</v>
      </c>
      <c r="AH512" s="147">
        <v>5</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85" t="s">
        <v>776</v>
      </c>
      <c r="D513" s="158"/>
      <c r="E513" s="159"/>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169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85" t="s">
        <v>777</v>
      </c>
      <c r="D514" s="158"/>
      <c r="E514" s="159">
        <v>3.4775</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169</v>
      </c>
      <c r="AH514" s="147">
        <v>5</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ht="22.5" outlineLevel="1" x14ac:dyDescent="0.2">
      <c r="A515" s="168">
        <v>166</v>
      </c>
      <c r="B515" s="169" t="s">
        <v>778</v>
      </c>
      <c r="C515" s="184" t="s">
        <v>779</v>
      </c>
      <c r="D515" s="170" t="s">
        <v>266</v>
      </c>
      <c r="E515" s="171">
        <v>34.774999999999999</v>
      </c>
      <c r="F515" s="172">
        <v>0</v>
      </c>
      <c r="G515" s="173">
        <f>ROUND(E515*F515,2)</f>
        <v>0</v>
      </c>
      <c r="H515" s="172">
        <v>16.09</v>
      </c>
      <c r="I515" s="173">
        <f>ROUND(E515*H515,2)</f>
        <v>559.53</v>
      </c>
      <c r="J515" s="172">
        <v>150.41</v>
      </c>
      <c r="K515" s="173">
        <f>ROUND(E515*J515,2)</f>
        <v>5230.51</v>
      </c>
      <c r="L515" s="173">
        <v>21</v>
      </c>
      <c r="M515" s="173">
        <f>G515*(1+L515/100)</f>
        <v>0</v>
      </c>
      <c r="N515" s="171">
        <v>3.2000000000000003E-4</v>
      </c>
      <c r="O515" s="171">
        <f>ROUND(E515*N515,2)</f>
        <v>0.01</v>
      </c>
      <c r="P515" s="171">
        <v>0</v>
      </c>
      <c r="Q515" s="171">
        <f>ROUND(E515*P515,2)</f>
        <v>0</v>
      </c>
      <c r="R515" s="173" t="s">
        <v>774</v>
      </c>
      <c r="S515" s="173" t="s">
        <v>162</v>
      </c>
      <c r="T515" s="174" t="s">
        <v>162</v>
      </c>
      <c r="U515" s="157">
        <v>0.23599999999999999</v>
      </c>
      <c r="V515" s="157">
        <f>ROUND(E515*U515,2)</f>
        <v>8.2100000000000009</v>
      </c>
      <c r="W515" s="157"/>
      <c r="X515" s="157" t="s">
        <v>163</v>
      </c>
      <c r="Y515" s="157" t="s">
        <v>164</v>
      </c>
      <c r="Z515" s="147"/>
      <c r="AA515" s="147"/>
      <c r="AB515" s="147"/>
      <c r="AC515" s="147"/>
      <c r="AD515" s="147"/>
      <c r="AE515" s="147"/>
      <c r="AF515" s="147"/>
      <c r="AG515" s="147" t="s">
        <v>541</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2" x14ac:dyDescent="0.2">
      <c r="A516" s="154"/>
      <c r="B516" s="155"/>
      <c r="C516" s="185" t="s">
        <v>780</v>
      </c>
      <c r="D516" s="158"/>
      <c r="E516" s="159">
        <v>4.3499999999999996</v>
      </c>
      <c r="F516" s="157"/>
      <c r="G516" s="157"/>
      <c r="H516" s="157"/>
      <c r="I516" s="157"/>
      <c r="J516" s="157"/>
      <c r="K516" s="157"/>
      <c r="L516" s="157"/>
      <c r="M516" s="157"/>
      <c r="N516" s="156"/>
      <c r="O516" s="156"/>
      <c r="P516" s="156"/>
      <c r="Q516" s="156"/>
      <c r="R516" s="157"/>
      <c r="S516" s="157"/>
      <c r="T516" s="157"/>
      <c r="U516" s="157"/>
      <c r="V516" s="157"/>
      <c r="W516" s="157"/>
      <c r="X516" s="157"/>
      <c r="Y516" s="157"/>
      <c r="Z516" s="147"/>
      <c r="AA516" s="147"/>
      <c r="AB516" s="147"/>
      <c r="AC516" s="147"/>
      <c r="AD516" s="147"/>
      <c r="AE516" s="147"/>
      <c r="AF516" s="147"/>
      <c r="AG516" s="147" t="s">
        <v>169</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85" t="s">
        <v>781</v>
      </c>
      <c r="D517" s="158"/>
      <c r="E517" s="159">
        <v>9.2249999999999996</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169</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85" t="s">
        <v>782</v>
      </c>
      <c r="D518" s="158"/>
      <c r="E518" s="159">
        <v>6.8</v>
      </c>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169</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85" t="s">
        <v>783</v>
      </c>
      <c r="D519" s="158"/>
      <c r="E519" s="159">
        <v>5.25</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169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85" t="s">
        <v>784</v>
      </c>
      <c r="D520" s="158"/>
      <c r="E520" s="159">
        <v>9.15</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169</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ht="22.5" outlineLevel="1" x14ac:dyDescent="0.2">
      <c r="A521" s="168">
        <v>167</v>
      </c>
      <c r="B521" s="169" t="s">
        <v>785</v>
      </c>
      <c r="C521" s="184" t="s">
        <v>786</v>
      </c>
      <c r="D521" s="170" t="s">
        <v>207</v>
      </c>
      <c r="E521" s="171">
        <v>57.7</v>
      </c>
      <c r="F521" s="172">
        <v>0</v>
      </c>
      <c r="G521" s="173">
        <f>ROUND(E521*F521,2)</f>
        <v>0</v>
      </c>
      <c r="H521" s="172">
        <v>284.85000000000002</v>
      </c>
      <c r="I521" s="173">
        <f>ROUND(E521*H521,2)</f>
        <v>16435.849999999999</v>
      </c>
      <c r="J521" s="172">
        <v>856.15</v>
      </c>
      <c r="K521" s="173">
        <f>ROUND(E521*J521,2)</f>
        <v>49399.86</v>
      </c>
      <c r="L521" s="173">
        <v>21</v>
      </c>
      <c r="M521" s="173">
        <f>G521*(1+L521/100)</f>
        <v>0</v>
      </c>
      <c r="N521" s="171">
        <v>8.5100000000000002E-3</v>
      </c>
      <c r="O521" s="171">
        <f>ROUND(E521*N521,2)</f>
        <v>0.49</v>
      </c>
      <c r="P521" s="171">
        <v>0</v>
      </c>
      <c r="Q521" s="171">
        <f>ROUND(E521*P521,2)</f>
        <v>0</v>
      </c>
      <c r="R521" s="173" t="s">
        <v>774</v>
      </c>
      <c r="S521" s="173" t="s">
        <v>162</v>
      </c>
      <c r="T521" s="174" t="s">
        <v>162</v>
      </c>
      <c r="U521" s="157">
        <v>1.3466</v>
      </c>
      <c r="V521" s="157">
        <f>ROUND(E521*U521,2)</f>
        <v>77.7</v>
      </c>
      <c r="W521" s="157"/>
      <c r="X521" s="157" t="s">
        <v>163</v>
      </c>
      <c r="Y521" s="157" t="s">
        <v>164</v>
      </c>
      <c r="Z521" s="147"/>
      <c r="AA521" s="147"/>
      <c r="AB521" s="147"/>
      <c r="AC521" s="147"/>
      <c r="AD521" s="147"/>
      <c r="AE521" s="147"/>
      <c r="AF521" s="147"/>
      <c r="AG521" s="147" t="s">
        <v>165</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2" x14ac:dyDescent="0.2">
      <c r="A522" s="154"/>
      <c r="B522" s="155"/>
      <c r="C522" s="185" t="s">
        <v>787</v>
      </c>
      <c r="D522" s="158"/>
      <c r="E522" s="159">
        <v>15</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169</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85" t="s">
        <v>320</v>
      </c>
      <c r="D523" s="158"/>
      <c r="E523" s="159">
        <v>14.8</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169</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85" t="s">
        <v>326</v>
      </c>
      <c r="D524" s="158"/>
      <c r="E524" s="159">
        <v>4.0999999999999996</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169</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85" t="s">
        <v>327</v>
      </c>
      <c r="D525" s="158"/>
      <c r="E525" s="159">
        <v>4</v>
      </c>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169</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85" t="s">
        <v>328</v>
      </c>
      <c r="D526" s="158"/>
      <c r="E526" s="159">
        <v>4.0999999999999996</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169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85" t="s">
        <v>329</v>
      </c>
      <c r="D527" s="158"/>
      <c r="E527" s="159">
        <v>9.1999999999999993</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169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85" t="s">
        <v>321</v>
      </c>
      <c r="D528" s="158"/>
      <c r="E528" s="159">
        <v>6.5</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169</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ht="33.75" outlineLevel="1" x14ac:dyDescent="0.2">
      <c r="A529" s="168">
        <v>168</v>
      </c>
      <c r="B529" s="169" t="s">
        <v>788</v>
      </c>
      <c r="C529" s="184" t="s">
        <v>789</v>
      </c>
      <c r="D529" s="170" t="s">
        <v>266</v>
      </c>
      <c r="E529" s="171">
        <v>10</v>
      </c>
      <c r="F529" s="172">
        <v>0</v>
      </c>
      <c r="G529" s="173">
        <f>ROUND(E529*F529,2)</f>
        <v>0</v>
      </c>
      <c r="H529" s="172">
        <v>193.14</v>
      </c>
      <c r="I529" s="173">
        <f>ROUND(E529*H529,2)</f>
        <v>1931.4</v>
      </c>
      <c r="J529" s="172">
        <v>95.36</v>
      </c>
      <c r="K529" s="173">
        <f>ROUND(E529*J529,2)</f>
        <v>953.6</v>
      </c>
      <c r="L529" s="173">
        <v>21</v>
      </c>
      <c r="M529" s="173">
        <f>G529*(1+L529/100)</f>
        <v>0</v>
      </c>
      <c r="N529" s="171">
        <v>1.3999999999999999E-4</v>
      </c>
      <c r="O529" s="171">
        <f>ROUND(E529*N529,2)</f>
        <v>0</v>
      </c>
      <c r="P529" s="171">
        <v>0</v>
      </c>
      <c r="Q529" s="171">
        <f>ROUND(E529*P529,2)</f>
        <v>0</v>
      </c>
      <c r="R529" s="173" t="s">
        <v>774</v>
      </c>
      <c r="S529" s="173" t="s">
        <v>162</v>
      </c>
      <c r="T529" s="174" t="s">
        <v>162</v>
      </c>
      <c r="U529" s="157">
        <v>0.15</v>
      </c>
      <c r="V529" s="157">
        <f>ROUND(E529*U529,2)</f>
        <v>1.5</v>
      </c>
      <c r="W529" s="157"/>
      <c r="X529" s="157" t="s">
        <v>163</v>
      </c>
      <c r="Y529" s="157" t="s">
        <v>164</v>
      </c>
      <c r="Z529" s="147"/>
      <c r="AA529" s="147"/>
      <c r="AB529" s="147"/>
      <c r="AC529" s="147"/>
      <c r="AD529" s="147"/>
      <c r="AE529" s="147"/>
      <c r="AF529" s="147"/>
      <c r="AG529" s="147" t="s">
        <v>165</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
      <c r="A530" s="154"/>
      <c r="B530" s="155"/>
      <c r="C530" s="185" t="s">
        <v>790</v>
      </c>
      <c r="D530" s="158"/>
      <c r="E530" s="159">
        <v>10</v>
      </c>
      <c r="F530" s="157"/>
      <c r="G530" s="157"/>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169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68">
        <v>169</v>
      </c>
      <c r="B531" s="169" t="s">
        <v>791</v>
      </c>
      <c r="C531" s="184" t="s">
        <v>792</v>
      </c>
      <c r="D531" s="170" t="s">
        <v>266</v>
      </c>
      <c r="E531" s="171">
        <v>99.03</v>
      </c>
      <c r="F531" s="172">
        <v>0</v>
      </c>
      <c r="G531" s="173">
        <f>ROUND(E531*F531,2)</f>
        <v>0</v>
      </c>
      <c r="H531" s="172">
        <v>27.9</v>
      </c>
      <c r="I531" s="173">
        <f>ROUND(E531*H531,2)</f>
        <v>2762.94</v>
      </c>
      <c r="J531" s="172">
        <v>44.5</v>
      </c>
      <c r="K531" s="173">
        <f>ROUND(E531*J531,2)</f>
        <v>4406.84</v>
      </c>
      <c r="L531" s="173">
        <v>21</v>
      </c>
      <c r="M531" s="173">
        <f>G531*(1+L531/100)</f>
        <v>0</v>
      </c>
      <c r="N531" s="171">
        <v>4.0000000000000003E-5</v>
      </c>
      <c r="O531" s="171">
        <f>ROUND(E531*N531,2)</f>
        <v>0</v>
      </c>
      <c r="P531" s="171">
        <v>0</v>
      </c>
      <c r="Q531" s="171">
        <f>ROUND(E531*P531,2)</f>
        <v>0</v>
      </c>
      <c r="R531" s="173" t="s">
        <v>774</v>
      </c>
      <c r="S531" s="173" t="s">
        <v>162</v>
      </c>
      <c r="T531" s="174" t="s">
        <v>162</v>
      </c>
      <c r="U531" s="157">
        <v>7.0000000000000007E-2</v>
      </c>
      <c r="V531" s="157">
        <f>ROUND(E531*U531,2)</f>
        <v>6.93</v>
      </c>
      <c r="W531" s="157"/>
      <c r="X531" s="157" t="s">
        <v>163</v>
      </c>
      <c r="Y531" s="157" t="s">
        <v>164</v>
      </c>
      <c r="Z531" s="147"/>
      <c r="AA531" s="147"/>
      <c r="AB531" s="147"/>
      <c r="AC531" s="147"/>
      <c r="AD531" s="147"/>
      <c r="AE531" s="147"/>
      <c r="AF531" s="147"/>
      <c r="AG531" s="147" t="s">
        <v>541</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2" x14ac:dyDescent="0.2">
      <c r="A532" s="154"/>
      <c r="B532" s="155"/>
      <c r="C532" s="185" t="s">
        <v>793</v>
      </c>
      <c r="D532" s="158"/>
      <c r="E532" s="159">
        <v>69.55</v>
      </c>
      <c r="F532" s="157"/>
      <c r="G532" s="157"/>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169</v>
      </c>
      <c r="AH532" s="147">
        <v>5</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85" t="s">
        <v>794</v>
      </c>
      <c r="D533" s="158"/>
      <c r="E533" s="159">
        <v>7.83</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169</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85" t="s">
        <v>795</v>
      </c>
      <c r="D534" s="158"/>
      <c r="E534" s="159">
        <v>8.5</v>
      </c>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169</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85" t="s">
        <v>796</v>
      </c>
      <c r="D535" s="158"/>
      <c r="E535" s="159">
        <v>7</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169</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85" t="s">
        <v>797</v>
      </c>
      <c r="D536" s="158"/>
      <c r="E536" s="159">
        <v>6.15</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169</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ht="22.5" outlineLevel="1" x14ac:dyDescent="0.2">
      <c r="A537" s="168">
        <v>170</v>
      </c>
      <c r="B537" s="169" t="s">
        <v>798</v>
      </c>
      <c r="C537" s="184" t="s">
        <v>799</v>
      </c>
      <c r="D537" s="170" t="s">
        <v>207</v>
      </c>
      <c r="E537" s="171">
        <v>12.2</v>
      </c>
      <c r="F537" s="172">
        <v>0</v>
      </c>
      <c r="G537" s="173">
        <f>ROUND(E537*F537,2)</f>
        <v>0</v>
      </c>
      <c r="H537" s="172">
        <v>0</v>
      </c>
      <c r="I537" s="173">
        <f>ROUND(E537*H537,2)</f>
        <v>0</v>
      </c>
      <c r="J537" s="172">
        <v>19.100000000000001</v>
      </c>
      <c r="K537" s="173">
        <f>ROUND(E537*J537,2)</f>
        <v>233.02</v>
      </c>
      <c r="L537" s="173">
        <v>21</v>
      </c>
      <c r="M537" s="173">
        <f>G537*(1+L537/100)</f>
        <v>0</v>
      </c>
      <c r="N537" s="171">
        <v>0</v>
      </c>
      <c r="O537" s="171">
        <f>ROUND(E537*N537,2)</f>
        <v>0</v>
      </c>
      <c r="P537" s="171">
        <v>0</v>
      </c>
      <c r="Q537" s="171">
        <f>ROUND(E537*P537,2)</f>
        <v>0</v>
      </c>
      <c r="R537" s="173" t="s">
        <v>774</v>
      </c>
      <c r="S537" s="173" t="s">
        <v>162</v>
      </c>
      <c r="T537" s="174" t="s">
        <v>162</v>
      </c>
      <c r="U537" s="157">
        <v>0.03</v>
      </c>
      <c r="V537" s="157">
        <f>ROUND(E537*U537,2)</f>
        <v>0.37</v>
      </c>
      <c r="W537" s="157"/>
      <c r="X537" s="157" t="s">
        <v>163</v>
      </c>
      <c r="Y537" s="157" t="s">
        <v>164</v>
      </c>
      <c r="Z537" s="147"/>
      <c r="AA537" s="147"/>
      <c r="AB537" s="147"/>
      <c r="AC537" s="147"/>
      <c r="AD537" s="147"/>
      <c r="AE537" s="147"/>
      <c r="AF537" s="147"/>
      <c r="AG537" s="147" t="s">
        <v>165</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2" x14ac:dyDescent="0.2">
      <c r="A538" s="154"/>
      <c r="B538" s="155"/>
      <c r="C538" s="185" t="s">
        <v>326</v>
      </c>
      <c r="D538" s="158"/>
      <c r="E538" s="159">
        <v>4.0999999999999996</v>
      </c>
      <c r="F538" s="157"/>
      <c r="G538" s="157"/>
      <c r="H538" s="157"/>
      <c r="I538" s="157"/>
      <c r="J538" s="157"/>
      <c r="K538" s="157"/>
      <c r="L538" s="157"/>
      <c r="M538" s="157"/>
      <c r="N538" s="156"/>
      <c r="O538" s="156"/>
      <c r="P538" s="156"/>
      <c r="Q538" s="156"/>
      <c r="R538" s="157"/>
      <c r="S538" s="157"/>
      <c r="T538" s="157"/>
      <c r="U538" s="157"/>
      <c r="V538" s="157"/>
      <c r="W538" s="157"/>
      <c r="X538" s="157"/>
      <c r="Y538" s="157"/>
      <c r="Z538" s="147"/>
      <c r="AA538" s="147"/>
      <c r="AB538" s="147"/>
      <c r="AC538" s="147"/>
      <c r="AD538" s="147"/>
      <c r="AE538" s="147"/>
      <c r="AF538" s="147"/>
      <c r="AG538" s="147" t="s">
        <v>169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85" t="s">
        <v>327</v>
      </c>
      <c r="D539" s="158"/>
      <c r="E539" s="159">
        <v>4</v>
      </c>
      <c r="F539" s="157"/>
      <c r="G539" s="157"/>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169</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85" t="s">
        <v>328</v>
      </c>
      <c r="D540" s="158"/>
      <c r="E540" s="159">
        <v>4.0999999999999996</v>
      </c>
      <c r="F540" s="157"/>
      <c r="G540" s="157"/>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169</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ht="22.5" outlineLevel="1" x14ac:dyDescent="0.2">
      <c r="A541" s="168">
        <v>171</v>
      </c>
      <c r="B541" s="169" t="s">
        <v>800</v>
      </c>
      <c r="C541" s="184" t="s">
        <v>801</v>
      </c>
      <c r="D541" s="170" t="s">
        <v>207</v>
      </c>
      <c r="E541" s="171">
        <v>66.355000000000004</v>
      </c>
      <c r="F541" s="172">
        <v>0</v>
      </c>
      <c r="G541" s="173">
        <f>ROUND(E541*F541,2)</f>
        <v>0</v>
      </c>
      <c r="H541" s="172">
        <v>847</v>
      </c>
      <c r="I541" s="173">
        <f>ROUND(E541*H541,2)</f>
        <v>56202.69</v>
      </c>
      <c r="J541" s="172">
        <v>0</v>
      </c>
      <c r="K541" s="173">
        <f>ROUND(E541*J541,2)</f>
        <v>0</v>
      </c>
      <c r="L541" s="173">
        <v>21</v>
      </c>
      <c r="M541" s="173">
        <f>G541*(1+L541/100)</f>
        <v>0</v>
      </c>
      <c r="N541" s="171">
        <v>2.3800000000000002E-2</v>
      </c>
      <c r="O541" s="171">
        <f>ROUND(E541*N541,2)</f>
        <v>1.58</v>
      </c>
      <c r="P541" s="171">
        <v>0</v>
      </c>
      <c r="Q541" s="171">
        <f>ROUND(E541*P541,2)</f>
        <v>0</v>
      </c>
      <c r="R541" s="173" t="s">
        <v>219</v>
      </c>
      <c r="S541" s="173" t="s">
        <v>162</v>
      </c>
      <c r="T541" s="174" t="s">
        <v>162</v>
      </c>
      <c r="U541" s="157">
        <v>0</v>
      </c>
      <c r="V541" s="157">
        <f>ROUND(E541*U541,2)</f>
        <v>0</v>
      </c>
      <c r="W541" s="157"/>
      <c r="X541" s="157" t="s">
        <v>220</v>
      </c>
      <c r="Y541" s="157" t="s">
        <v>164</v>
      </c>
      <c r="Z541" s="147"/>
      <c r="AA541" s="147"/>
      <c r="AB541" s="147"/>
      <c r="AC541" s="147"/>
      <c r="AD541" s="147"/>
      <c r="AE541" s="147"/>
      <c r="AF541" s="147"/>
      <c r="AG541" s="147" t="s">
        <v>221</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185" t="s">
        <v>802</v>
      </c>
      <c r="D542" s="158"/>
      <c r="E542" s="159"/>
      <c r="F542" s="157"/>
      <c r="G542" s="157"/>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169</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85" t="s">
        <v>581</v>
      </c>
      <c r="D543" s="158"/>
      <c r="E543" s="159"/>
      <c r="F543" s="157"/>
      <c r="G543" s="157"/>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169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85" t="s">
        <v>803</v>
      </c>
      <c r="D544" s="158"/>
      <c r="E544" s="159">
        <v>66.355000000000004</v>
      </c>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169</v>
      </c>
      <c r="AH544" s="147">
        <v>5</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ht="22.5" outlineLevel="1" x14ac:dyDescent="0.2">
      <c r="A545" s="176">
        <v>172</v>
      </c>
      <c r="B545" s="177" t="s">
        <v>804</v>
      </c>
      <c r="C545" s="186" t="s">
        <v>805</v>
      </c>
      <c r="D545" s="178" t="s">
        <v>246</v>
      </c>
      <c r="E545" s="179">
        <v>67</v>
      </c>
      <c r="F545" s="180">
        <v>0</v>
      </c>
      <c r="G545" s="181">
        <f>ROUND(E545*F545,2)</f>
        <v>0</v>
      </c>
      <c r="H545" s="180">
        <v>225</v>
      </c>
      <c r="I545" s="181">
        <f>ROUND(E545*H545,2)</f>
        <v>15075</v>
      </c>
      <c r="J545" s="180">
        <v>0</v>
      </c>
      <c r="K545" s="181">
        <f>ROUND(E545*J545,2)</f>
        <v>0</v>
      </c>
      <c r="L545" s="181">
        <v>21</v>
      </c>
      <c r="M545" s="181">
        <f>G545*(1+L545/100)</f>
        <v>0</v>
      </c>
      <c r="N545" s="179">
        <v>1.2199999999999999E-3</v>
      </c>
      <c r="O545" s="179">
        <f>ROUND(E545*N545,2)</f>
        <v>0.08</v>
      </c>
      <c r="P545" s="179">
        <v>0</v>
      </c>
      <c r="Q545" s="179">
        <f>ROUND(E545*P545,2)</f>
        <v>0</v>
      </c>
      <c r="R545" s="181" t="s">
        <v>219</v>
      </c>
      <c r="S545" s="181" t="s">
        <v>162</v>
      </c>
      <c r="T545" s="182" t="s">
        <v>162</v>
      </c>
      <c r="U545" s="157">
        <v>0</v>
      </c>
      <c r="V545" s="157">
        <f>ROUND(E545*U545,2)</f>
        <v>0</v>
      </c>
      <c r="W545" s="157"/>
      <c r="X545" s="157" t="s">
        <v>220</v>
      </c>
      <c r="Y545" s="157" t="s">
        <v>164</v>
      </c>
      <c r="Z545" s="147"/>
      <c r="AA545" s="147"/>
      <c r="AB545" s="147"/>
      <c r="AC545" s="147"/>
      <c r="AD545" s="147"/>
      <c r="AE545" s="147"/>
      <c r="AF545" s="147"/>
      <c r="AG545" s="147" t="s">
        <v>806</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68">
        <v>173</v>
      </c>
      <c r="B546" s="169" t="s">
        <v>807</v>
      </c>
      <c r="C546" s="184" t="s">
        <v>808</v>
      </c>
      <c r="D546" s="170" t="s">
        <v>218</v>
      </c>
      <c r="E546" s="171">
        <v>2.1813500000000001</v>
      </c>
      <c r="F546" s="172">
        <v>0</v>
      </c>
      <c r="G546" s="173">
        <f>ROUND(E546*F546,2)</f>
        <v>0</v>
      </c>
      <c r="H546" s="172">
        <v>0</v>
      </c>
      <c r="I546" s="173">
        <f>ROUND(E546*H546,2)</f>
        <v>0</v>
      </c>
      <c r="J546" s="172">
        <v>803</v>
      </c>
      <c r="K546" s="173">
        <f>ROUND(E546*J546,2)</f>
        <v>1751.62</v>
      </c>
      <c r="L546" s="173">
        <v>21</v>
      </c>
      <c r="M546" s="173">
        <f>G546*(1+L546/100)</f>
        <v>0</v>
      </c>
      <c r="N546" s="171">
        <v>0</v>
      </c>
      <c r="O546" s="171">
        <f>ROUND(E546*N546,2)</f>
        <v>0</v>
      </c>
      <c r="P546" s="171">
        <v>0</v>
      </c>
      <c r="Q546" s="171">
        <f>ROUND(E546*P546,2)</f>
        <v>0</v>
      </c>
      <c r="R546" s="173" t="s">
        <v>774</v>
      </c>
      <c r="S546" s="173" t="s">
        <v>162</v>
      </c>
      <c r="T546" s="174" t="s">
        <v>162</v>
      </c>
      <c r="U546" s="157">
        <v>1.5980000000000001</v>
      </c>
      <c r="V546" s="157">
        <f>ROUND(E546*U546,2)</f>
        <v>3.49</v>
      </c>
      <c r="W546" s="157"/>
      <c r="X546" s="157" t="s">
        <v>506</v>
      </c>
      <c r="Y546" s="157" t="s">
        <v>164</v>
      </c>
      <c r="Z546" s="147"/>
      <c r="AA546" s="147"/>
      <c r="AB546" s="147"/>
      <c r="AC546" s="147"/>
      <c r="AD546" s="147"/>
      <c r="AE546" s="147"/>
      <c r="AF546" s="147"/>
      <c r="AG546" s="147" t="s">
        <v>507</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2" x14ac:dyDescent="0.2">
      <c r="A547" s="154"/>
      <c r="B547" s="155"/>
      <c r="C547" s="248" t="s">
        <v>629</v>
      </c>
      <c r="D547" s="249"/>
      <c r="E547" s="249"/>
      <c r="F547" s="249"/>
      <c r="G547" s="249"/>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167</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x14ac:dyDescent="0.2">
      <c r="A548" s="161" t="s">
        <v>156</v>
      </c>
      <c r="B548" s="162" t="s">
        <v>115</v>
      </c>
      <c r="C548" s="183" t="s">
        <v>116</v>
      </c>
      <c r="D548" s="163"/>
      <c r="E548" s="164"/>
      <c r="F548" s="165"/>
      <c r="G548" s="165">
        <f>SUMIF(AG549:AG556,"&lt;&gt;NOR",G549:G556)</f>
        <v>0</v>
      </c>
      <c r="H548" s="165"/>
      <c r="I548" s="165">
        <f>SUM(I549:I556)</f>
        <v>114570.69</v>
      </c>
      <c r="J548" s="165"/>
      <c r="K548" s="165">
        <f>SUM(K549:K556)</f>
        <v>24375.510000000002</v>
      </c>
      <c r="L548" s="165"/>
      <c r="M548" s="165">
        <f>SUM(M549:M556)</f>
        <v>0</v>
      </c>
      <c r="N548" s="164"/>
      <c r="O548" s="164">
        <f>SUM(O549:O556)</f>
        <v>0.24</v>
      </c>
      <c r="P548" s="164"/>
      <c r="Q548" s="164">
        <f>SUM(Q549:Q556)</f>
        <v>0</v>
      </c>
      <c r="R548" s="165"/>
      <c r="S548" s="165"/>
      <c r="T548" s="166"/>
      <c r="U548" s="160"/>
      <c r="V548" s="160">
        <f>SUM(V549:V556)</f>
        <v>39.049999999999997</v>
      </c>
      <c r="W548" s="160"/>
      <c r="X548" s="160"/>
      <c r="Y548" s="160"/>
      <c r="AG548" t="s">
        <v>157</v>
      </c>
    </row>
    <row r="549" spans="1:60" ht="33.75" outlineLevel="1" x14ac:dyDescent="0.2">
      <c r="A549" s="168">
        <v>174</v>
      </c>
      <c r="B549" s="169" t="s">
        <v>809</v>
      </c>
      <c r="C549" s="184" t="s">
        <v>810</v>
      </c>
      <c r="D549" s="170" t="s">
        <v>207</v>
      </c>
      <c r="E549" s="171">
        <v>90.9</v>
      </c>
      <c r="F549" s="172">
        <v>0</v>
      </c>
      <c r="G549" s="173">
        <f>ROUND(E549*F549,2)</f>
        <v>0</v>
      </c>
      <c r="H549" s="172">
        <v>769.41</v>
      </c>
      <c r="I549" s="173">
        <f>ROUND(E549*H549,2)</f>
        <v>69939.37</v>
      </c>
      <c r="J549" s="172">
        <v>248.59</v>
      </c>
      <c r="K549" s="173">
        <f>ROUND(E549*J549,2)</f>
        <v>22596.83</v>
      </c>
      <c r="L549" s="173">
        <v>21</v>
      </c>
      <c r="M549" s="173">
        <f>G549*(1+L549/100)</f>
        <v>0</v>
      </c>
      <c r="N549" s="171">
        <v>2.2499999999999998E-3</v>
      </c>
      <c r="O549" s="171">
        <f>ROUND(E549*N549,2)</f>
        <v>0.2</v>
      </c>
      <c r="P549" s="171">
        <v>0</v>
      </c>
      <c r="Q549" s="171">
        <f>ROUND(E549*P549,2)</f>
        <v>0</v>
      </c>
      <c r="R549" s="173" t="s">
        <v>811</v>
      </c>
      <c r="S549" s="173" t="s">
        <v>162</v>
      </c>
      <c r="T549" s="174" t="s">
        <v>162</v>
      </c>
      <c r="U549" s="157">
        <v>0.39913999999999999</v>
      </c>
      <c r="V549" s="157">
        <f>ROUND(E549*U549,2)</f>
        <v>36.28</v>
      </c>
      <c r="W549" s="157"/>
      <c r="X549" s="157" t="s">
        <v>302</v>
      </c>
      <c r="Y549" s="157" t="s">
        <v>164</v>
      </c>
      <c r="Z549" s="147"/>
      <c r="AA549" s="147"/>
      <c r="AB549" s="147"/>
      <c r="AC549" s="147"/>
      <c r="AD549" s="147"/>
      <c r="AE549" s="147"/>
      <c r="AF549" s="147"/>
      <c r="AG549" s="147" t="s">
        <v>303</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2" x14ac:dyDescent="0.2">
      <c r="A550" s="154"/>
      <c r="B550" s="155"/>
      <c r="C550" s="185" t="s">
        <v>317</v>
      </c>
      <c r="D550" s="158"/>
      <c r="E550" s="159">
        <v>18.100000000000001</v>
      </c>
      <c r="F550" s="157"/>
      <c r="G550" s="157"/>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169</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85" t="s">
        <v>318</v>
      </c>
      <c r="D551" s="158"/>
      <c r="E551" s="159">
        <v>18.100000000000001</v>
      </c>
      <c r="F551" s="157"/>
      <c r="G551" s="157"/>
      <c r="H551" s="157"/>
      <c r="I551" s="157"/>
      <c r="J551" s="157"/>
      <c r="K551" s="157"/>
      <c r="L551" s="157"/>
      <c r="M551" s="157"/>
      <c r="N551" s="156"/>
      <c r="O551" s="156"/>
      <c r="P551" s="156"/>
      <c r="Q551" s="156"/>
      <c r="R551" s="157"/>
      <c r="S551" s="157"/>
      <c r="T551" s="157"/>
      <c r="U551" s="157"/>
      <c r="V551" s="157"/>
      <c r="W551" s="157"/>
      <c r="X551" s="157"/>
      <c r="Y551" s="157"/>
      <c r="Z551" s="147"/>
      <c r="AA551" s="147"/>
      <c r="AB551" s="147"/>
      <c r="AC551" s="147"/>
      <c r="AD551" s="147"/>
      <c r="AE551" s="147"/>
      <c r="AF551" s="147"/>
      <c r="AG551" s="147" t="s">
        <v>169</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
      <c r="A552" s="154"/>
      <c r="B552" s="155"/>
      <c r="C552" s="185" t="s">
        <v>319</v>
      </c>
      <c r="D552" s="158"/>
      <c r="E552" s="159">
        <v>16.399999999999999</v>
      </c>
      <c r="F552" s="157"/>
      <c r="G552" s="157"/>
      <c r="H552" s="157"/>
      <c r="I552" s="157"/>
      <c r="J552" s="157"/>
      <c r="K552" s="157"/>
      <c r="L552" s="157"/>
      <c r="M552" s="157"/>
      <c r="N552" s="156"/>
      <c r="O552" s="156"/>
      <c r="P552" s="156"/>
      <c r="Q552" s="156"/>
      <c r="R552" s="157"/>
      <c r="S552" s="157"/>
      <c r="T552" s="157"/>
      <c r="U552" s="157"/>
      <c r="V552" s="157"/>
      <c r="W552" s="157"/>
      <c r="X552" s="157"/>
      <c r="Y552" s="157"/>
      <c r="Z552" s="147"/>
      <c r="AA552" s="147"/>
      <c r="AB552" s="147"/>
      <c r="AC552" s="147"/>
      <c r="AD552" s="147"/>
      <c r="AE552" s="147"/>
      <c r="AF552" s="147"/>
      <c r="AG552" s="147" t="s">
        <v>169</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3" x14ac:dyDescent="0.2">
      <c r="A553" s="154"/>
      <c r="B553" s="155"/>
      <c r="C553" s="185" t="s">
        <v>322</v>
      </c>
      <c r="D553" s="158"/>
      <c r="E553" s="159">
        <v>15.8</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169</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3" x14ac:dyDescent="0.2">
      <c r="A554" s="154"/>
      <c r="B554" s="155"/>
      <c r="C554" s="185" t="s">
        <v>323</v>
      </c>
      <c r="D554" s="158"/>
      <c r="E554" s="159">
        <v>22.5</v>
      </c>
      <c r="F554" s="157"/>
      <c r="G554" s="157"/>
      <c r="H554" s="157"/>
      <c r="I554" s="157"/>
      <c r="J554" s="157"/>
      <c r="K554" s="157"/>
      <c r="L554" s="157"/>
      <c r="M554" s="157"/>
      <c r="N554" s="156"/>
      <c r="O554" s="156"/>
      <c r="P554" s="156"/>
      <c r="Q554" s="156"/>
      <c r="R554" s="157"/>
      <c r="S554" s="157"/>
      <c r="T554" s="157"/>
      <c r="U554" s="157"/>
      <c r="V554" s="157"/>
      <c r="W554" s="157"/>
      <c r="X554" s="157"/>
      <c r="Y554" s="157"/>
      <c r="Z554" s="147"/>
      <c r="AA554" s="147"/>
      <c r="AB554" s="147"/>
      <c r="AC554" s="147"/>
      <c r="AD554" s="147"/>
      <c r="AE554" s="147"/>
      <c r="AF554" s="147"/>
      <c r="AG554" s="147" t="s">
        <v>169</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76">
        <v>175</v>
      </c>
      <c r="B555" s="177" t="s">
        <v>812</v>
      </c>
      <c r="C555" s="186" t="s">
        <v>813</v>
      </c>
      <c r="D555" s="178" t="s">
        <v>312</v>
      </c>
      <c r="E555" s="179">
        <v>1</v>
      </c>
      <c r="F555" s="180">
        <v>0</v>
      </c>
      <c r="G555" s="181">
        <f>ROUND(E555*F555,2)</f>
        <v>0</v>
      </c>
      <c r="H555" s="180">
        <v>31065.05</v>
      </c>
      <c r="I555" s="181">
        <f>ROUND(E555*H555,2)</f>
        <v>31065.05</v>
      </c>
      <c r="J555" s="180">
        <v>794.95</v>
      </c>
      <c r="K555" s="181">
        <f>ROUND(E555*J555,2)</f>
        <v>794.95</v>
      </c>
      <c r="L555" s="181">
        <v>21</v>
      </c>
      <c r="M555" s="181">
        <f>G555*(1+L555/100)</f>
        <v>0</v>
      </c>
      <c r="N555" s="179">
        <v>0.02</v>
      </c>
      <c r="O555" s="179">
        <f>ROUND(E555*N555,2)</f>
        <v>0.02</v>
      </c>
      <c r="P555" s="179">
        <v>0</v>
      </c>
      <c r="Q555" s="179">
        <f>ROUND(E555*P555,2)</f>
        <v>0</v>
      </c>
      <c r="R555" s="181"/>
      <c r="S555" s="181" t="s">
        <v>255</v>
      </c>
      <c r="T555" s="182" t="s">
        <v>289</v>
      </c>
      <c r="U555" s="157">
        <v>1.22</v>
      </c>
      <c r="V555" s="157">
        <f>ROUND(E555*U555,2)</f>
        <v>1.22</v>
      </c>
      <c r="W555" s="157"/>
      <c r="X555" s="157" t="s">
        <v>302</v>
      </c>
      <c r="Y555" s="157" t="s">
        <v>164</v>
      </c>
      <c r="Z555" s="147"/>
      <c r="AA555" s="147"/>
      <c r="AB555" s="147"/>
      <c r="AC555" s="147"/>
      <c r="AD555" s="147"/>
      <c r="AE555" s="147"/>
      <c r="AF555" s="147"/>
      <c r="AG555" s="147" t="s">
        <v>303</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76">
        <v>176</v>
      </c>
      <c r="B556" s="177" t="s">
        <v>814</v>
      </c>
      <c r="C556" s="186" t="s">
        <v>815</v>
      </c>
      <c r="D556" s="178" t="s">
        <v>312</v>
      </c>
      <c r="E556" s="179">
        <v>1</v>
      </c>
      <c r="F556" s="180">
        <v>0</v>
      </c>
      <c r="G556" s="181">
        <f>ROUND(E556*F556,2)</f>
        <v>0</v>
      </c>
      <c r="H556" s="180">
        <v>13566.27</v>
      </c>
      <c r="I556" s="181">
        <f>ROUND(E556*H556,2)</f>
        <v>13566.27</v>
      </c>
      <c r="J556" s="180">
        <v>983.73</v>
      </c>
      <c r="K556" s="181">
        <f>ROUND(E556*J556,2)</f>
        <v>983.73</v>
      </c>
      <c r="L556" s="181">
        <v>21</v>
      </c>
      <c r="M556" s="181">
        <f>G556*(1+L556/100)</f>
        <v>0</v>
      </c>
      <c r="N556" s="179">
        <v>0.02</v>
      </c>
      <c r="O556" s="179">
        <f>ROUND(E556*N556,2)</f>
        <v>0.02</v>
      </c>
      <c r="P556" s="179">
        <v>0</v>
      </c>
      <c r="Q556" s="179">
        <f>ROUND(E556*P556,2)</f>
        <v>0</v>
      </c>
      <c r="R556" s="181"/>
      <c r="S556" s="181" t="s">
        <v>255</v>
      </c>
      <c r="T556" s="182" t="s">
        <v>289</v>
      </c>
      <c r="U556" s="157">
        <v>1.55</v>
      </c>
      <c r="V556" s="157">
        <f>ROUND(E556*U556,2)</f>
        <v>1.55</v>
      </c>
      <c r="W556" s="157"/>
      <c r="X556" s="157" t="s">
        <v>302</v>
      </c>
      <c r="Y556" s="157" t="s">
        <v>164</v>
      </c>
      <c r="Z556" s="147"/>
      <c r="AA556" s="147"/>
      <c r="AB556" s="147"/>
      <c r="AC556" s="147"/>
      <c r="AD556" s="147"/>
      <c r="AE556" s="147"/>
      <c r="AF556" s="147"/>
      <c r="AG556" s="147" t="s">
        <v>303</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x14ac:dyDescent="0.2">
      <c r="A557" s="161" t="s">
        <v>156</v>
      </c>
      <c r="B557" s="162" t="s">
        <v>117</v>
      </c>
      <c r="C557" s="183" t="s">
        <v>118</v>
      </c>
      <c r="D557" s="163"/>
      <c r="E557" s="164"/>
      <c r="F557" s="165"/>
      <c r="G557" s="165">
        <f>SUMIF(AG558:AG563,"&lt;&gt;NOR",G558:G563)</f>
        <v>0</v>
      </c>
      <c r="H557" s="165"/>
      <c r="I557" s="165">
        <f>SUM(I558:I563)</f>
        <v>8997.73</v>
      </c>
      <c r="J557" s="165"/>
      <c r="K557" s="165">
        <f>SUM(K558:K563)</f>
        <v>38061.039999999994</v>
      </c>
      <c r="L557" s="165"/>
      <c r="M557" s="165">
        <f>SUM(M558:M563)</f>
        <v>0</v>
      </c>
      <c r="N557" s="164"/>
      <c r="O557" s="164">
        <f>SUM(O558:O563)</f>
        <v>0.33</v>
      </c>
      <c r="P557" s="164"/>
      <c r="Q557" s="164">
        <f>SUM(Q558:Q563)</f>
        <v>0</v>
      </c>
      <c r="R557" s="165"/>
      <c r="S557" s="165"/>
      <c r="T557" s="166"/>
      <c r="U557" s="160"/>
      <c r="V557" s="160">
        <f>SUM(V558:V563)</f>
        <v>59.93</v>
      </c>
      <c r="W557" s="160"/>
      <c r="X557" s="160"/>
      <c r="Y557" s="160"/>
      <c r="AG557" t="s">
        <v>157</v>
      </c>
    </row>
    <row r="558" spans="1:60" ht="22.5" outlineLevel="1" x14ac:dyDescent="0.2">
      <c r="A558" s="168">
        <v>177</v>
      </c>
      <c r="B558" s="169" t="s">
        <v>816</v>
      </c>
      <c r="C558" s="184" t="s">
        <v>1019</v>
      </c>
      <c r="D558" s="170" t="s">
        <v>207</v>
      </c>
      <c r="E558" s="171">
        <v>148.6</v>
      </c>
      <c r="F558" s="172">
        <v>0</v>
      </c>
      <c r="G558" s="173">
        <f>ROUND(E558*F558,2)</f>
        <v>0</v>
      </c>
      <c r="H558" s="172">
        <v>60.55</v>
      </c>
      <c r="I558" s="173">
        <f>ROUND(E558*H558,2)</f>
        <v>8997.73</v>
      </c>
      <c r="J558" s="172">
        <v>254.45</v>
      </c>
      <c r="K558" s="173">
        <f>ROUND(E558*J558,2)</f>
        <v>37811.269999999997</v>
      </c>
      <c r="L558" s="173">
        <v>21</v>
      </c>
      <c r="M558" s="173">
        <f>G558*(1+L558/100)</f>
        <v>0</v>
      </c>
      <c r="N558" s="171">
        <v>2.2000000000000001E-3</v>
      </c>
      <c r="O558" s="171">
        <f>ROUND(E558*N558,2)</f>
        <v>0.33</v>
      </c>
      <c r="P558" s="171">
        <v>0</v>
      </c>
      <c r="Q558" s="171">
        <f>ROUND(E558*P558,2)</f>
        <v>0</v>
      </c>
      <c r="R558" s="173" t="s">
        <v>817</v>
      </c>
      <c r="S558" s="173" t="s">
        <v>162</v>
      </c>
      <c r="T558" s="174" t="s">
        <v>162</v>
      </c>
      <c r="U558" s="157">
        <v>0.4</v>
      </c>
      <c r="V558" s="157">
        <f>ROUND(E558*U558,2)</f>
        <v>59.44</v>
      </c>
      <c r="W558" s="157"/>
      <c r="X558" s="157" t="s">
        <v>163</v>
      </c>
      <c r="Y558" s="157" t="s">
        <v>164</v>
      </c>
      <c r="Z558" s="147"/>
      <c r="AA558" s="147"/>
      <c r="AB558" s="147"/>
      <c r="AC558" s="147"/>
      <c r="AD558" s="147"/>
      <c r="AE558" s="147"/>
      <c r="AF558" s="147"/>
      <c r="AG558" s="147" t="s">
        <v>165</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2" x14ac:dyDescent="0.2">
      <c r="A559" s="154"/>
      <c r="B559" s="155"/>
      <c r="C559" s="248" t="s">
        <v>818</v>
      </c>
      <c r="D559" s="249"/>
      <c r="E559" s="249"/>
      <c r="F559" s="249"/>
      <c r="G559" s="249"/>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167</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2" x14ac:dyDescent="0.2">
      <c r="A560" s="154"/>
      <c r="B560" s="155"/>
      <c r="C560" s="250" t="s">
        <v>819</v>
      </c>
      <c r="D560" s="251"/>
      <c r="E560" s="251"/>
      <c r="F560" s="251"/>
      <c r="G560" s="251"/>
      <c r="H560" s="157"/>
      <c r="I560" s="157"/>
      <c r="J560" s="157"/>
      <c r="K560" s="157"/>
      <c r="L560" s="157"/>
      <c r="M560" s="157"/>
      <c r="N560" s="156"/>
      <c r="O560" s="156"/>
      <c r="P560" s="156"/>
      <c r="Q560" s="156"/>
      <c r="R560" s="157"/>
      <c r="S560" s="157"/>
      <c r="T560" s="157"/>
      <c r="U560" s="157"/>
      <c r="V560" s="157"/>
      <c r="W560" s="157"/>
      <c r="X560" s="157"/>
      <c r="Y560" s="157"/>
      <c r="Z560" s="147"/>
      <c r="AA560" s="147"/>
      <c r="AB560" s="147"/>
      <c r="AC560" s="147"/>
      <c r="AD560" s="147"/>
      <c r="AE560" s="147"/>
      <c r="AF560" s="147"/>
      <c r="AG560" s="147" t="s">
        <v>242</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2" x14ac:dyDescent="0.2">
      <c r="A561" s="154"/>
      <c r="B561" s="155"/>
      <c r="C561" s="185" t="s">
        <v>820</v>
      </c>
      <c r="D561" s="158"/>
      <c r="E561" s="159">
        <v>148.6</v>
      </c>
      <c r="F561" s="157"/>
      <c r="G561" s="157"/>
      <c r="H561" s="157"/>
      <c r="I561" s="157"/>
      <c r="J561" s="157"/>
      <c r="K561" s="157"/>
      <c r="L561" s="157"/>
      <c r="M561" s="157"/>
      <c r="N561" s="156"/>
      <c r="O561" s="156"/>
      <c r="P561" s="156"/>
      <c r="Q561" s="156"/>
      <c r="R561" s="157"/>
      <c r="S561" s="157"/>
      <c r="T561" s="157"/>
      <c r="U561" s="157"/>
      <c r="V561" s="157"/>
      <c r="W561" s="157"/>
      <c r="X561" s="157"/>
      <c r="Y561" s="157"/>
      <c r="Z561" s="147"/>
      <c r="AA561" s="147"/>
      <c r="AB561" s="147"/>
      <c r="AC561" s="147"/>
      <c r="AD561" s="147"/>
      <c r="AE561" s="147"/>
      <c r="AF561" s="147"/>
      <c r="AG561" s="147" t="s">
        <v>169</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68">
        <v>178</v>
      </c>
      <c r="B562" s="169" t="s">
        <v>821</v>
      </c>
      <c r="C562" s="184" t="s">
        <v>822</v>
      </c>
      <c r="D562" s="170" t="s">
        <v>218</v>
      </c>
      <c r="E562" s="171">
        <v>0.32691999999999999</v>
      </c>
      <c r="F562" s="172">
        <v>0</v>
      </c>
      <c r="G562" s="173">
        <f>ROUND(E562*F562,2)</f>
        <v>0</v>
      </c>
      <c r="H562" s="172">
        <v>0</v>
      </c>
      <c r="I562" s="173">
        <f>ROUND(E562*H562,2)</f>
        <v>0</v>
      </c>
      <c r="J562" s="172">
        <v>764</v>
      </c>
      <c r="K562" s="173">
        <f>ROUND(E562*J562,2)</f>
        <v>249.77</v>
      </c>
      <c r="L562" s="173">
        <v>21</v>
      </c>
      <c r="M562" s="173">
        <f>G562*(1+L562/100)</f>
        <v>0</v>
      </c>
      <c r="N562" s="171">
        <v>0</v>
      </c>
      <c r="O562" s="171">
        <f>ROUND(E562*N562,2)</f>
        <v>0</v>
      </c>
      <c r="P562" s="171">
        <v>0</v>
      </c>
      <c r="Q562" s="171">
        <f>ROUND(E562*P562,2)</f>
        <v>0</v>
      </c>
      <c r="R562" s="173" t="s">
        <v>817</v>
      </c>
      <c r="S562" s="173" t="s">
        <v>162</v>
      </c>
      <c r="T562" s="174" t="s">
        <v>162</v>
      </c>
      <c r="U562" s="157">
        <v>1.4990000000000001</v>
      </c>
      <c r="V562" s="157">
        <f>ROUND(E562*U562,2)</f>
        <v>0.49</v>
      </c>
      <c r="W562" s="157"/>
      <c r="X562" s="157" t="s">
        <v>506</v>
      </c>
      <c r="Y562" s="157" t="s">
        <v>164</v>
      </c>
      <c r="Z562" s="147"/>
      <c r="AA562" s="147"/>
      <c r="AB562" s="147"/>
      <c r="AC562" s="147"/>
      <c r="AD562" s="147"/>
      <c r="AE562" s="147"/>
      <c r="AF562" s="147"/>
      <c r="AG562" s="147" t="s">
        <v>507</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2" x14ac:dyDescent="0.2">
      <c r="A563" s="154"/>
      <c r="B563" s="155"/>
      <c r="C563" s="248" t="s">
        <v>629</v>
      </c>
      <c r="D563" s="249"/>
      <c r="E563" s="249"/>
      <c r="F563" s="249"/>
      <c r="G563" s="249"/>
      <c r="H563" s="157"/>
      <c r="I563" s="157"/>
      <c r="J563" s="157"/>
      <c r="K563" s="157"/>
      <c r="L563" s="157"/>
      <c r="M563" s="157"/>
      <c r="N563" s="156"/>
      <c r="O563" s="156"/>
      <c r="P563" s="156"/>
      <c r="Q563" s="156"/>
      <c r="R563" s="157"/>
      <c r="S563" s="157"/>
      <c r="T563" s="157"/>
      <c r="U563" s="157"/>
      <c r="V563" s="157"/>
      <c r="W563" s="157"/>
      <c r="X563" s="157"/>
      <c r="Y563" s="157"/>
      <c r="Z563" s="147"/>
      <c r="AA563" s="147"/>
      <c r="AB563" s="147"/>
      <c r="AC563" s="147"/>
      <c r="AD563" s="147"/>
      <c r="AE563" s="147"/>
      <c r="AF563" s="147"/>
      <c r="AG563" s="147" t="s">
        <v>167</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x14ac:dyDescent="0.2">
      <c r="A564" s="161" t="s">
        <v>156</v>
      </c>
      <c r="B564" s="162" t="s">
        <v>119</v>
      </c>
      <c r="C564" s="183" t="s">
        <v>120</v>
      </c>
      <c r="D564" s="163"/>
      <c r="E564" s="164"/>
      <c r="F564" s="165"/>
      <c r="G564" s="165">
        <f>SUMIF(AG565:AG591,"&lt;&gt;NOR",G565:G591)</f>
        <v>0</v>
      </c>
      <c r="H564" s="165"/>
      <c r="I564" s="165">
        <f>SUM(I565:I591)</f>
        <v>36772.120000000003</v>
      </c>
      <c r="J564" s="165"/>
      <c r="K564" s="165">
        <f>SUM(K565:K591)</f>
        <v>38242.689999999995</v>
      </c>
      <c r="L564" s="165"/>
      <c r="M564" s="165">
        <f>SUM(M565:M591)</f>
        <v>0</v>
      </c>
      <c r="N564" s="164"/>
      <c r="O564" s="164">
        <f>SUM(O565:O591)</f>
        <v>1.04</v>
      </c>
      <c r="P564" s="164"/>
      <c r="Q564" s="164">
        <f>SUM(Q565:Q591)</f>
        <v>0</v>
      </c>
      <c r="R564" s="165"/>
      <c r="S564" s="165"/>
      <c r="T564" s="166"/>
      <c r="U564" s="160"/>
      <c r="V564" s="160">
        <f>SUM(V565:V591)</f>
        <v>60.22</v>
      </c>
      <c r="W564" s="160"/>
      <c r="X564" s="160"/>
      <c r="Y564" s="160"/>
      <c r="AG564" t="s">
        <v>157</v>
      </c>
    </row>
    <row r="565" spans="1:60" outlineLevel="1" x14ac:dyDescent="0.2">
      <c r="A565" s="168">
        <v>179</v>
      </c>
      <c r="B565" s="169" t="s">
        <v>823</v>
      </c>
      <c r="C565" s="184" t="s">
        <v>824</v>
      </c>
      <c r="D565" s="170" t="s">
        <v>207</v>
      </c>
      <c r="E565" s="171">
        <v>48.246000000000002</v>
      </c>
      <c r="F565" s="172">
        <v>0</v>
      </c>
      <c r="G565" s="173">
        <f>ROUND(E565*F565,2)</f>
        <v>0</v>
      </c>
      <c r="H565" s="172">
        <v>25.71</v>
      </c>
      <c r="I565" s="173">
        <f>ROUND(E565*H565,2)</f>
        <v>1240.4000000000001</v>
      </c>
      <c r="J565" s="172">
        <v>31.79</v>
      </c>
      <c r="K565" s="173">
        <f>ROUND(E565*J565,2)</f>
        <v>1533.74</v>
      </c>
      <c r="L565" s="173">
        <v>21</v>
      </c>
      <c r="M565" s="173">
        <f>G565*(1+L565/100)</f>
        <v>0</v>
      </c>
      <c r="N565" s="171">
        <v>2.1000000000000001E-4</v>
      </c>
      <c r="O565" s="171">
        <f>ROUND(E565*N565,2)</f>
        <v>0.01</v>
      </c>
      <c r="P565" s="171">
        <v>0</v>
      </c>
      <c r="Q565" s="171">
        <f>ROUND(E565*P565,2)</f>
        <v>0</v>
      </c>
      <c r="R565" s="173" t="s">
        <v>774</v>
      </c>
      <c r="S565" s="173" t="s">
        <v>162</v>
      </c>
      <c r="T565" s="174" t="s">
        <v>162</v>
      </c>
      <c r="U565" s="157">
        <v>0.05</v>
      </c>
      <c r="V565" s="157">
        <f>ROUND(E565*U565,2)</f>
        <v>2.41</v>
      </c>
      <c r="W565" s="157"/>
      <c r="X565" s="157" t="s">
        <v>163</v>
      </c>
      <c r="Y565" s="157" t="s">
        <v>164</v>
      </c>
      <c r="Z565" s="147"/>
      <c r="AA565" s="147"/>
      <c r="AB565" s="147"/>
      <c r="AC565" s="147"/>
      <c r="AD565" s="147"/>
      <c r="AE565" s="147"/>
      <c r="AF565" s="147"/>
      <c r="AG565" s="147" t="s">
        <v>541</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2" x14ac:dyDescent="0.2">
      <c r="A566" s="154"/>
      <c r="B566" s="155"/>
      <c r="C566" s="246" t="s">
        <v>825</v>
      </c>
      <c r="D566" s="247"/>
      <c r="E566" s="247"/>
      <c r="F566" s="247"/>
      <c r="G566" s="247"/>
      <c r="H566" s="157"/>
      <c r="I566" s="157"/>
      <c r="J566" s="157"/>
      <c r="K566" s="157"/>
      <c r="L566" s="157"/>
      <c r="M566" s="157"/>
      <c r="N566" s="156"/>
      <c r="O566" s="156"/>
      <c r="P566" s="156"/>
      <c r="Q566" s="156"/>
      <c r="R566" s="157"/>
      <c r="S566" s="157"/>
      <c r="T566" s="157"/>
      <c r="U566" s="157"/>
      <c r="V566" s="157"/>
      <c r="W566" s="157"/>
      <c r="X566" s="157"/>
      <c r="Y566" s="157"/>
      <c r="Z566" s="147"/>
      <c r="AA566" s="147"/>
      <c r="AB566" s="147"/>
      <c r="AC566" s="147"/>
      <c r="AD566" s="147"/>
      <c r="AE566" s="147"/>
      <c r="AF566" s="147"/>
      <c r="AG566" s="147" t="s">
        <v>242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
      <c r="A567" s="154"/>
      <c r="B567" s="155"/>
      <c r="C567" s="185" t="s">
        <v>826</v>
      </c>
      <c r="D567" s="158"/>
      <c r="E567" s="159">
        <v>47.286000000000001</v>
      </c>
      <c r="F567" s="157"/>
      <c r="G567" s="157"/>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169</v>
      </c>
      <c r="AH567" s="147">
        <v>5</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185" t="s">
        <v>827</v>
      </c>
      <c r="D568" s="158"/>
      <c r="E568" s="159">
        <v>0.96</v>
      </c>
      <c r="F568" s="157"/>
      <c r="G568" s="157"/>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169</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68">
        <v>180</v>
      </c>
      <c r="B569" s="169" t="s">
        <v>828</v>
      </c>
      <c r="C569" s="184" t="s">
        <v>829</v>
      </c>
      <c r="D569" s="170" t="s">
        <v>266</v>
      </c>
      <c r="E569" s="171">
        <v>3.2</v>
      </c>
      <c r="F569" s="172">
        <v>0</v>
      </c>
      <c r="G569" s="173">
        <f>ROUND(E569*F569,2)</f>
        <v>0</v>
      </c>
      <c r="H569" s="172">
        <v>0</v>
      </c>
      <c r="I569" s="173">
        <f>ROUND(E569*H569,2)</f>
        <v>0</v>
      </c>
      <c r="J569" s="172">
        <v>392</v>
      </c>
      <c r="K569" s="173">
        <f>ROUND(E569*J569,2)</f>
        <v>1254.4000000000001</v>
      </c>
      <c r="L569" s="173">
        <v>21</v>
      </c>
      <c r="M569" s="173">
        <f>G569*(1+L569/100)</f>
        <v>0</v>
      </c>
      <c r="N569" s="171">
        <v>0</v>
      </c>
      <c r="O569" s="171">
        <f>ROUND(E569*N569,2)</f>
        <v>0</v>
      </c>
      <c r="P569" s="171">
        <v>0</v>
      </c>
      <c r="Q569" s="171">
        <f>ROUND(E569*P569,2)</f>
        <v>0</v>
      </c>
      <c r="R569" s="173" t="s">
        <v>774</v>
      </c>
      <c r="S569" s="173" t="s">
        <v>162</v>
      </c>
      <c r="T569" s="174" t="s">
        <v>162</v>
      </c>
      <c r="U569" s="157">
        <v>0.61599999999999999</v>
      </c>
      <c r="V569" s="157">
        <f>ROUND(E569*U569,2)</f>
        <v>1.97</v>
      </c>
      <c r="W569" s="157"/>
      <c r="X569" s="157" t="s">
        <v>163</v>
      </c>
      <c r="Y569" s="157" t="s">
        <v>164</v>
      </c>
      <c r="Z569" s="147"/>
      <c r="AA569" s="147"/>
      <c r="AB569" s="147"/>
      <c r="AC569" s="147"/>
      <c r="AD569" s="147"/>
      <c r="AE569" s="147"/>
      <c r="AF569" s="147"/>
      <c r="AG569" s="147" t="s">
        <v>541</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248" t="s">
        <v>830</v>
      </c>
      <c r="D570" s="249"/>
      <c r="E570" s="249"/>
      <c r="F570" s="249"/>
      <c r="G570" s="249"/>
      <c r="H570" s="157"/>
      <c r="I570" s="157"/>
      <c r="J570" s="157"/>
      <c r="K570" s="157"/>
      <c r="L570" s="157"/>
      <c r="M570" s="157"/>
      <c r="N570" s="156"/>
      <c r="O570" s="156"/>
      <c r="P570" s="156"/>
      <c r="Q570" s="156"/>
      <c r="R570" s="157"/>
      <c r="S570" s="157"/>
      <c r="T570" s="157"/>
      <c r="U570" s="157"/>
      <c r="V570" s="157"/>
      <c r="W570" s="157"/>
      <c r="X570" s="157"/>
      <c r="Y570" s="157"/>
      <c r="Z570" s="147"/>
      <c r="AA570" s="147"/>
      <c r="AB570" s="147"/>
      <c r="AC570" s="147"/>
      <c r="AD570" s="147"/>
      <c r="AE570" s="147"/>
      <c r="AF570" s="147"/>
      <c r="AG570" s="147" t="s">
        <v>167</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2" x14ac:dyDescent="0.2">
      <c r="A571" s="154"/>
      <c r="B571" s="155"/>
      <c r="C571" s="185" t="s">
        <v>831</v>
      </c>
      <c r="D571" s="158"/>
      <c r="E571" s="159">
        <v>3.2</v>
      </c>
      <c r="F571" s="157"/>
      <c r="G571" s="157"/>
      <c r="H571" s="157"/>
      <c r="I571" s="157"/>
      <c r="J571" s="157"/>
      <c r="K571" s="157"/>
      <c r="L571" s="157"/>
      <c r="M571" s="157"/>
      <c r="N571" s="156"/>
      <c r="O571" s="156"/>
      <c r="P571" s="156"/>
      <c r="Q571" s="156"/>
      <c r="R571" s="157"/>
      <c r="S571" s="157"/>
      <c r="T571" s="157"/>
      <c r="U571" s="157"/>
      <c r="V571" s="157"/>
      <c r="W571" s="157"/>
      <c r="X571" s="157"/>
      <c r="Y571" s="157"/>
      <c r="Z571" s="147"/>
      <c r="AA571" s="147"/>
      <c r="AB571" s="147"/>
      <c r="AC571" s="147"/>
      <c r="AD571" s="147"/>
      <c r="AE571" s="147"/>
      <c r="AF571" s="147"/>
      <c r="AG571" s="147" t="s">
        <v>169</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68">
        <v>181</v>
      </c>
      <c r="B572" s="169" t="s">
        <v>832</v>
      </c>
      <c r="C572" s="184" t="s">
        <v>833</v>
      </c>
      <c r="D572" s="170" t="s">
        <v>266</v>
      </c>
      <c r="E572" s="171">
        <v>6.4</v>
      </c>
      <c r="F572" s="172">
        <v>0</v>
      </c>
      <c r="G572" s="173">
        <f>ROUND(E572*F572,2)</f>
        <v>0</v>
      </c>
      <c r="H572" s="172">
        <v>0</v>
      </c>
      <c r="I572" s="173">
        <f>ROUND(E572*H572,2)</f>
        <v>0</v>
      </c>
      <c r="J572" s="172">
        <v>340</v>
      </c>
      <c r="K572" s="173">
        <f>ROUND(E572*J572,2)</f>
        <v>2176</v>
      </c>
      <c r="L572" s="173">
        <v>21</v>
      </c>
      <c r="M572" s="173">
        <f>G572*(1+L572/100)</f>
        <v>0</v>
      </c>
      <c r="N572" s="171">
        <v>0</v>
      </c>
      <c r="O572" s="171">
        <f>ROUND(E572*N572,2)</f>
        <v>0</v>
      </c>
      <c r="P572" s="171">
        <v>0</v>
      </c>
      <c r="Q572" s="171">
        <f>ROUND(E572*P572,2)</f>
        <v>0</v>
      </c>
      <c r="R572" s="173" t="s">
        <v>774</v>
      </c>
      <c r="S572" s="173" t="s">
        <v>162</v>
      </c>
      <c r="T572" s="174" t="s">
        <v>162</v>
      </c>
      <c r="U572" s="157">
        <v>0.53400000000000003</v>
      </c>
      <c r="V572" s="157">
        <f>ROUND(E572*U572,2)</f>
        <v>3.42</v>
      </c>
      <c r="W572" s="157"/>
      <c r="X572" s="157" t="s">
        <v>163</v>
      </c>
      <c r="Y572" s="157" t="s">
        <v>164</v>
      </c>
      <c r="Z572" s="147"/>
      <c r="AA572" s="147"/>
      <c r="AB572" s="147"/>
      <c r="AC572" s="147"/>
      <c r="AD572" s="147"/>
      <c r="AE572" s="147"/>
      <c r="AF572" s="147"/>
      <c r="AG572" s="147" t="s">
        <v>541</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2" x14ac:dyDescent="0.2">
      <c r="A573" s="154"/>
      <c r="B573" s="155"/>
      <c r="C573" s="248" t="s">
        <v>834</v>
      </c>
      <c r="D573" s="249"/>
      <c r="E573" s="249"/>
      <c r="F573" s="249"/>
      <c r="G573" s="249"/>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167</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185" t="s">
        <v>466</v>
      </c>
      <c r="D574" s="158"/>
      <c r="E574" s="159">
        <v>6.4</v>
      </c>
      <c r="F574" s="157"/>
      <c r="G574" s="157"/>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169</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ht="22.5" outlineLevel="1" x14ac:dyDescent="0.2">
      <c r="A575" s="168">
        <v>182</v>
      </c>
      <c r="B575" s="169" t="s">
        <v>835</v>
      </c>
      <c r="C575" s="184" t="s">
        <v>836</v>
      </c>
      <c r="D575" s="170" t="s">
        <v>207</v>
      </c>
      <c r="E575" s="171">
        <v>47.286000000000001</v>
      </c>
      <c r="F575" s="172">
        <v>0</v>
      </c>
      <c r="G575" s="173">
        <f>ROUND(E575*F575,2)</f>
        <v>0</v>
      </c>
      <c r="H575" s="172">
        <v>129.03</v>
      </c>
      <c r="I575" s="173">
        <f>ROUND(E575*H575,2)</f>
        <v>6101.31</v>
      </c>
      <c r="J575" s="172">
        <v>649.97</v>
      </c>
      <c r="K575" s="173">
        <f>ROUND(E575*J575,2)</f>
        <v>30734.48</v>
      </c>
      <c r="L575" s="173">
        <v>21</v>
      </c>
      <c r="M575" s="173">
        <f>G575*(1+L575/100)</f>
        <v>0</v>
      </c>
      <c r="N575" s="171">
        <v>4.9100000000000003E-3</v>
      </c>
      <c r="O575" s="171">
        <f>ROUND(E575*N575,2)</f>
        <v>0.23</v>
      </c>
      <c r="P575" s="171">
        <v>0</v>
      </c>
      <c r="Q575" s="171">
        <f>ROUND(E575*P575,2)</f>
        <v>0</v>
      </c>
      <c r="R575" s="173" t="s">
        <v>774</v>
      </c>
      <c r="S575" s="173" t="s">
        <v>162</v>
      </c>
      <c r="T575" s="174" t="s">
        <v>162</v>
      </c>
      <c r="U575" s="157">
        <v>1.0165</v>
      </c>
      <c r="V575" s="157">
        <f>ROUND(E575*U575,2)</f>
        <v>48.07</v>
      </c>
      <c r="W575" s="157"/>
      <c r="X575" s="157" t="s">
        <v>163</v>
      </c>
      <c r="Y575" s="157" t="s">
        <v>164</v>
      </c>
      <c r="Z575" s="147"/>
      <c r="AA575" s="147"/>
      <c r="AB575" s="147"/>
      <c r="AC575" s="147"/>
      <c r="AD575" s="147"/>
      <c r="AE575" s="147"/>
      <c r="AF575" s="147"/>
      <c r="AG575" s="147" t="s">
        <v>541</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2" x14ac:dyDescent="0.2">
      <c r="A576" s="154"/>
      <c r="B576" s="155"/>
      <c r="C576" s="185" t="s">
        <v>837</v>
      </c>
      <c r="D576" s="158"/>
      <c r="E576" s="159">
        <v>4.3010000000000002</v>
      </c>
      <c r="F576" s="157"/>
      <c r="G576" s="157"/>
      <c r="H576" s="157"/>
      <c r="I576" s="157"/>
      <c r="J576" s="157"/>
      <c r="K576" s="157"/>
      <c r="L576" s="157"/>
      <c r="M576" s="157"/>
      <c r="N576" s="156"/>
      <c r="O576" s="156"/>
      <c r="P576" s="156"/>
      <c r="Q576" s="156"/>
      <c r="R576" s="157"/>
      <c r="S576" s="157"/>
      <c r="T576" s="157"/>
      <c r="U576" s="157"/>
      <c r="V576" s="157"/>
      <c r="W576" s="157"/>
      <c r="X576" s="157"/>
      <c r="Y576" s="157"/>
      <c r="Z576" s="147"/>
      <c r="AA576" s="147"/>
      <c r="AB576" s="147"/>
      <c r="AC576" s="147"/>
      <c r="AD576" s="147"/>
      <c r="AE576" s="147"/>
      <c r="AF576" s="147"/>
      <c r="AG576" s="147" t="s">
        <v>169</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85" t="s">
        <v>549</v>
      </c>
      <c r="D577" s="158"/>
      <c r="E577" s="159">
        <v>17.29</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169</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85" t="s">
        <v>550</v>
      </c>
      <c r="D578" s="158"/>
      <c r="E578" s="159">
        <v>14.06</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169</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85" t="s">
        <v>838</v>
      </c>
      <c r="D579" s="158"/>
      <c r="E579" s="159">
        <v>11.635</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169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68">
        <v>183</v>
      </c>
      <c r="B580" s="169" t="s">
        <v>839</v>
      </c>
      <c r="C580" s="184" t="s">
        <v>840</v>
      </c>
      <c r="D580" s="170" t="s">
        <v>266</v>
      </c>
      <c r="E580" s="171">
        <v>19.149999999999999</v>
      </c>
      <c r="F580" s="172">
        <v>0</v>
      </c>
      <c r="G580" s="173">
        <f>ROUND(E580*F580,2)</f>
        <v>0</v>
      </c>
      <c r="H580" s="172">
        <v>227.71</v>
      </c>
      <c r="I580" s="173">
        <f>ROUND(E580*H580,2)</f>
        <v>4360.6499999999996</v>
      </c>
      <c r="J580" s="172">
        <v>76.290000000000006</v>
      </c>
      <c r="K580" s="173">
        <f>ROUND(E580*J580,2)</f>
        <v>1460.95</v>
      </c>
      <c r="L580" s="173">
        <v>21</v>
      </c>
      <c r="M580" s="173">
        <f>G580*(1+L580/100)</f>
        <v>0</v>
      </c>
      <c r="N580" s="171">
        <v>1.2999999999999999E-4</v>
      </c>
      <c r="O580" s="171">
        <f>ROUND(E580*N580,2)</f>
        <v>0</v>
      </c>
      <c r="P580" s="171">
        <v>0</v>
      </c>
      <c r="Q580" s="171">
        <f>ROUND(E580*P580,2)</f>
        <v>0</v>
      </c>
      <c r="R580" s="173" t="s">
        <v>774</v>
      </c>
      <c r="S580" s="173" t="s">
        <v>162</v>
      </c>
      <c r="T580" s="174" t="s">
        <v>162</v>
      </c>
      <c r="U580" s="157">
        <v>0.12</v>
      </c>
      <c r="V580" s="157">
        <f>ROUND(E580*U580,2)</f>
        <v>2.2999999999999998</v>
      </c>
      <c r="W580" s="157"/>
      <c r="X580" s="157" t="s">
        <v>163</v>
      </c>
      <c r="Y580" s="157" t="s">
        <v>164</v>
      </c>
      <c r="Z580" s="147"/>
      <c r="AA580" s="147"/>
      <c r="AB580" s="147"/>
      <c r="AC580" s="147"/>
      <c r="AD580" s="147"/>
      <c r="AE580" s="147"/>
      <c r="AF580" s="147"/>
      <c r="AG580" s="147" t="s">
        <v>541</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2" x14ac:dyDescent="0.2">
      <c r="A581" s="154"/>
      <c r="B581" s="155"/>
      <c r="C581" s="185" t="s">
        <v>841</v>
      </c>
      <c r="D581" s="158"/>
      <c r="E581" s="159">
        <v>2.2999999999999998</v>
      </c>
      <c r="F581" s="157"/>
      <c r="G581" s="157"/>
      <c r="H581" s="157"/>
      <c r="I581" s="157"/>
      <c r="J581" s="157"/>
      <c r="K581" s="157"/>
      <c r="L581" s="157"/>
      <c r="M581" s="157"/>
      <c r="N581" s="156"/>
      <c r="O581" s="156"/>
      <c r="P581" s="156"/>
      <c r="Q581" s="156"/>
      <c r="R581" s="157"/>
      <c r="S581" s="157"/>
      <c r="T581" s="157"/>
      <c r="U581" s="157"/>
      <c r="V581" s="157"/>
      <c r="W581" s="157"/>
      <c r="X581" s="157"/>
      <c r="Y581" s="157"/>
      <c r="Z581" s="147"/>
      <c r="AA581" s="147"/>
      <c r="AB581" s="147"/>
      <c r="AC581" s="147"/>
      <c r="AD581" s="147"/>
      <c r="AE581" s="147"/>
      <c r="AF581" s="147"/>
      <c r="AG581" s="147" t="s">
        <v>169</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85" t="s">
        <v>842</v>
      </c>
      <c r="D582" s="158"/>
      <c r="E582" s="159">
        <v>8.5</v>
      </c>
      <c r="F582" s="157"/>
      <c r="G582" s="157"/>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169</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85" t="s">
        <v>843</v>
      </c>
      <c r="D583" s="158"/>
      <c r="E583" s="159">
        <v>5.4</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169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85" t="s">
        <v>844</v>
      </c>
      <c r="D584" s="158"/>
      <c r="E584" s="159">
        <v>2.95</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169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68">
        <v>184</v>
      </c>
      <c r="B585" s="169" t="s">
        <v>845</v>
      </c>
      <c r="C585" s="184" t="s">
        <v>846</v>
      </c>
      <c r="D585" s="170" t="s">
        <v>266</v>
      </c>
      <c r="E585" s="171">
        <v>3.2</v>
      </c>
      <c r="F585" s="172">
        <v>0</v>
      </c>
      <c r="G585" s="173">
        <f>ROUND(E585*F585,2)</f>
        <v>0</v>
      </c>
      <c r="H585" s="172">
        <v>227.71</v>
      </c>
      <c r="I585" s="173">
        <f>ROUND(E585*H585,2)</f>
        <v>728.67</v>
      </c>
      <c r="J585" s="172">
        <v>76.290000000000006</v>
      </c>
      <c r="K585" s="173">
        <f>ROUND(E585*J585,2)</f>
        <v>244.13</v>
      </c>
      <c r="L585" s="173">
        <v>21</v>
      </c>
      <c r="M585" s="173">
        <f>G585*(1+L585/100)</f>
        <v>0</v>
      </c>
      <c r="N585" s="171">
        <v>1.2999999999999999E-4</v>
      </c>
      <c r="O585" s="171">
        <f>ROUND(E585*N585,2)</f>
        <v>0</v>
      </c>
      <c r="P585" s="171">
        <v>0</v>
      </c>
      <c r="Q585" s="171">
        <f>ROUND(E585*P585,2)</f>
        <v>0</v>
      </c>
      <c r="R585" s="173" t="s">
        <v>774</v>
      </c>
      <c r="S585" s="173" t="s">
        <v>162</v>
      </c>
      <c r="T585" s="174" t="s">
        <v>162</v>
      </c>
      <c r="U585" s="157">
        <v>0.12</v>
      </c>
      <c r="V585" s="157">
        <f>ROUND(E585*U585,2)</f>
        <v>0.38</v>
      </c>
      <c r="W585" s="157"/>
      <c r="X585" s="157" t="s">
        <v>163</v>
      </c>
      <c r="Y585" s="157" t="s">
        <v>164</v>
      </c>
      <c r="Z585" s="147"/>
      <c r="AA585" s="147"/>
      <c r="AB585" s="147"/>
      <c r="AC585" s="147"/>
      <c r="AD585" s="147"/>
      <c r="AE585" s="147"/>
      <c r="AF585" s="147"/>
      <c r="AG585" s="147" t="s">
        <v>541</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2" x14ac:dyDescent="0.2">
      <c r="A586" s="154"/>
      <c r="B586" s="155"/>
      <c r="C586" s="185" t="s">
        <v>831</v>
      </c>
      <c r="D586" s="158"/>
      <c r="E586" s="159">
        <v>3.2</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169</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ht="22.5" outlineLevel="1" x14ac:dyDescent="0.2">
      <c r="A587" s="168">
        <v>185</v>
      </c>
      <c r="B587" s="169" t="s">
        <v>847</v>
      </c>
      <c r="C587" s="184" t="s">
        <v>848</v>
      </c>
      <c r="D587" s="170" t="s">
        <v>207</v>
      </c>
      <c r="E587" s="171">
        <v>58.794899999999998</v>
      </c>
      <c r="F587" s="172">
        <v>0</v>
      </c>
      <c r="G587" s="173">
        <f>ROUND(E587*F587,2)</f>
        <v>0</v>
      </c>
      <c r="H587" s="172">
        <v>414</v>
      </c>
      <c r="I587" s="173">
        <f>ROUND(E587*H587,2)</f>
        <v>24341.09</v>
      </c>
      <c r="J587" s="172">
        <v>0</v>
      </c>
      <c r="K587" s="173">
        <f>ROUND(E587*J587,2)</f>
        <v>0</v>
      </c>
      <c r="L587" s="173">
        <v>21</v>
      </c>
      <c r="M587" s="173">
        <f>G587*(1+L587/100)</f>
        <v>0</v>
      </c>
      <c r="N587" s="171">
        <v>1.3599999999999999E-2</v>
      </c>
      <c r="O587" s="171">
        <f>ROUND(E587*N587,2)</f>
        <v>0.8</v>
      </c>
      <c r="P587" s="171">
        <v>0</v>
      </c>
      <c r="Q587" s="171">
        <f>ROUND(E587*P587,2)</f>
        <v>0</v>
      </c>
      <c r="R587" s="173" t="s">
        <v>219</v>
      </c>
      <c r="S587" s="173" t="s">
        <v>162</v>
      </c>
      <c r="T587" s="174" t="s">
        <v>162</v>
      </c>
      <c r="U587" s="157">
        <v>0</v>
      </c>
      <c r="V587" s="157">
        <f>ROUND(E587*U587,2)</f>
        <v>0</v>
      </c>
      <c r="W587" s="157"/>
      <c r="X587" s="157" t="s">
        <v>220</v>
      </c>
      <c r="Y587" s="157" t="s">
        <v>164</v>
      </c>
      <c r="Z587" s="147"/>
      <c r="AA587" s="147"/>
      <c r="AB587" s="147"/>
      <c r="AC587" s="147"/>
      <c r="AD587" s="147"/>
      <c r="AE587" s="147"/>
      <c r="AF587" s="147"/>
      <c r="AG587" s="147" t="s">
        <v>806</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2" x14ac:dyDescent="0.2">
      <c r="A588" s="154"/>
      <c r="B588" s="155"/>
      <c r="C588" s="185" t="s">
        <v>849</v>
      </c>
      <c r="D588" s="158"/>
      <c r="E588" s="159"/>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169</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85" t="s">
        <v>850</v>
      </c>
      <c r="D589" s="158"/>
      <c r="E589" s="159">
        <v>55.482900000000001</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169</v>
      </c>
      <c r="AH589" s="147">
        <v>5</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85" t="s">
        <v>851</v>
      </c>
      <c r="D590" s="158"/>
      <c r="E590" s="159">
        <v>3.3119999999999998</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169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76">
        <v>186</v>
      </c>
      <c r="B591" s="177" t="s">
        <v>852</v>
      </c>
      <c r="C591" s="186" t="s">
        <v>853</v>
      </c>
      <c r="D591" s="178" t="s">
        <v>218</v>
      </c>
      <c r="E591" s="179">
        <v>1.0448200000000001</v>
      </c>
      <c r="F591" s="180">
        <v>0</v>
      </c>
      <c r="G591" s="181">
        <f>ROUND(E591*F591,2)</f>
        <v>0</v>
      </c>
      <c r="H591" s="180">
        <v>0</v>
      </c>
      <c r="I591" s="181">
        <f>ROUND(E591*H591,2)</f>
        <v>0</v>
      </c>
      <c r="J591" s="180">
        <v>803</v>
      </c>
      <c r="K591" s="181">
        <f>ROUND(E591*J591,2)</f>
        <v>838.99</v>
      </c>
      <c r="L591" s="181">
        <v>21</v>
      </c>
      <c r="M591" s="181">
        <f>G591*(1+L591/100)</f>
        <v>0</v>
      </c>
      <c r="N591" s="179">
        <v>0</v>
      </c>
      <c r="O591" s="179">
        <f>ROUND(E591*N591,2)</f>
        <v>0</v>
      </c>
      <c r="P591" s="179">
        <v>0</v>
      </c>
      <c r="Q591" s="179">
        <f>ROUND(E591*P591,2)</f>
        <v>0</v>
      </c>
      <c r="R591" s="181" t="s">
        <v>774</v>
      </c>
      <c r="S591" s="181" t="s">
        <v>162</v>
      </c>
      <c r="T591" s="182" t="s">
        <v>162</v>
      </c>
      <c r="U591" s="157">
        <v>1.5980000000000001</v>
      </c>
      <c r="V591" s="157">
        <f>ROUND(E591*U591,2)</f>
        <v>1.67</v>
      </c>
      <c r="W591" s="157"/>
      <c r="X591" s="157" t="s">
        <v>506</v>
      </c>
      <c r="Y591" s="157" t="s">
        <v>164</v>
      </c>
      <c r="Z591" s="147"/>
      <c r="AA591" s="147"/>
      <c r="AB591" s="147"/>
      <c r="AC591" s="147"/>
      <c r="AD591" s="147"/>
      <c r="AE591" s="147"/>
      <c r="AF591" s="147"/>
      <c r="AG591" s="147" t="s">
        <v>507</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x14ac:dyDescent="0.2">
      <c r="A592" s="161" t="s">
        <v>156</v>
      </c>
      <c r="B592" s="162" t="s">
        <v>121</v>
      </c>
      <c r="C592" s="183" t="s">
        <v>122</v>
      </c>
      <c r="D592" s="163"/>
      <c r="E592" s="164"/>
      <c r="F592" s="165"/>
      <c r="G592" s="165">
        <f>SUMIF(AG593:AG594,"&lt;&gt;NOR",G593:G594)</f>
        <v>0</v>
      </c>
      <c r="H592" s="165"/>
      <c r="I592" s="165">
        <f>SUM(I593:I594)</f>
        <v>64927.58</v>
      </c>
      <c r="J592" s="165"/>
      <c r="K592" s="165">
        <f>SUM(K593:K594)</f>
        <v>58822.43</v>
      </c>
      <c r="L592" s="165"/>
      <c r="M592" s="165">
        <f>SUM(M593:M594)</f>
        <v>0</v>
      </c>
      <c r="N592" s="164"/>
      <c r="O592" s="164">
        <f>SUM(O593:O594)</f>
        <v>2.2000000000000002</v>
      </c>
      <c r="P592" s="164"/>
      <c r="Q592" s="164">
        <f>SUM(Q593:Q594)</f>
        <v>0</v>
      </c>
      <c r="R592" s="165"/>
      <c r="S592" s="165"/>
      <c r="T592" s="166"/>
      <c r="U592" s="160"/>
      <c r="V592" s="160">
        <f>SUM(V593:V594)</f>
        <v>86.75</v>
      </c>
      <c r="W592" s="160"/>
      <c r="X592" s="160"/>
      <c r="Y592" s="160"/>
      <c r="AG592" t="s">
        <v>157</v>
      </c>
    </row>
    <row r="593" spans="1:60" outlineLevel="1" x14ac:dyDescent="0.2">
      <c r="A593" s="168">
        <v>187</v>
      </c>
      <c r="B593" s="169" t="s">
        <v>854</v>
      </c>
      <c r="C593" s="184" t="s">
        <v>855</v>
      </c>
      <c r="D593" s="170" t="s">
        <v>207</v>
      </c>
      <c r="E593" s="171">
        <v>22.5</v>
      </c>
      <c r="F593" s="172">
        <v>0</v>
      </c>
      <c r="G593" s="173">
        <f>ROUND(E593*F593,2)</f>
        <v>0</v>
      </c>
      <c r="H593" s="172">
        <v>2885.67</v>
      </c>
      <c r="I593" s="173">
        <f>ROUND(E593*H593,2)</f>
        <v>64927.58</v>
      </c>
      <c r="J593" s="172">
        <v>2614.33</v>
      </c>
      <c r="K593" s="173">
        <f>ROUND(E593*J593,2)</f>
        <v>58822.43</v>
      </c>
      <c r="L593" s="173">
        <v>21</v>
      </c>
      <c r="M593" s="173">
        <f>G593*(1+L593/100)</f>
        <v>0</v>
      </c>
      <c r="N593" s="171">
        <v>9.7930000000000003E-2</v>
      </c>
      <c r="O593" s="171">
        <f>ROUND(E593*N593,2)</f>
        <v>2.2000000000000002</v>
      </c>
      <c r="P593" s="171">
        <v>0</v>
      </c>
      <c r="Q593" s="171">
        <f>ROUND(E593*P593,2)</f>
        <v>0</v>
      </c>
      <c r="R593" s="173"/>
      <c r="S593" s="173" t="s">
        <v>255</v>
      </c>
      <c r="T593" s="174" t="s">
        <v>289</v>
      </c>
      <c r="U593" s="157">
        <v>3.85555</v>
      </c>
      <c r="V593" s="157">
        <f>ROUND(E593*U593,2)</f>
        <v>86.75</v>
      </c>
      <c r="W593" s="157"/>
      <c r="X593" s="157" t="s">
        <v>302</v>
      </c>
      <c r="Y593" s="157" t="s">
        <v>164</v>
      </c>
      <c r="Z593" s="147"/>
      <c r="AA593" s="147"/>
      <c r="AB593" s="147"/>
      <c r="AC593" s="147"/>
      <c r="AD593" s="147"/>
      <c r="AE593" s="147"/>
      <c r="AF593" s="147"/>
      <c r="AG593" s="147" t="s">
        <v>303</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2" x14ac:dyDescent="0.2">
      <c r="A594" s="154"/>
      <c r="B594" s="155"/>
      <c r="C594" s="185" t="s">
        <v>856</v>
      </c>
      <c r="D594" s="158"/>
      <c r="E594" s="159">
        <v>22.5</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169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x14ac:dyDescent="0.2">
      <c r="A595" s="161" t="s">
        <v>156</v>
      </c>
      <c r="B595" s="162" t="s">
        <v>123</v>
      </c>
      <c r="C595" s="183" t="s">
        <v>124</v>
      </c>
      <c r="D595" s="163"/>
      <c r="E595" s="164"/>
      <c r="F595" s="165"/>
      <c r="G595" s="165">
        <f>SUMIF(AG596:AG600,"&lt;&gt;NOR",G596:G600)</f>
        <v>0</v>
      </c>
      <c r="H595" s="165"/>
      <c r="I595" s="165">
        <f>SUM(I596:I600)</f>
        <v>14422.89</v>
      </c>
      <c r="J595" s="165"/>
      <c r="K595" s="165">
        <f>SUM(K596:K600)</f>
        <v>42442.96</v>
      </c>
      <c r="L595" s="165"/>
      <c r="M595" s="165">
        <f>SUM(M596:M600)</f>
        <v>0</v>
      </c>
      <c r="N595" s="164"/>
      <c r="O595" s="164">
        <f>SUM(O596:O600)</f>
        <v>0.27</v>
      </c>
      <c r="P595" s="164"/>
      <c r="Q595" s="164">
        <f>SUM(Q596:Q600)</f>
        <v>0</v>
      </c>
      <c r="R595" s="165"/>
      <c r="S595" s="165"/>
      <c r="T595" s="166"/>
      <c r="U595" s="160"/>
      <c r="V595" s="160">
        <f>SUM(V596:V600)</f>
        <v>66.53</v>
      </c>
      <c r="W595" s="160"/>
      <c r="X595" s="160"/>
      <c r="Y595" s="160"/>
      <c r="AG595" t="s">
        <v>157</v>
      </c>
    </row>
    <row r="596" spans="1:60" ht="22.5" outlineLevel="1" x14ac:dyDescent="0.2">
      <c r="A596" s="168">
        <v>188</v>
      </c>
      <c r="B596" s="169" t="s">
        <v>857</v>
      </c>
      <c r="C596" s="184" t="s">
        <v>858</v>
      </c>
      <c r="D596" s="170" t="s">
        <v>207</v>
      </c>
      <c r="E596" s="171">
        <v>343.78500000000003</v>
      </c>
      <c r="F596" s="172">
        <v>0</v>
      </c>
      <c r="G596" s="173">
        <f>ROUND(E596*F596,2)</f>
        <v>0</v>
      </c>
      <c r="H596" s="172">
        <v>31.36</v>
      </c>
      <c r="I596" s="173">
        <f>ROUND(E596*H596,2)</f>
        <v>10781.1</v>
      </c>
      <c r="J596" s="172">
        <v>85.64</v>
      </c>
      <c r="K596" s="173">
        <f>ROUND(E596*J596,2)</f>
        <v>29441.75</v>
      </c>
      <c r="L596" s="173">
        <v>21</v>
      </c>
      <c r="M596" s="173">
        <f>G596*(1+L596/100)</f>
        <v>0</v>
      </c>
      <c r="N596" s="171">
        <v>6.4000000000000005E-4</v>
      </c>
      <c r="O596" s="171">
        <f>ROUND(E596*N596,2)</f>
        <v>0.22</v>
      </c>
      <c r="P596" s="171">
        <v>0</v>
      </c>
      <c r="Q596" s="171">
        <f>ROUND(E596*P596,2)</f>
        <v>0</v>
      </c>
      <c r="R596" s="173" t="s">
        <v>859</v>
      </c>
      <c r="S596" s="173" t="s">
        <v>162</v>
      </c>
      <c r="T596" s="174" t="s">
        <v>162</v>
      </c>
      <c r="U596" s="157">
        <v>0.13439999999999999</v>
      </c>
      <c r="V596" s="157">
        <f>ROUND(E596*U596,2)</f>
        <v>46.2</v>
      </c>
      <c r="W596" s="157"/>
      <c r="X596" s="157" t="s">
        <v>163</v>
      </c>
      <c r="Y596" s="157" t="s">
        <v>164</v>
      </c>
      <c r="Z596" s="147"/>
      <c r="AA596" s="147"/>
      <c r="AB596" s="147"/>
      <c r="AC596" s="147"/>
      <c r="AD596" s="147"/>
      <c r="AE596" s="147"/>
      <c r="AF596" s="147"/>
      <c r="AG596" s="147" t="s">
        <v>165</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2" x14ac:dyDescent="0.2">
      <c r="A597" s="154"/>
      <c r="B597" s="155"/>
      <c r="C597" s="185" t="s">
        <v>860</v>
      </c>
      <c r="D597" s="158"/>
      <c r="E597" s="159">
        <v>343.78500000000003</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169</v>
      </c>
      <c r="AH597" s="147">
        <v>5</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ht="33.75" outlineLevel="1" x14ac:dyDescent="0.2">
      <c r="A598" s="168">
        <v>189</v>
      </c>
      <c r="B598" s="169" t="s">
        <v>861</v>
      </c>
      <c r="C598" s="184" t="s">
        <v>862</v>
      </c>
      <c r="D598" s="170" t="s">
        <v>207</v>
      </c>
      <c r="E598" s="171">
        <v>151.30000000000001</v>
      </c>
      <c r="F598" s="172">
        <v>0</v>
      </c>
      <c r="G598" s="173">
        <f>ROUND(E598*F598,2)</f>
        <v>0</v>
      </c>
      <c r="H598" s="172">
        <v>24.07</v>
      </c>
      <c r="I598" s="173">
        <f>ROUND(E598*H598,2)</f>
        <v>3641.79</v>
      </c>
      <c r="J598" s="172">
        <v>85.93</v>
      </c>
      <c r="K598" s="173">
        <f>ROUND(E598*J598,2)</f>
        <v>13001.21</v>
      </c>
      <c r="L598" s="173">
        <v>21</v>
      </c>
      <c r="M598" s="173">
        <f>G598*(1+L598/100)</f>
        <v>0</v>
      </c>
      <c r="N598" s="171">
        <v>3.2000000000000003E-4</v>
      </c>
      <c r="O598" s="171">
        <f>ROUND(E598*N598,2)</f>
        <v>0.05</v>
      </c>
      <c r="P598" s="171">
        <v>0</v>
      </c>
      <c r="Q598" s="171">
        <f>ROUND(E598*P598,2)</f>
        <v>0</v>
      </c>
      <c r="R598" s="173" t="s">
        <v>859</v>
      </c>
      <c r="S598" s="173" t="s">
        <v>162</v>
      </c>
      <c r="T598" s="174" t="s">
        <v>162</v>
      </c>
      <c r="U598" s="157">
        <v>0.13439999999999999</v>
      </c>
      <c r="V598" s="157">
        <f>ROUND(E598*U598,2)</f>
        <v>20.329999999999998</v>
      </c>
      <c r="W598" s="157"/>
      <c r="X598" s="157" t="s">
        <v>163</v>
      </c>
      <c r="Y598" s="157" t="s">
        <v>164</v>
      </c>
      <c r="Z598" s="147"/>
      <c r="AA598" s="147"/>
      <c r="AB598" s="147"/>
      <c r="AC598" s="147"/>
      <c r="AD598" s="147"/>
      <c r="AE598" s="147"/>
      <c r="AF598" s="147"/>
      <c r="AG598" s="147" t="s">
        <v>165</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2" x14ac:dyDescent="0.2">
      <c r="A599" s="154"/>
      <c r="B599" s="155"/>
      <c r="C599" s="185" t="s">
        <v>863</v>
      </c>
      <c r="D599" s="158"/>
      <c r="E599" s="159">
        <v>129.9</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169</v>
      </c>
      <c r="AH599" s="147">
        <v>5</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
      <c r="A600" s="154"/>
      <c r="B600" s="155"/>
      <c r="C600" s="185" t="s">
        <v>864</v>
      </c>
      <c r="D600" s="158"/>
      <c r="E600" s="159">
        <v>21.4</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169</v>
      </c>
      <c r="AH600" s="147">
        <v>5</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x14ac:dyDescent="0.2">
      <c r="A601" s="161" t="s">
        <v>156</v>
      </c>
      <c r="B601" s="162" t="s">
        <v>127</v>
      </c>
      <c r="C601" s="183" t="s">
        <v>27</v>
      </c>
      <c r="D601" s="163"/>
      <c r="E601" s="164"/>
      <c r="F601" s="165"/>
      <c r="G601" s="165">
        <f>SUMIF(AG602:AG608,"&lt;&gt;NOR",G602:G608)</f>
        <v>0</v>
      </c>
      <c r="H601" s="165"/>
      <c r="I601" s="165">
        <f>SUM(I602:I608)</f>
        <v>0</v>
      </c>
      <c r="J601" s="165"/>
      <c r="K601" s="165">
        <f>SUM(K602:K608)</f>
        <v>217890.76</v>
      </c>
      <c r="L601" s="165"/>
      <c r="M601" s="165">
        <f>SUM(M602:M608)</f>
        <v>0</v>
      </c>
      <c r="N601" s="164"/>
      <c r="O601" s="164">
        <f>SUM(O602:O608)</f>
        <v>0</v>
      </c>
      <c r="P601" s="164"/>
      <c r="Q601" s="164">
        <f>SUM(Q602:Q608)</f>
        <v>0</v>
      </c>
      <c r="R601" s="165"/>
      <c r="S601" s="165"/>
      <c r="T601" s="166"/>
      <c r="U601" s="160"/>
      <c r="V601" s="160">
        <f>SUM(V602:V608)</f>
        <v>0</v>
      </c>
      <c r="W601" s="160"/>
      <c r="X601" s="160"/>
      <c r="Y601" s="160"/>
      <c r="AG601" t="s">
        <v>157</v>
      </c>
    </row>
    <row r="602" spans="1:60" outlineLevel="1" x14ac:dyDescent="0.2">
      <c r="A602" s="168">
        <v>190</v>
      </c>
      <c r="B602" s="169" t="s">
        <v>865</v>
      </c>
      <c r="C602" s="184" t="s">
        <v>866</v>
      </c>
      <c r="D602" s="170" t="s">
        <v>867</v>
      </c>
      <c r="E602" s="171">
        <v>1</v>
      </c>
      <c r="F602" s="172">
        <v>0</v>
      </c>
      <c r="G602" s="173">
        <f>ROUND(E602*F602,2)</f>
        <v>0</v>
      </c>
      <c r="H602" s="172">
        <v>0</v>
      </c>
      <c r="I602" s="173">
        <f>ROUND(E602*H602,2)</f>
        <v>0</v>
      </c>
      <c r="J602" s="172">
        <v>10000</v>
      </c>
      <c r="K602" s="173">
        <f>ROUND(E602*J602,2)</f>
        <v>10000</v>
      </c>
      <c r="L602" s="173">
        <v>21</v>
      </c>
      <c r="M602" s="173">
        <f>G602*(1+L602/100)</f>
        <v>0</v>
      </c>
      <c r="N602" s="171">
        <v>0</v>
      </c>
      <c r="O602" s="171">
        <f>ROUND(E602*N602,2)</f>
        <v>0</v>
      </c>
      <c r="P602" s="171">
        <v>0</v>
      </c>
      <c r="Q602" s="171">
        <f>ROUND(E602*P602,2)</f>
        <v>0</v>
      </c>
      <c r="R602" s="173"/>
      <c r="S602" s="173" t="s">
        <v>162</v>
      </c>
      <c r="T602" s="174" t="s">
        <v>289</v>
      </c>
      <c r="U602" s="157">
        <v>0</v>
      </c>
      <c r="V602" s="157">
        <f>ROUND(E602*U602,2)</f>
        <v>0</v>
      </c>
      <c r="W602" s="157"/>
      <c r="X602" s="157" t="s">
        <v>868</v>
      </c>
      <c r="Y602" s="157" t="s">
        <v>164</v>
      </c>
      <c r="Z602" s="147"/>
      <c r="AA602" s="147"/>
      <c r="AB602" s="147"/>
      <c r="AC602" s="147"/>
      <c r="AD602" s="147"/>
      <c r="AE602" s="147"/>
      <c r="AF602" s="147"/>
      <c r="AG602" s="147" t="s">
        <v>869</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2" x14ac:dyDescent="0.2">
      <c r="A603" s="154"/>
      <c r="B603" s="155"/>
      <c r="C603" s="246" t="s">
        <v>892</v>
      </c>
      <c r="D603" s="247"/>
      <c r="E603" s="247"/>
      <c r="F603" s="247"/>
      <c r="G603" s="24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242</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ht="22.5" outlineLevel="3" x14ac:dyDescent="0.2">
      <c r="A604" s="154"/>
      <c r="B604" s="155"/>
      <c r="C604" s="250" t="s">
        <v>870</v>
      </c>
      <c r="D604" s="251"/>
      <c r="E604" s="251"/>
      <c r="F604" s="251"/>
      <c r="G604" s="251"/>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242</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75" t="str">
        <f>C604</f>
        <v>Vyhotovení protokolu o vytyčení stavby se seznamem souřadnic vytyčených bodů a jejich polohopisnými (S-JTSK) a výškopisnými (Bpv) hodnotami.</v>
      </c>
      <c r="BB604" s="147"/>
      <c r="BC604" s="147"/>
      <c r="BD604" s="147"/>
      <c r="BE604" s="147"/>
      <c r="BF604" s="147"/>
      <c r="BG604" s="147"/>
      <c r="BH604" s="147"/>
    </row>
    <row r="605" spans="1:60" outlineLevel="1" x14ac:dyDescent="0.2">
      <c r="A605" s="168">
        <v>191</v>
      </c>
      <c r="B605" s="169" t="s">
        <v>871</v>
      </c>
      <c r="C605" s="184" t="s">
        <v>872</v>
      </c>
      <c r="D605" s="170" t="s">
        <v>867</v>
      </c>
      <c r="E605" s="171">
        <v>1</v>
      </c>
      <c r="F605" s="172">
        <v>0</v>
      </c>
      <c r="G605" s="173">
        <f>ROUND(E605*F605,2)</f>
        <v>0</v>
      </c>
      <c r="H605" s="172">
        <v>0</v>
      </c>
      <c r="I605" s="173">
        <f>ROUND(E605*H605,2)</f>
        <v>0</v>
      </c>
      <c r="J605" s="172">
        <v>172047.53</v>
      </c>
      <c r="K605" s="173">
        <f>ROUND(E605*J605,2)</f>
        <v>172047.53</v>
      </c>
      <c r="L605" s="173">
        <v>21</v>
      </c>
      <c r="M605" s="173">
        <f>G605*(1+L605/100)</f>
        <v>0</v>
      </c>
      <c r="N605" s="171">
        <v>0</v>
      </c>
      <c r="O605" s="171">
        <f>ROUND(E605*N605,2)</f>
        <v>0</v>
      </c>
      <c r="P605" s="171">
        <v>0</v>
      </c>
      <c r="Q605" s="171">
        <f>ROUND(E605*P605,2)</f>
        <v>0</v>
      </c>
      <c r="R605" s="173"/>
      <c r="S605" s="173" t="s">
        <v>162</v>
      </c>
      <c r="T605" s="174" t="s">
        <v>289</v>
      </c>
      <c r="U605" s="157">
        <v>0</v>
      </c>
      <c r="V605" s="157">
        <f>ROUND(E605*U605,2)</f>
        <v>0</v>
      </c>
      <c r="W605" s="157"/>
      <c r="X605" s="157" t="s">
        <v>868</v>
      </c>
      <c r="Y605" s="157" t="s">
        <v>164</v>
      </c>
      <c r="Z605" s="147"/>
      <c r="AA605" s="147"/>
      <c r="AB605" s="147"/>
      <c r="AC605" s="147"/>
      <c r="AD605" s="147"/>
      <c r="AE605" s="147"/>
      <c r="AF605" s="147"/>
      <c r="AG605" s="147" t="s">
        <v>873</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2" x14ac:dyDescent="0.2">
      <c r="A606" s="154"/>
      <c r="B606" s="155"/>
      <c r="C606" s="246" t="s">
        <v>874</v>
      </c>
      <c r="D606" s="247"/>
      <c r="E606" s="247"/>
      <c r="F606" s="247"/>
      <c r="G606" s="24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242</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68">
        <v>192</v>
      </c>
      <c r="B607" s="169" t="s">
        <v>875</v>
      </c>
      <c r="C607" s="184" t="s">
        <v>876</v>
      </c>
      <c r="D607" s="170" t="s">
        <v>867</v>
      </c>
      <c r="E607" s="171">
        <v>1</v>
      </c>
      <c r="F607" s="172">
        <v>0</v>
      </c>
      <c r="G607" s="173">
        <f>ROUND(E607*F607,2)</f>
        <v>0</v>
      </c>
      <c r="H607" s="172">
        <v>0</v>
      </c>
      <c r="I607" s="173">
        <f>ROUND(E607*H607,2)</f>
        <v>0</v>
      </c>
      <c r="J607" s="172">
        <v>35843.230000000003</v>
      </c>
      <c r="K607" s="173">
        <f>ROUND(E607*J607,2)</f>
        <v>35843.230000000003</v>
      </c>
      <c r="L607" s="173">
        <v>21</v>
      </c>
      <c r="M607" s="173">
        <f>G607*(1+L607/100)</f>
        <v>0</v>
      </c>
      <c r="N607" s="171">
        <v>0</v>
      </c>
      <c r="O607" s="171">
        <f>ROUND(E607*N607,2)</f>
        <v>0</v>
      </c>
      <c r="P607" s="171">
        <v>0</v>
      </c>
      <c r="Q607" s="171">
        <f>ROUND(E607*P607,2)</f>
        <v>0</v>
      </c>
      <c r="R607" s="173"/>
      <c r="S607" s="173" t="s">
        <v>162</v>
      </c>
      <c r="T607" s="174" t="s">
        <v>289</v>
      </c>
      <c r="U607" s="157">
        <v>0</v>
      </c>
      <c r="V607" s="157">
        <f>ROUND(E607*U607,2)</f>
        <v>0</v>
      </c>
      <c r="W607" s="157"/>
      <c r="X607" s="157" t="s">
        <v>868</v>
      </c>
      <c r="Y607" s="157" t="s">
        <v>164</v>
      </c>
      <c r="Z607" s="147"/>
      <c r="AA607" s="147"/>
      <c r="AB607" s="147"/>
      <c r="AC607" s="147"/>
      <c r="AD607" s="147"/>
      <c r="AE607" s="147"/>
      <c r="AF607" s="147"/>
      <c r="AG607" s="147" t="s">
        <v>873</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2" x14ac:dyDescent="0.2">
      <c r="A608" s="154"/>
      <c r="B608" s="155"/>
      <c r="C608" s="246" t="s">
        <v>877</v>
      </c>
      <c r="D608" s="247"/>
      <c r="E608" s="247"/>
      <c r="F608" s="247"/>
      <c r="G608" s="24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242</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x14ac:dyDescent="0.2">
      <c r="A609" s="161" t="s">
        <v>156</v>
      </c>
      <c r="B609" s="162" t="s">
        <v>128</v>
      </c>
      <c r="C609" s="183" t="s">
        <v>28</v>
      </c>
      <c r="D609" s="163"/>
      <c r="E609" s="164"/>
      <c r="F609" s="165"/>
      <c r="G609" s="165">
        <f>SUMIF(AG610:AG611,"&lt;&gt;NOR",G610:G611)</f>
        <v>0</v>
      </c>
      <c r="H609" s="165"/>
      <c r="I609" s="165">
        <f>SUM(I610:I611)</f>
        <v>0</v>
      </c>
      <c r="J609" s="165"/>
      <c r="K609" s="165">
        <f>SUM(K610:K611)</f>
        <v>15000</v>
      </c>
      <c r="L609" s="165"/>
      <c r="M609" s="165">
        <f>SUM(M610:M611)</f>
        <v>0</v>
      </c>
      <c r="N609" s="164"/>
      <c r="O609" s="164">
        <f>SUM(O610:O611)</f>
        <v>0</v>
      </c>
      <c r="P609" s="164"/>
      <c r="Q609" s="164">
        <f>SUM(Q610:Q611)</f>
        <v>0</v>
      </c>
      <c r="R609" s="165"/>
      <c r="S609" s="165"/>
      <c r="T609" s="166"/>
      <c r="U609" s="160"/>
      <c r="V609" s="160">
        <f>SUM(V610:V611)</f>
        <v>0</v>
      </c>
      <c r="W609" s="160"/>
      <c r="X609" s="160"/>
      <c r="Y609" s="160"/>
      <c r="AG609" t="s">
        <v>157</v>
      </c>
    </row>
    <row r="610" spans="1:60" outlineLevel="1" x14ac:dyDescent="0.2">
      <c r="A610" s="168">
        <v>193</v>
      </c>
      <c r="B610" s="169" t="s">
        <v>878</v>
      </c>
      <c r="C610" s="184" t="s">
        <v>879</v>
      </c>
      <c r="D610" s="170" t="s">
        <v>867</v>
      </c>
      <c r="E610" s="171">
        <v>1</v>
      </c>
      <c r="F610" s="172">
        <v>0</v>
      </c>
      <c r="G610" s="173">
        <f>ROUND(E610*F610,2)</f>
        <v>0</v>
      </c>
      <c r="H610" s="172">
        <v>0</v>
      </c>
      <c r="I610" s="173">
        <f>ROUND(E610*H610,2)</f>
        <v>0</v>
      </c>
      <c r="J610" s="172">
        <v>15000</v>
      </c>
      <c r="K610" s="173">
        <f>ROUND(E610*J610,2)</f>
        <v>15000</v>
      </c>
      <c r="L610" s="173">
        <v>21</v>
      </c>
      <c r="M610" s="173">
        <f>G610*(1+L610/100)</f>
        <v>0</v>
      </c>
      <c r="N610" s="171">
        <v>0</v>
      </c>
      <c r="O610" s="171">
        <f>ROUND(E610*N610,2)</f>
        <v>0</v>
      </c>
      <c r="P610" s="171">
        <v>0</v>
      </c>
      <c r="Q610" s="171">
        <f>ROUND(E610*P610,2)</f>
        <v>0</v>
      </c>
      <c r="R610" s="173"/>
      <c r="S610" s="173" t="s">
        <v>162</v>
      </c>
      <c r="T610" s="174" t="s">
        <v>289</v>
      </c>
      <c r="U610" s="157">
        <v>0</v>
      </c>
      <c r="V610" s="157">
        <f>ROUND(E610*U610,2)</f>
        <v>0</v>
      </c>
      <c r="W610" s="157"/>
      <c r="X610" s="157" t="s">
        <v>868</v>
      </c>
      <c r="Y610" s="157" t="s">
        <v>164</v>
      </c>
      <c r="Z610" s="147"/>
      <c r="AA610" s="147"/>
      <c r="AB610" s="147"/>
      <c r="AC610" s="147"/>
      <c r="AD610" s="147"/>
      <c r="AE610" s="147"/>
      <c r="AF610" s="147"/>
      <c r="AG610" s="147" t="s">
        <v>869</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2" x14ac:dyDescent="0.2">
      <c r="A611" s="154"/>
      <c r="B611" s="155"/>
      <c r="C611" s="246" t="s">
        <v>880</v>
      </c>
      <c r="D611" s="247"/>
      <c r="E611" s="247"/>
      <c r="F611" s="247"/>
      <c r="G611" s="247"/>
      <c r="H611" s="157"/>
      <c r="I611" s="157"/>
      <c r="J611" s="157"/>
      <c r="K611" s="157"/>
      <c r="L611" s="157"/>
      <c r="M611" s="157"/>
      <c r="N611" s="156"/>
      <c r="O611" s="156"/>
      <c r="P611" s="156"/>
      <c r="Q611" s="156"/>
      <c r="R611" s="157"/>
      <c r="S611" s="157"/>
      <c r="T611" s="157"/>
      <c r="U611" s="157"/>
      <c r="V611" s="157"/>
      <c r="W611" s="157"/>
      <c r="X611" s="157"/>
      <c r="Y611" s="157"/>
      <c r="Z611" s="147"/>
      <c r="AA611" s="147"/>
      <c r="AB611" s="147"/>
      <c r="AC611" s="147"/>
      <c r="AD611" s="147"/>
      <c r="AE611" s="147"/>
      <c r="AF611" s="147"/>
      <c r="AG611" s="147" t="s">
        <v>242</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75" t="str">
        <f>C611</f>
        <v>Náklady na provedení skutečného zaměření stavby v rozsahu nezbytném pro zápis změny do katastru nemovitostí.</v>
      </c>
      <c r="BB611" s="147"/>
      <c r="BC611" s="147"/>
      <c r="BD611" s="147"/>
      <c r="BE611" s="147"/>
      <c r="BF611" s="147"/>
      <c r="BG611" s="147"/>
      <c r="BH611" s="147"/>
    </row>
    <row r="612" spans="1:60" x14ac:dyDescent="0.2">
      <c r="A612" s="3"/>
      <c r="B612" s="4"/>
      <c r="C612" s="187"/>
      <c r="D612" s="6"/>
      <c r="E612" s="3"/>
      <c r="F612" s="3"/>
      <c r="G612" s="3"/>
      <c r="H612" s="3"/>
      <c r="I612" s="3"/>
      <c r="J612" s="3"/>
      <c r="K612" s="3"/>
      <c r="L612" s="3"/>
      <c r="M612" s="3"/>
      <c r="N612" s="3"/>
      <c r="O612" s="3"/>
      <c r="P612" s="3"/>
      <c r="Q612" s="3"/>
      <c r="R612" s="3"/>
      <c r="S612" s="3"/>
      <c r="T612" s="3"/>
      <c r="U612" s="3"/>
      <c r="V612" s="3"/>
      <c r="W612" s="3"/>
      <c r="X612" s="3"/>
      <c r="Y612" s="3"/>
      <c r="AE612">
        <v>15</v>
      </c>
      <c r="AF612">
        <v>21</v>
      </c>
      <c r="AG612" t="s">
        <v>142</v>
      </c>
    </row>
    <row r="613" spans="1:60" x14ac:dyDescent="0.2">
      <c r="A613" s="150"/>
      <c r="B613" s="151" t="s">
        <v>29</v>
      </c>
      <c r="C613" s="188"/>
      <c r="D613" s="152"/>
      <c r="E613" s="153"/>
      <c r="F613" s="153"/>
      <c r="G613" s="167">
        <f>G8+G52+G60+G73+G97+G106+G113+G130+G179+G218+G267+G271+G276+G286+G295+G298+G376+G401+G448+G457+G465+G486+G510+G548+G557+G564+G592+G595+G601+G609</f>
        <v>0</v>
      </c>
      <c r="H613" s="3"/>
      <c r="I613" s="3"/>
      <c r="J613" s="3"/>
      <c r="K613" s="3"/>
      <c r="L613" s="3"/>
      <c r="M613" s="3"/>
      <c r="N613" s="3"/>
      <c r="O613" s="3"/>
      <c r="P613" s="3"/>
      <c r="Q613" s="3"/>
      <c r="R613" s="3"/>
      <c r="S613" s="3"/>
      <c r="T613" s="3"/>
      <c r="U613" s="3"/>
      <c r="V613" s="3"/>
      <c r="W613" s="3"/>
      <c r="X613" s="3"/>
      <c r="Y613" s="3"/>
      <c r="AE613">
        <f>SUMIF(L7:L611,AE612,G7:G611)</f>
        <v>0</v>
      </c>
      <c r="AF613">
        <f>SUMIF(L7:L611,AF612,G7:G611)</f>
        <v>0</v>
      </c>
      <c r="AG613" t="s">
        <v>881</v>
      </c>
    </row>
    <row r="614" spans="1:60" x14ac:dyDescent="0.2">
      <c r="A614" s="259" t="s">
        <v>882</v>
      </c>
      <c r="B614" s="259"/>
      <c r="C614" s="187"/>
      <c r="D614" s="6"/>
      <c r="E614" s="3"/>
      <c r="F614" s="3"/>
      <c r="G614" s="3"/>
      <c r="H614" s="3"/>
      <c r="I614" s="3"/>
      <c r="J614" s="3"/>
      <c r="K614" s="3"/>
      <c r="L614" s="3"/>
      <c r="M614" s="3"/>
      <c r="N614" s="3"/>
      <c r="O614" s="3"/>
      <c r="P614" s="3"/>
      <c r="Q614" s="3"/>
      <c r="R614" s="3"/>
      <c r="S614" s="3"/>
      <c r="T614" s="3"/>
      <c r="U614" s="3"/>
      <c r="V614" s="3"/>
      <c r="W614" s="3"/>
      <c r="X614" s="3"/>
      <c r="Y614" s="3"/>
    </row>
    <row r="615" spans="1:60" x14ac:dyDescent="0.2">
      <c r="A615" s="3"/>
      <c r="B615" s="4" t="s">
        <v>883</v>
      </c>
      <c r="C615" s="187" t="s">
        <v>884</v>
      </c>
      <c r="D615" s="6"/>
      <c r="E615" s="3"/>
      <c r="F615" s="3"/>
      <c r="G615" s="3"/>
      <c r="H615" s="3"/>
      <c r="I615" s="3"/>
      <c r="J615" s="3"/>
      <c r="K615" s="3"/>
      <c r="L615" s="3"/>
      <c r="M615" s="3"/>
      <c r="N615" s="3"/>
      <c r="O615" s="3"/>
      <c r="P615" s="3"/>
      <c r="Q615" s="3"/>
      <c r="R615" s="3"/>
      <c r="S615" s="3"/>
      <c r="T615" s="3"/>
      <c r="U615" s="3"/>
      <c r="V615" s="3"/>
      <c r="W615" s="3"/>
      <c r="X615" s="3"/>
      <c r="Y615" s="3"/>
      <c r="AG615" t="s">
        <v>885</v>
      </c>
    </row>
    <row r="616" spans="1:60" x14ac:dyDescent="0.2">
      <c r="A616" s="3"/>
      <c r="B616" s="4" t="s">
        <v>886</v>
      </c>
      <c r="C616" s="187" t="s">
        <v>887</v>
      </c>
      <c r="D616" s="6"/>
      <c r="E616" s="3"/>
      <c r="F616" s="3"/>
      <c r="G616" s="3"/>
      <c r="H616" s="3"/>
      <c r="I616" s="3"/>
      <c r="J616" s="3"/>
      <c r="K616" s="3"/>
      <c r="L616" s="3"/>
      <c r="M616" s="3"/>
      <c r="N616" s="3"/>
      <c r="O616" s="3"/>
      <c r="P616" s="3"/>
      <c r="Q616" s="3"/>
      <c r="R616" s="3"/>
      <c r="S616" s="3"/>
      <c r="T616" s="3"/>
      <c r="U616" s="3"/>
      <c r="V616" s="3"/>
      <c r="W616" s="3"/>
      <c r="X616" s="3"/>
      <c r="Y616" s="3"/>
      <c r="AG616" t="s">
        <v>888</v>
      </c>
    </row>
    <row r="617" spans="1:60" x14ac:dyDescent="0.2">
      <c r="A617" s="3"/>
      <c r="B617" s="4"/>
      <c r="C617" s="187" t="s">
        <v>889</v>
      </c>
      <c r="D617" s="6"/>
      <c r="E617" s="3"/>
      <c r="F617" s="3"/>
      <c r="G617" s="3"/>
      <c r="H617" s="3"/>
      <c r="I617" s="3"/>
      <c r="J617" s="3"/>
      <c r="K617" s="3"/>
      <c r="L617" s="3"/>
      <c r="M617" s="3"/>
      <c r="N617" s="3"/>
      <c r="O617" s="3"/>
      <c r="P617" s="3"/>
      <c r="Q617" s="3"/>
      <c r="R617" s="3"/>
      <c r="S617" s="3"/>
      <c r="T617" s="3"/>
      <c r="U617" s="3"/>
      <c r="V617" s="3"/>
      <c r="W617" s="3"/>
      <c r="X617" s="3"/>
      <c r="Y617" s="3"/>
      <c r="AG617" t="s">
        <v>890</v>
      </c>
    </row>
    <row r="618" spans="1:60" x14ac:dyDescent="0.2">
      <c r="A618" s="3"/>
      <c r="B618" s="4"/>
      <c r="C618" s="187"/>
      <c r="D618" s="6"/>
      <c r="E618" s="3"/>
      <c r="F618" s="3"/>
      <c r="G618" s="3"/>
      <c r="H618" s="3"/>
      <c r="I618" s="3"/>
      <c r="J618" s="3"/>
      <c r="K618" s="3"/>
      <c r="L618" s="3"/>
      <c r="M618" s="3"/>
      <c r="N618" s="3"/>
      <c r="O618" s="3"/>
      <c r="P618" s="3"/>
      <c r="Q618" s="3"/>
      <c r="R618" s="3"/>
      <c r="S618" s="3"/>
      <c r="T618" s="3"/>
      <c r="U618" s="3"/>
      <c r="V618" s="3"/>
      <c r="W618" s="3"/>
      <c r="X618" s="3"/>
      <c r="Y618" s="3"/>
    </row>
    <row r="619" spans="1:60" x14ac:dyDescent="0.2">
      <c r="C619" s="189"/>
      <c r="D619" s="10"/>
      <c r="AG619" t="s">
        <v>893</v>
      </c>
    </row>
    <row r="620" spans="1:60" x14ac:dyDescent="0.2">
      <c r="D620" s="10"/>
    </row>
    <row r="621" spans="1:60" x14ac:dyDescent="0.2">
      <c r="D621" s="10"/>
    </row>
    <row r="622" spans="1:60" x14ac:dyDescent="0.2">
      <c r="D622" s="10"/>
    </row>
    <row r="623" spans="1:60" x14ac:dyDescent="0.2">
      <c r="D623" s="10"/>
    </row>
    <row r="624" spans="1:60"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sheetData>
  <sheetProtection algorithmName="SHA-512" hashValue="ojxHXcsbnQGyFlzBfHWkbTwuF/gJmrxfMBlG+6Hiq+G4JYXZLagrnP7Bc1ZzfVewdcEznM2altBgnfLnlTVq3A==" saltValue="ibmzC361L8sy5DHToA6Twg==" spinCount="100000" sheet="1" formatRows="0"/>
  <mergeCells count="89">
    <mergeCell ref="A1:G1"/>
    <mergeCell ref="C2:G2"/>
    <mergeCell ref="C3:G3"/>
    <mergeCell ref="C4:G4"/>
    <mergeCell ref="A614:B614"/>
    <mergeCell ref="C10:G10"/>
    <mergeCell ref="C13:G13"/>
    <mergeCell ref="C16:G16"/>
    <mergeCell ref="C20:G20"/>
    <mergeCell ref="C23:G23"/>
    <mergeCell ref="C91:G91"/>
    <mergeCell ref="C27:G27"/>
    <mergeCell ref="C30:G30"/>
    <mergeCell ref="C40:G40"/>
    <mergeCell ref="C43:G43"/>
    <mergeCell ref="C48:G48"/>
    <mergeCell ref="C62:G62"/>
    <mergeCell ref="C65:G65"/>
    <mergeCell ref="C68:G68"/>
    <mergeCell ref="C70:G70"/>
    <mergeCell ref="C82:G82"/>
    <mergeCell ref="C83:G83"/>
    <mergeCell ref="C184:G184"/>
    <mergeCell ref="C94:G94"/>
    <mergeCell ref="C99:G99"/>
    <mergeCell ref="C103:G103"/>
    <mergeCell ref="C108:G108"/>
    <mergeCell ref="C115:G115"/>
    <mergeCell ref="C125:G125"/>
    <mergeCell ref="C148:G148"/>
    <mergeCell ref="C153:G153"/>
    <mergeCell ref="C156:G156"/>
    <mergeCell ref="C175:G175"/>
    <mergeCell ref="C181:G181"/>
    <mergeCell ref="C221:G221"/>
    <mergeCell ref="C187:G187"/>
    <mergeCell ref="C190:G190"/>
    <mergeCell ref="C193:G193"/>
    <mergeCell ref="C194:G194"/>
    <mergeCell ref="C198:G198"/>
    <mergeCell ref="C202:G202"/>
    <mergeCell ref="C205:G205"/>
    <mergeCell ref="C208:G208"/>
    <mergeCell ref="C211:G211"/>
    <mergeCell ref="C212:G212"/>
    <mergeCell ref="C220:G220"/>
    <mergeCell ref="C281:G281"/>
    <mergeCell ref="C224:G224"/>
    <mergeCell ref="C227:G227"/>
    <mergeCell ref="C234:G234"/>
    <mergeCell ref="C237:G237"/>
    <mergeCell ref="C240:G240"/>
    <mergeCell ref="C256:G256"/>
    <mergeCell ref="C259:G259"/>
    <mergeCell ref="C262:G262"/>
    <mergeCell ref="C263:G263"/>
    <mergeCell ref="C269:G269"/>
    <mergeCell ref="C278:G278"/>
    <mergeCell ref="C413:G413"/>
    <mergeCell ref="C297:G297"/>
    <mergeCell ref="C300:G300"/>
    <mergeCell ref="C328:G328"/>
    <mergeCell ref="C344:G344"/>
    <mergeCell ref="C375:G375"/>
    <mergeCell ref="C382:G382"/>
    <mergeCell ref="C386:G386"/>
    <mergeCell ref="C387:G387"/>
    <mergeCell ref="C394:G394"/>
    <mergeCell ref="C400:G400"/>
    <mergeCell ref="C403:G403"/>
    <mergeCell ref="C566:G566"/>
    <mergeCell ref="C447:G447"/>
    <mergeCell ref="C456:G456"/>
    <mergeCell ref="C461:G461"/>
    <mergeCell ref="C464:G464"/>
    <mergeCell ref="C479:G479"/>
    <mergeCell ref="C485:G485"/>
    <mergeCell ref="C509:G509"/>
    <mergeCell ref="C547:G547"/>
    <mergeCell ref="C559:G559"/>
    <mergeCell ref="C560:G560"/>
    <mergeCell ref="C563:G563"/>
    <mergeCell ref="C611:G611"/>
    <mergeCell ref="C570:G570"/>
    <mergeCell ref="C573:G573"/>
    <mergeCell ref="C603:G603"/>
    <mergeCell ref="C604:G604"/>
    <mergeCell ref="C606:G606"/>
    <mergeCell ref="C608:G60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B981-D02F-4F49-BED0-004AF84BB87E}">
  <sheetPr>
    <outlinePr summaryBelow="0"/>
  </sheetPr>
  <dimension ref="A1:BH4997"/>
  <sheetViews>
    <sheetView zoomScale="145" zoomScaleNormal="145" workbookViewId="0">
      <pane ySplit="7" topLeftCell="A8" activePane="bottomLeft" state="frozen"/>
      <selection pane="bottomLeft" activeCell="G9" sqref="G9"/>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34" width="9.140625" hidden="1" customWidth="1"/>
    <col min="35" max="41" width="9.140625" customWidth="1"/>
    <col min="53" max="53" width="98.7109375" customWidth="1"/>
  </cols>
  <sheetData>
    <row r="1" spans="1:60" ht="15.75" customHeight="1" x14ac:dyDescent="0.25">
      <c r="A1" s="252" t="s">
        <v>129</v>
      </c>
      <c r="B1" s="252"/>
      <c r="C1" s="252"/>
      <c r="D1" s="252"/>
      <c r="E1" s="252"/>
      <c r="F1" s="252"/>
      <c r="G1" s="252"/>
      <c r="AG1" t="s">
        <v>130</v>
      </c>
    </row>
    <row r="2" spans="1:60" ht="24.95" customHeight="1" x14ac:dyDescent="0.2">
      <c r="A2" s="139" t="s">
        <v>7</v>
      </c>
      <c r="B2" s="49" t="s">
        <v>43</v>
      </c>
      <c r="C2" s="253" t="s">
        <v>44</v>
      </c>
      <c r="D2" s="254"/>
      <c r="E2" s="254"/>
      <c r="F2" s="254"/>
      <c r="G2" s="255"/>
      <c r="AG2" t="s">
        <v>131</v>
      </c>
    </row>
    <row r="3" spans="1:60" ht="24.95" customHeight="1" x14ac:dyDescent="0.2">
      <c r="A3" s="139" t="s">
        <v>8</v>
      </c>
      <c r="B3" s="49" t="s">
        <v>51</v>
      </c>
      <c r="C3" s="253" t="s">
        <v>52</v>
      </c>
      <c r="D3" s="254"/>
      <c r="E3" s="254"/>
      <c r="F3" s="254"/>
      <c r="G3" s="255"/>
      <c r="AC3" s="120" t="s">
        <v>131</v>
      </c>
      <c r="AG3" t="s">
        <v>132</v>
      </c>
    </row>
    <row r="4" spans="1:60" ht="24.95" customHeight="1" x14ac:dyDescent="0.2">
      <c r="A4" s="140" t="s">
        <v>9</v>
      </c>
      <c r="B4" s="141" t="s">
        <v>53</v>
      </c>
      <c r="C4" s="256" t="s">
        <v>54</v>
      </c>
      <c r="D4" s="257"/>
      <c r="E4" s="257"/>
      <c r="F4" s="257"/>
      <c r="G4" s="258"/>
      <c r="AG4" t="s">
        <v>133</v>
      </c>
    </row>
    <row r="5" spans="1:60" x14ac:dyDescent="0.2">
      <c r="D5" s="10"/>
    </row>
    <row r="6" spans="1:60" ht="38.25" x14ac:dyDescent="0.2">
      <c r="A6" s="143" t="s">
        <v>134</v>
      </c>
      <c r="B6" s="145" t="s">
        <v>135</v>
      </c>
      <c r="C6" s="145" t="s">
        <v>136</v>
      </c>
      <c r="D6" s="144" t="s">
        <v>137</v>
      </c>
      <c r="E6" s="143" t="s">
        <v>138</v>
      </c>
      <c r="F6" s="142" t="s">
        <v>139</v>
      </c>
      <c r="G6" s="143" t="s">
        <v>29</v>
      </c>
      <c r="H6" s="146" t="s">
        <v>30</v>
      </c>
      <c r="I6" s="146" t="s">
        <v>140</v>
      </c>
      <c r="J6" s="146" t="s">
        <v>31</v>
      </c>
      <c r="K6" s="146" t="s">
        <v>141</v>
      </c>
      <c r="L6" s="146" t="s">
        <v>142</v>
      </c>
      <c r="M6" s="146" t="s">
        <v>143</v>
      </c>
      <c r="N6" s="146" t="s">
        <v>144</v>
      </c>
      <c r="O6" s="146" t="s">
        <v>145</v>
      </c>
      <c r="P6" s="146" t="s">
        <v>146</v>
      </c>
      <c r="Q6" s="146" t="s">
        <v>147</v>
      </c>
      <c r="R6" s="146" t="s">
        <v>148</v>
      </c>
      <c r="S6" s="146" t="s">
        <v>149</v>
      </c>
      <c r="T6" s="146" t="s">
        <v>150</v>
      </c>
      <c r="U6" s="146" t="s">
        <v>151</v>
      </c>
      <c r="V6" s="146" t="s">
        <v>152</v>
      </c>
      <c r="W6" s="146" t="s">
        <v>153</v>
      </c>
      <c r="X6" s="146" t="s">
        <v>154</v>
      </c>
      <c r="Y6" s="146" t="s">
        <v>155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156</v>
      </c>
      <c r="B8" s="162" t="s">
        <v>67</v>
      </c>
      <c r="C8" s="183" t="s">
        <v>68</v>
      </c>
      <c r="D8" s="163"/>
      <c r="E8" s="164"/>
      <c r="F8" s="165"/>
      <c r="G8" s="165">
        <f>SUMIF(AG9:AG51,"&lt;&gt;NOR",G9:G51)</f>
        <v>0</v>
      </c>
      <c r="H8" s="165"/>
      <c r="I8" s="165">
        <f>SUM(I9:I51)</f>
        <v>10287.26</v>
      </c>
      <c r="J8" s="165"/>
      <c r="K8" s="165">
        <f>SUM(K9:K51)</f>
        <v>325796.77999999997</v>
      </c>
      <c r="L8" s="165"/>
      <c r="M8" s="165">
        <f>SUM(M9:M51)</f>
        <v>0</v>
      </c>
      <c r="N8" s="164"/>
      <c r="O8" s="164">
        <f>SUM(O9:O51)</f>
        <v>2.74</v>
      </c>
      <c r="P8" s="164"/>
      <c r="Q8" s="164">
        <f>SUM(Q9:Q51)</f>
        <v>2.79</v>
      </c>
      <c r="R8" s="165"/>
      <c r="S8" s="165"/>
      <c r="T8" s="166"/>
      <c r="U8" s="160"/>
      <c r="V8" s="160">
        <f>SUM(V9:V51)</f>
        <v>443.61</v>
      </c>
      <c r="W8" s="160"/>
      <c r="X8" s="160"/>
      <c r="Y8" s="160"/>
      <c r="AG8" t="s">
        <v>157</v>
      </c>
    </row>
    <row r="9" spans="1:60" outlineLevel="1" x14ac:dyDescent="0.2">
      <c r="A9" s="168">
        <v>1</v>
      </c>
      <c r="B9" s="169" t="s">
        <v>894</v>
      </c>
      <c r="C9" s="184" t="s">
        <v>895</v>
      </c>
      <c r="D9" s="170" t="s">
        <v>266</v>
      </c>
      <c r="E9" s="171">
        <v>12.7</v>
      </c>
      <c r="F9" s="172">
        <v>0</v>
      </c>
      <c r="G9" s="173">
        <f>ROUND(E9*F9,2)</f>
        <v>0</v>
      </c>
      <c r="H9" s="172">
        <v>0</v>
      </c>
      <c r="I9" s="173">
        <f>ROUND(E9*H9,2)</f>
        <v>0</v>
      </c>
      <c r="J9" s="172">
        <v>140</v>
      </c>
      <c r="K9" s="173">
        <f>ROUND(E9*J9,2)</f>
        <v>1778</v>
      </c>
      <c r="L9" s="173">
        <v>21</v>
      </c>
      <c r="M9" s="173">
        <f>G9*(1+L9/100)</f>
        <v>0</v>
      </c>
      <c r="N9" s="171">
        <v>0</v>
      </c>
      <c r="O9" s="171">
        <f>ROUND(E9*N9,2)</f>
        <v>0</v>
      </c>
      <c r="P9" s="171">
        <v>0.22</v>
      </c>
      <c r="Q9" s="171">
        <f>ROUND(E9*P9,2)</f>
        <v>2.79</v>
      </c>
      <c r="R9" s="173" t="s">
        <v>896</v>
      </c>
      <c r="S9" s="173" t="s">
        <v>162</v>
      </c>
      <c r="T9" s="174" t="s">
        <v>162</v>
      </c>
      <c r="U9" s="157">
        <v>0.14299999999999999</v>
      </c>
      <c r="V9" s="157">
        <f>ROUND(E9*U9,2)</f>
        <v>1.82</v>
      </c>
      <c r="W9" s="157"/>
      <c r="X9" s="157" t="s">
        <v>163</v>
      </c>
      <c r="Y9" s="157" t="s">
        <v>164</v>
      </c>
      <c r="Z9" s="147"/>
      <c r="AA9" s="147"/>
      <c r="AB9" s="147"/>
      <c r="AC9" s="147"/>
      <c r="AD9" s="147"/>
      <c r="AE9" s="147"/>
      <c r="AF9" s="147"/>
      <c r="AG9" s="147" t="s">
        <v>165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8" t="s">
        <v>897</v>
      </c>
      <c r="D10" s="249"/>
      <c r="E10" s="249"/>
      <c r="F10" s="249"/>
      <c r="G10" s="249"/>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167</v>
      </c>
      <c r="AH10" s="147"/>
      <c r="AI10" s="147"/>
      <c r="AJ10" s="147"/>
      <c r="AK10" s="147"/>
      <c r="AL10" s="147"/>
      <c r="AM10" s="147"/>
      <c r="AN10" s="147"/>
      <c r="AO10" s="147"/>
      <c r="AP10" s="147"/>
      <c r="AQ10" s="147"/>
      <c r="AR10" s="147"/>
      <c r="AS10" s="147"/>
      <c r="AT10" s="147"/>
      <c r="AU10" s="147"/>
      <c r="AV10" s="147"/>
      <c r="AW10" s="147"/>
      <c r="AX10" s="147"/>
      <c r="AY10" s="147"/>
      <c r="AZ10" s="147"/>
      <c r="BA10" s="175" t="str">
        <f>C10</f>
        <v>s vybouráním lože, s přemístěním hmot na skládku na vzdálenost do 3 m nebo naložením na dopravní prostředek</v>
      </c>
      <c r="BB10" s="147"/>
      <c r="BC10" s="147"/>
      <c r="BD10" s="147"/>
      <c r="BE10" s="147"/>
      <c r="BF10" s="147"/>
      <c r="BG10" s="147"/>
      <c r="BH10" s="147"/>
    </row>
    <row r="11" spans="1:60" outlineLevel="2" x14ac:dyDescent="0.2">
      <c r="A11" s="154"/>
      <c r="B11" s="155"/>
      <c r="C11" s="185" t="s">
        <v>898</v>
      </c>
      <c r="D11" s="158"/>
      <c r="E11" s="159">
        <v>12.7</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169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899</v>
      </c>
      <c r="C12" s="184" t="s">
        <v>900</v>
      </c>
      <c r="D12" s="170" t="s">
        <v>160</v>
      </c>
      <c r="E12" s="171">
        <v>276.55</v>
      </c>
      <c r="F12" s="172">
        <v>0</v>
      </c>
      <c r="G12" s="173">
        <f>ROUND(E12*F12,2)</f>
        <v>0</v>
      </c>
      <c r="H12" s="172">
        <v>0</v>
      </c>
      <c r="I12" s="173">
        <f>ROUND(E12*H12,2)</f>
        <v>0</v>
      </c>
      <c r="J12" s="172">
        <v>95.6</v>
      </c>
      <c r="K12" s="173">
        <f>ROUND(E12*J12,2)</f>
        <v>26438.18</v>
      </c>
      <c r="L12" s="173">
        <v>21</v>
      </c>
      <c r="M12" s="173">
        <f>G12*(1+L12/100)</f>
        <v>0</v>
      </c>
      <c r="N12" s="171">
        <v>0</v>
      </c>
      <c r="O12" s="171">
        <f>ROUND(E12*N12,2)</f>
        <v>0</v>
      </c>
      <c r="P12" s="171">
        <v>0</v>
      </c>
      <c r="Q12" s="171">
        <f>ROUND(E12*P12,2)</f>
        <v>0</v>
      </c>
      <c r="R12" s="173" t="s">
        <v>161</v>
      </c>
      <c r="S12" s="173" t="s">
        <v>162</v>
      </c>
      <c r="T12" s="174" t="s">
        <v>162</v>
      </c>
      <c r="U12" s="157">
        <v>3.2000000000000001E-2</v>
      </c>
      <c r="V12" s="157">
        <f>ROUND(E12*U12,2)</f>
        <v>8.85</v>
      </c>
      <c r="W12" s="157"/>
      <c r="X12" s="157" t="s">
        <v>163</v>
      </c>
      <c r="Y12" s="157" t="s">
        <v>164</v>
      </c>
      <c r="Z12" s="147"/>
      <c r="AA12" s="147"/>
      <c r="AB12" s="147"/>
      <c r="AC12" s="147"/>
      <c r="AD12" s="147"/>
      <c r="AE12" s="147"/>
      <c r="AF12" s="147"/>
      <c r="AG12" s="147" t="s">
        <v>165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248" t="s">
        <v>166</v>
      </c>
      <c r="D13" s="249"/>
      <c r="E13" s="249"/>
      <c r="F13" s="249"/>
      <c r="G13" s="249"/>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167</v>
      </c>
      <c r="AH13" s="147"/>
      <c r="AI13" s="147"/>
      <c r="AJ13" s="147"/>
      <c r="AK13" s="147"/>
      <c r="AL13" s="147"/>
      <c r="AM13" s="147"/>
      <c r="AN13" s="147"/>
      <c r="AO13" s="147"/>
      <c r="AP13" s="147"/>
      <c r="AQ13" s="147"/>
      <c r="AR13" s="147"/>
      <c r="AS13" s="147"/>
      <c r="AT13" s="147"/>
      <c r="AU13" s="147"/>
      <c r="AV13" s="147"/>
      <c r="AW13" s="147"/>
      <c r="AX13" s="147"/>
      <c r="AY13" s="147"/>
      <c r="AZ13" s="147"/>
      <c r="BA13" s="175" t="str">
        <f>C13</f>
        <v>nebo lesní půdy, s vodorovným přemístěním na hromady v místě upotřebení nebo na dočasné či trvalé skládky se složením</v>
      </c>
      <c r="BB13" s="147"/>
      <c r="BC13" s="147"/>
      <c r="BD13" s="147"/>
      <c r="BE13" s="147"/>
      <c r="BF13" s="147"/>
      <c r="BG13" s="147"/>
      <c r="BH13" s="147"/>
    </row>
    <row r="14" spans="1:60" outlineLevel="2" x14ac:dyDescent="0.2">
      <c r="A14" s="154"/>
      <c r="B14" s="155"/>
      <c r="C14" s="185" t="s">
        <v>901</v>
      </c>
      <c r="D14" s="158"/>
      <c r="E14" s="159">
        <v>276.55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169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3</v>
      </c>
      <c r="B15" s="169" t="s">
        <v>902</v>
      </c>
      <c r="C15" s="184" t="s">
        <v>903</v>
      </c>
      <c r="D15" s="170" t="s">
        <v>160</v>
      </c>
      <c r="E15" s="171">
        <v>23.01</v>
      </c>
      <c r="F15" s="172">
        <v>0</v>
      </c>
      <c r="G15" s="173">
        <f>ROUND(E15*F15,2)</f>
        <v>0</v>
      </c>
      <c r="H15" s="172">
        <v>0</v>
      </c>
      <c r="I15" s="173">
        <f>ROUND(E15*H15,2)</f>
        <v>0</v>
      </c>
      <c r="J15" s="172">
        <v>246.5</v>
      </c>
      <c r="K15" s="173">
        <f>ROUND(E15*J15,2)</f>
        <v>5671.97</v>
      </c>
      <c r="L15" s="173">
        <v>21</v>
      </c>
      <c r="M15" s="173">
        <f>G15*(1+L15/100)</f>
        <v>0</v>
      </c>
      <c r="N15" s="171">
        <v>0</v>
      </c>
      <c r="O15" s="171">
        <f>ROUND(E15*N15,2)</f>
        <v>0</v>
      </c>
      <c r="P15" s="171">
        <v>0</v>
      </c>
      <c r="Q15" s="171">
        <f>ROUND(E15*P15,2)</f>
        <v>0</v>
      </c>
      <c r="R15" s="173" t="s">
        <v>161</v>
      </c>
      <c r="S15" s="173" t="s">
        <v>162</v>
      </c>
      <c r="T15" s="174" t="s">
        <v>162</v>
      </c>
      <c r="U15" s="157">
        <v>0.36799999999999999</v>
      </c>
      <c r="V15" s="157">
        <f>ROUND(E15*U15,2)</f>
        <v>8.4700000000000006</v>
      </c>
      <c r="W15" s="157"/>
      <c r="X15" s="157" t="s">
        <v>163</v>
      </c>
      <c r="Y15" s="157" t="s">
        <v>164</v>
      </c>
      <c r="Z15" s="147"/>
      <c r="AA15" s="147"/>
      <c r="AB15" s="147"/>
      <c r="AC15" s="147"/>
      <c r="AD15" s="147"/>
      <c r="AE15" s="147"/>
      <c r="AF15" s="147"/>
      <c r="AG15" s="147" t="s">
        <v>165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48" t="s">
        <v>904</v>
      </c>
      <c r="D16" s="249"/>
      <c r="E16" s="249"/>
      <c r="F16" s="249"/>
      <c r="G16" s="249"/>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167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85" t="s">
        <v>905</v>
      </c>
      <c r="D17" s="158"/>
      <c r="E17" s="159">
        <v>23.01</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169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8">
        <v>4</v>
      </c>
      <c r="B18" s="169" t="s">
        <v>906</v>
      </c>
      <c r="C18" s="184" t="s">
        <v>907</v>
      </c>
      <c r="D18" s="170" t="s">
        <v>160</v>
      </c>
      <c r="E18" s="171">
        <v>11.505000000000001</v>
      </c>
      <c r="F18" s="172">
        <v>0</v>
      </c>
      <c r="G18" s="173">
        <f>ROUND(E18*F18,2)</f>
        <v>0</v>
      </c>
      <c r="H18" s="172">
        <v>0</v>
      </c>
      <c r="I18" s="173">
        <f>ROUND(E18*H18,2)</f>
        <v>0</v>
      </c>
      <c r="J18" s="172">
        <v>48.5</v>
      </c>
      <c r="K18" s="173">
        <f>ROUND(E18*J18,2)</f>
        <v>557.99</v>
      </c>
      <c r="L18" s="173">
        <v>21</v>
      </c>
      <c r="M18" s="173">
        <f>G18*(1+L18/100)</f>
        <v>0</v>
      </c>
      <c r="N18" s="171">
        <v>0</v>
      </c>
      <c r="O18" s="171">
        <f>ROUND(E18*N18,2)</f>
        <v>0</v>
      </c>
      <c r="P18" s="171">
        <v>0</v>
      </c>
      <c r="Q18" s="171">
        <f>ROUND(E18*P18,2)</f>
        <v>0</v>
      </c>
      <c r="R18" s="173" t="s">
        <v>161</v>
      </c>
      <c r="S18" s="173" t="s">
        <v>162</v>
      </c>
      <c r="T18" s="174" t="s">
        <v>162</v>
      </c>
      <c r="U18" s="157">
        <v>5.8000000000000003E-2</v>
      </c>
      <c r="V18" s="157">
        <f>ROUND(E18*U18,2)</f>
        <v>0.67</v>
      </c>
      <c r="W18" s="157"/>
      <c r="X18" s="157" t="s">
        <v>163</v>
      </c>
      <c r="Y18" s="157" t="s">
        <v>164</v>
      </c>
      <c r="Z18" s="147"/>
      <c r="AA18" s="147"/>
      <c r="AB18" s="147"/>
      <c r="AC18" s="147"/>
      <c r="AD18" s="147"/>
      <c r="AE18" s="147"/>
      <c r="AF18" s="147"/>
      <c r="AG18" s="147" t="s">
        <v>165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48" t="s">
        <v>904</v>
      </c>
      <c r="D19" s="249"/>
      <c r="E19" s="249"/>
      <c r="F19" s="249"/>
      <c r="G19" s="249"/>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167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5" t="s">
        <v>176</v>
      </c>
      <c r="D20" s="158"/>
      <c r="E20" s="159"/>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169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3" x14ac:dyDescent="0.2">
      <c r="A21" s="154"/>
      <c r="B21" s="155"/>
      <c r="C21" s="185" t="s">
        <v>908</v>
      </c>
      <c r="D21" s="158"/>
      <c r="E21" s="159">
        <v>11.505000000000001</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169</v>
      </c>
      <c r="AH21" s="147">
        <v>5</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8">
        <v>5</v>
      </c>
      <c r="B22" s="169" t="s">
        <v>185</v>
      </c>
      <c r="C22" s="184" t="s">
        <v>186</v>
      </c>
      <c r="D22" s="170" t="s">
        <v>160</v>
      </c>
      <c r="E22" s="171">
        <v>1.964</v>
      </c>
      <c r="F22" s="172">
        <v>0</v>
      </c>
      <c r="G22" s="173">
        <f>ROUND(E22*F22,2)</f>
        <v>0</v>
      </c>
      <c r="H22" s="172">
        <v>0</v>
      </c>
      <c r="I22" s="173">
        <f>ROUND(E22*H22,2)</f>
        <v>0</v>
      </c>
      <c r="J22" s="172">
        <v>1690</v>
      </c>
      <c r="K22" s="173">
        <f>ROUND(E22*J22,2)</f>
        <v>3319.16</v>
      </c>
      <c r="L22" s="173">
        <v>21</v>
      </c>
      <c r="M22" s="173">
        <f>G22*(1+L22/100)</f>
        <v>0</v>
      </c>
      <c r="N22" s="171">
        <v>0</v>
      </c>
      <c r="O22" s="171">
        <f>ROUND(E22*N22,2)</f>
        <v>0</v>
      </c>
      <c r="P22" s="171">
        <v>0</v>
      </c>
      <c r="Q22" s="171">
        <f>ROUND(E22*P22,2)</f>
        <v>0</v>
      </c>
      <c r="R22" s="173" t="s">
        <v>161</v>
      </c>
      <c r="S22" s="173" t="s">
        <v>162</v>
      </c>
      <c r="T22" s="174" t="s">
        <v>162</v>
      </c>
      <c r="U22" s="157">
        <v>3.5329999999999999</v>
      </c>
      <c r="V22" s="157">
        <f>ROUND(E22*U22,2)</f>
        <v>6.94</v>
      </c>
      <c r="W22" s="157"/>
      <c r="X22" s="157" t="s">
        <v>163</v>
      </c>
      <c r="Y22" s="157" t="s">
        <v>164</v>
      </c>
      <c r="Z22" s="147"/>
      <c r="AA22" s="147"/>
      <c r="AB22" s="147"/>
      <c r="AC22" s="147"/>
      <c r="AD22" s="147"/>
      <c r="AE22" s="147"/>
      <c r="AF22" s="147"/>
      <c r="AG22" s="147" t="s">
        <v>165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48" t="s">
        <v>187</v>
      </c>
      <c r="D23" s="249"/>
      <c r="E23" s="249"/>
      <c r="F23" s="249"/>
      <c r="G23" s="249"/>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167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5" t="s">
        <v>909</v>
      </c>
      <c r="D24" s="158"/>
      <c r="E24" s="159">
        <v>1.7250000000000001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169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5" t="s">
        <v>910</v>
      </c>
      <c r="D25" s="158"/>
      <c r="E25" s="159">
        <v>0.2</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169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185" t="s">
        <v>911</v>
      </c>
      <c r="D26" s="158"/>
      <c r="E26" s="159">
        <v>3.9E-2</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169</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68">
        <v>6</v>
      </c>
      <c r="B27" s="169" t="s">
        <v>189</v>
      </c>
      <c r="C27" s="184" t="s">
        <v>190</v>
      </c>
      <c r="D27" s="170" t="s">
        <v>160</v>
      </c>
      <c r="E27" s="171">
        <v>23.01</v>
      </c>
      <c r="F27" s="172">
        <v>0</v>
      </c>
      <c r="G27" s="173">
        <f>ROUND(E27*F27,2)</f>
        <v>0</v>
      </c>
      <c r="H27" s="172">
        <v>0</v>
      </c>
      <c r="I27" s="173">
        <f>ROUND(E27*H27,2)</f>
        <v>0</v>
      </c>
      <c r="J27" s="172">
        <v>309</v>
      </c>
      <c r="K27" s="173">
        <f>ROUND(E27*J27,2)</f>
        <v>7110.09</v>
      </c>
      <c r="L27" s="173">
        <v>21</v>
      </c>
      <c r="M27" s="173">
        <f>G27*(1+L27/100)</f>
        <v>0</v>
      </c>
      <c r="N27" s="171">
        <v>0</v>
      </c>
      <c r="O27" s="171">
        <f>ROUND(E27*N27,2)</f>
        <v>0</v>
      </c>
      <c r="P27" s="171">
        <v>0</v>
      </c>
      <c r="Q27" s="171">
        <f>ROUND(E27*P27,2)</f>
        <v>0</v>
      </c>
      <c r="R27" s="173" t="s">
        <v>161</v>
      </c>
      <c r="S27" s="173" t="s">
        <v>162</v>
      </c>
      <c r="T27" s="174" t="s">
        <v>162</v>
      </c>
      <c r="U27" s="157">
        <v>1.0999999999999999E-2</v>
      </c>
      <c r="V27" s="157">
        <f>ROUND(E27*U27,2)</f>
        <v>0.25</v>
      </c>
      <c r="W27" s="157"/>
      <c r="X27" s="157" t="s">
        <v>163</v>
      </c>
      <c r="Y27" s="157" t="s">
        <v>164</v>
      </c>
      <c r="Z27" s="147"/>
      <c r="AA27" s="147"/>
      <c r="AB27" s="147"/>
      <c r="AC27" s="147"/>
      <c r="AD27" s="147"/>
      <c r="AE27" s="147"/>
      <c r="AF27" s="147"/>
      <c r="AG27" s="147" t="s">
        <v>165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48" t="s">
        <v>191</v>
      </c>
      <c r="D28" s="249"/>
      <c r="E28" s="249"/>
      <c r="F28" s="249"/>
      <c r="G28" s="249"/>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167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185" t="s">
        <v>912</v>
      </c>
      <c r="D29" s="158"/>
      <c r="E29" s="159">
        <v>23.01</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169</v>
      </c>
      <c r="AH29" s="147">
        <v>5</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8">
        <v>7</v>
      </c>
      <c r="B30" s="169" t="s">
        <v>193</v>
      </c>
      <c r="C30" s="184" t="s">
        <v>194</v>
      </c>
      <c r="D30" s="170" t="s">
        <v>160</v>
      </c>
      <c r="E30" s="171">
        <v>23.01</v>
      </c>
      <c r="F30" s="172">
        <v>0</v>
      </c>
      <c r="G30" s="173">
        <f>ROUND(E30*F30,2)</f>
        <v>0</v>
      </c>
      <c r="H30" s="172">
        <v>0</v>
      </c>
      <c r="I30" s="173">
        <f>ROUND(E30*H30,2)</f>
        <v>0</v>
      </c>
      <c r="J30" s="172">
        <v>350</v>
      </c>
      <c r="K30" s="173">
        <f>ROUND(E30*J30,2)</f>
        <v>8053.5</v>
      </c>
      <c r="L30" s="173">
        <v>21</v>
      </c>
      <c r="M30" s="173">
        <f>G30*(1+L30/100)</f>
        <v>0</v>
      </c>
      <c r="N30" s="171">
        <v>0</v>
      </c>
      <c r="O30" s="171">
        <f>ROUND(E30*N30,2)</f>
        <v>0</v>
      </c>
      <c r="P30" s="171">
        <v>0</v>
      </c>
      <c r="Q30" s="171">
        <f>ROUND(E30*P30,2)</f>
        <v>0</v>
      </c>
      <c r="R30" s="173" t="s">
        <v>161</v>
      </c>
      <c r="S30" s="173" t="s">
        <v>162</v>
      </c>
      <c r="T30" s="174" t="s">
        <v>162</v>
      </c>
      <c r="U30" s="157">
        <v>0.65200000000000002</v>
      </c>
      <c r="V30" s="157">
        <f>ROUND(E30*U30,2)</f>
        <v>15</v>
      </c>
      <c r="W30" s="157"/>
      <c r="X30" s="157" t="s">
        <v>163</v>
      </c>
      <c r="Y30" s="157" t="s">
        <v>164</v>
      </c>
      <c r="Z30" s="147"/>
      <c r="AA30" s="147"/>
      <c r="AB30" s="147"/>
      <c r="AC30" s="147"/>
      <c r="AD30" s="147"/>
      <c r="AE30" s="147"/>
      <c r="AF30" s="147"/>
      <c r="AG30" s="147" t="s">
        <v>165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85" t="s">
        <v>195</v>
      </c>
      <c r="D31" s="158"/>
      <c r="E31" s="159"/>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169</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5" t="s">
        <v>913</v>
      </c>
      <c r="D32" s="158"/>
      <c r="E32" s="159">
        <v>23.01</v>
      </c>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169</v>
      </c>
      <c r="AH32" s="147">
        <v>5</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68">
        <v>8</v>
      </c>
      <c r="B33" s="169" t="s">
        <v>199</v>
      </c>
      <c r="C33" s="184" t="s">
        <v>200</v>
      </c>
      <c r="D33" s="170" t="s">
        <v>160</v>
      </c>
      <c r="E33" s="171">
        <v>23.01</v>
      </c>
      <c r="F33" s="172">
        <v>0</v>
      </c>
      <c r="G33" s="173">
        <f>ROUND(E33*F33,2)</f>
        <v>0</v>
      </c>
      <c r="H33" s="172">
        <v>0</v>
      </c>
      <c r="I33" s="173">
        <f>ROUND(E33*H33,2)</f>
        <v>0</v>
      </c>
      <c r="J33" s="172">
        <v>20.2</v>
      </c>
      <c r="K33" s="173">
        <f>ROUND(E33*J33,2)</f>
        <v>464.8</v>
      </c>
      <c r="L33" s="173">
        <v>21</v>
      </c>
      <c r="M33" s="173">
        <f>G33*(1+L33/100)</f>
        <v>0</v>
      </c>
      <c r="N33" s="171">
        <v>0</v>
      </c>
      <c r="O33" s="171">
        <f>ROUND(E33*N33,2)</f>
        <v>0</v>
      </c>
      <c r="P33" s="171">
        <v>0</v>
      </c>
      <c r="Q33" s="171">
        <f>ROUND(E33*P33,2)</f>
        <v>0</v>
      </c>
      <c r="R33" s="173" t="s">
        <v>161</v>
      </c>
      <c r="S33" s="173" t="s">
        <v>162</v>
      </c>
      <c r="T33" s="174" t="s">
        <v>162</v>
      </c>
      <c r="U33" s="157">
        <v>8.9999999999999993E-3</v>
      </c>
      <c r="V33" s="157">
        <f>ROUND(E33*U33,2)</f>
        <v>0.21</v>
      </c>
      <c r="W33" s="157"/>
      <c r="X33" s="157" t="s">
        <v>163</v>
      </c>
      <c r="Y33" s="157" t="s">
        <v>164</v>
      </c>
      <c r="Z33" s="147"/>
      <c r="AA33" s="147"/>
      <c r="AB33" s="147"/>
      <c r="AC33" s="147"/>
      <c r="AD33" s="147"/>
      <c r="AE33" s="147"/>
      <c r="AF33" s="147"/>
      <c r="AG33" s="147" t="s">
        <v>165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185" t="s">
        <v>912</v>
      </c>
      <c r="D34" s="158"/>
      <c r="E34" s="159">
        <v>23.01</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169</v>
      </c>
      <c r="AH34" s="147">
        <v>5</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68">
        <v>9</v>
      </c>
      <c r="B35" s="169" t="s">
        <v>914</v>
      </c>
      <c r="C35" s="184" t="s">
        <v>915</v>
      </c>
      <c r="D35" s="170" t="s">
        <v>160</v>
      </c>
      <c r="E35" s="171">
        <v>1.1499999999999999</v>
      </c>
      <c r="F35" s="172">
        <v>0</v>
      </c>
      <c r="G35" s="173">
        <f>ROUND(E35*F35,2)</f>
        <v>0</v>
      </c>
      <c r="H35" s="172">
        <v>0</v>
      </c>
      <c r="I35" s="173">
        <f>ROUND(E35*H35,2)</f>
        <v>0</v>
      </c>
      <c r="J35" s="172">
        <v>636</v>
      </c>
      <c r="K35" s="173">
        <f>ROUND(E35*J35,2)</f>
        <v>731.4</v>
      </c>
      <c r="L35" s="173">
        <v>21</v>
      </c>
      <c r="M35" s="173">
        <f>G35*(1+L35/100)</f>
        <v>0</v>
      </c>
      <c r="N35" s="171">
        <v>0</v>
      </c>
      <c r="O35" s="171">
        <f>ROUND(E35*N35,2)</f>
        <v>0</v>
      </c>
      <c r="P35" s="171">
        <v>0</v>
      </c>
      <c r="Q35" s="171">
        <f>ROUND(E35*P35,2)</f>
        <v>0</v>
      </c>
      <c r="R35" s="173" t="s">
        <v>161</v>
      </c>
      <c r="S35" s="173" t="s">
        <v>162</v>
      </c>
      <c r="T35" s="174" t="s">
        <v>162</v>
      </c>
      <c r="U35" s="157">
        <v>1.1499999999999999</v>
      </c>
      <c r="V35" s="157">
        <f>ROUND(E35*U35,2)</f>
        <v>1.32</v>
      </c>
      <c r="W35" s="157"/>
      <c r="X35" s="157" t="s">
        <v>163</v>
      </c>
      <c r="Y35" s="157" t="s">
        <v>164</v>
      </c>
      <c r="Z35" s="147"/>
      <c r="AA35" s="147"/>
      <c r="AB35" s="147"/>
      <c r="AC35" s="147"/>
      <c r="AD35" s="147"/>
      <c r="AE35" s="147"/>
      <c r="AF35" s="147"/>
      <c r="AG35" s="147" t="s">
        <v>165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
      <c r="A36" s="154"/>
      <c r="B36" s="155"/>
      <c r="C36" s="248" t="s">
        <v>916</v>
      </c>
      <c r="D36" s="249"/>
      <c r="E36" s="249"/>
      <c r="F36" s="249"/>
      <c r="G36" s="249"/>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167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85" t="s">
        <v>917</v>
      </c>
      <c r="D37" s="158"/>
      <c r="E37" s="159">
        <v>1.1499999999999999</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169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8">
        <v>10</v>
      </c>
      <c r="B38" s="169" t="s">
        <v>205</v>
      </c>
      <c r="C38" s="184" t="s">
        <v>206</v>
      </c>
      <c r="D38" s="170" t="s">
        <v>207</v>
      </c>
      <c r="E38" s="171">
        <v>262.84300000000002</v>
      </c>
      <c r="F38" s="172">
        <v>0</v>
      </c>
      <c r="G38" s="173">
        <f>ROUND(E38*F38,2)</f>
        <v>0</v>
      </c>
      <c r="H38" s="172">
        <v>0</v>
      </c>
      <c r="I38" s="173">
        <f>ROUND(E38*H38,2)</f>
        <v>0</v>
      </c>
      <c r="J38" s="172">
        <v>17</v>
      </c>
      <c r="K38" s="173">
        <f>ROUND(E38*J38,2)</f>
        <v>4468.33</v>
      </c>
      <c r="L38" s="173">
        <v>21</v>
      </c>
      <c r="M38" s="173">
        <f>G38*(1+L38/100)</f>
        <v>0</v>
      </c>
      <c r="N38" s="171">
        <v>0</v>
      </c>
      <c r="O38" s="171">
        <f>ROUND(E38*N38,2)</f>
        <v>0</v>
      </c>
      <c r="P38" s="171">
        <v>0</v>
      </c>
      <c r="Q38" s="171">
        <f>ROUND(E38*P38,2)</f>
        <v>0</v>
      </c>
      <c r="R38" s="173" t="s">
        <v>161</v>
      </c>
      <c r="S38" s="173" t="s">
        <v>162</v>
      </c>
      <c r="T38" s="174" t="s">
        <v>162</v>
      </c>
      <c r="U38" s="157">
        <v>1.7999999999999999E-2</v>
      </c>
      <c r="V38" s="157">
        <f>ROUND(E38*U38,2)</f>
        <v>4.7300000000000004</v>
      </c>
      <c r="W38" s="157"/>
      <c r="X38" s="157" t="s">
        <v>163</v>
      </c>
      <c r="Y38" s="157" t="s">
        <v>164</v>
      </c>
      <c r="Z38" s="147"/>
      <c r="AA38" s="147"/>
      <c r="AB38" s="147"/>
      <c r="AC38" s="147"/>
      <c r="AD38" s="147"/>
      <c r="AE38" s="147"/>
      <c r="AF38" s="147"/>
      <c r="AG38" s="147" t="s">
        <v>165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48" t="s">
        <v>208</v>
      </c>
      <c r="D39" s="249"/>
      <c r="E39" s="249"/>
      <c r="F39" s="249"/>
      <c r="G39" s="249"/>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167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85" t="s">
        <v>918</v>
      </c>
      <c r="D40" s="158"/>
      <c r="E40" s="159">
        <v>92.04</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169</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3" x14ac:dyDescent="0.2">
      <c r="A41" s="154"/>
      <c r="B41" s="155"/>
      <c r="C41" s="185" t="s">
        <v>919</v>
      </c>
      <c r="D41" s="158"/>
      <c r="E41" s="159">
        <v>170.803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169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11</v>
      </c>
      <c r="B42" s="169" t="s">
        <v>210</v>
      </c>
      <c r="C42" s="184" t="s">
        <v>211</v>
      </c>
      <c r="D42" s="170" t="s">
        <v>160</v>
      </c>
      <c r="E42" s="171">
        <v>23.01</v>
      </c>
      <c r="F42" s="172">
        <v>0</v>
      </c>
      <c r="G42" s="173">
        <f>ROUND(E42*F42,2)</f>
        <v>0</v>
      </c>
      <c r="H42" s="172">
        <v>0</v>
      </c>
      <c r="I42" s="173">
        <f>ROUND(E42*H42,2)</f>
        <v>0</v>
      </c>
      <c r="J42" s="172">
        <v>604</v>
      </c>
      <c r="K42" s="173">
        <f>ROUND(E42*J42,2)</f>
        <v>13898.04</v>
      </c>
      <c r="L42" s="173">
        <v>21</v>
      </c>
      <c r="M42" s="173">
        <f>G42*(1+L42/100)</f>
        <v>0</v>
      </c>
      <c r="N42" s="171">
        <v>0</v>
      </c>
      <c r="O42" s="171">
        <f>ROUND(E42*N42,2)</f>
        <v>0</v>
      </c>
      <c r="P42" s="171">
        <v>0</v>
      </c>
      <c r="Q42" s="171">
        <f>ROUND(E42*P42,2)</f>
        <v>0</v>
      </c>
      <c r="R42" s="173" t="s">
        <v>161</v>
      </c>
      <c r="S42" s="173" t="s">
        <v>162</v>
      </c>
      <c r="T42" s="174" t="s">
        <v>162</v>
      </c>
      <c r="U42" s="157">
        <v>0</v>
      </c>
      <c r="V42" s="157">
        <f>ROUND(E42*U42,2)</f>
        <v>0</v>
      </c>
      <c r="W42" s="157"/>
      <c r="X42" s="157" t="s">
        <v>163</v>
      </c>
      <c r="Y42" s="157" t="s">
        <v>164</v>
      </c>
      <c r="Z42" s="147"/>
      <c r="AA42" s="147"/>
      <c r="AB42" s="147"/>
      <c r="AC42" s="147"/>
      <c r="AD42" s="147"/>
      <c r="AE42" s="147"/>
      <c r="AF42" s="147"/>
      <c r="AG42" s="147" t="s">
        <v>165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85" t="s">
        <v>912</v>
      </c>
      <c r="D43" s="158"/>
      <c r="E43" s="159">
        <v>23.01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169</v>
      </c>
      <c r="AH43" s="147">
        <v>5</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6">
        <v>12</v>
      </c>
      <c r="B44" s="177" t="s">
        <v>920</v>
      </c>
      <c r="C44" s="186" t="s">
        <v>921</v>
      </c>
      <c r="D44" s="178" t="s">
        <v>207</v>
      </c>
      <c r="E44" s="179">
        <v>2</v>
      </c>
      <c r="F44" s="180">
        <v>0</v>
      </c>
      <c r="G44" s="181">
        <f>ROUND(E44*F44,2)</f>
        <v>0</v>
      </c>
      <c r="H44" s="180">
        <v>0</v>
      </c>
      <c r="I44" s="181">
        <f>ROUND(E44*H44,2)</f>
        <v>0</v>
      </c>
      <c r="J44" s="180">
        <v>1400</v>
      </c>
      <c r="K44" s="181">
        <f>ROUND(E44*J44,2)</f>
        <v>2800</v>
      </c>
      <c r="L44" s="181">
        <v>21</v>
      </c>
      <c r="M44" s="181">
        <f>G44*(1+L44/100)</f>
        <v>0</v>
      </c>
      <c r="N44" s="179">
        <v>0.37018000000000001</v>
      </c>
      <c r="O44" s="179">
        <f>ROUND(E44*N44,2)</f>
        <v>0.74</v>
      </c>
      <c r="P44" s="179">
        <v>0</v>
      </c>
      <c r="Q44" s="179">
        <f>ROUND(E44*P44,2)</f>
        <v>0</v>
      </c>
      <c r="R44" s="181"/>
      <c r="S44" s="181" t="s">
        <v>255</v>
      </c>
      <c r="T44" s="182" t="s">
        <v>162</v>
      </c>
      <c r="U44" s="157">
        <v>2.1070000000000002</v>
      </c>
      <c r="V44" s="157">
        <f>ROUND(E44*U44,2)</f>
        <v>4.21</v>
      </c>
      <c r="W44" s="157"/>
      <c r="X44" s="157" t="s">
        <v>163</v>
      </c>
      <c r="Y44" s="157" t="s">
        <v>164</v>
      </c>
      <c r="Z44" s="147"/>
      <c r="AA44" s="147"/>
      <c r="AB44" s="147"/>
      <c r="AC44" s="147"/>
      <c r="AD44" s="147"/>
      <c r="AE44" s="147"/>
      <c r="AF44" s="147"/>
      <c r="AG44" s="147" t="s">
        <v>165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8">
        <v>13</v>
      </c>
      <c r="B45" s="169" t="s">
        <v>922</v>
      </c>
      <c r="C45" s="184" t="s">
        <v>923</v>
      </c>
      <c r="D45" s="170" t="s">
        <v>207</v>
      </c>
      <c r="E45" s="171">
        <v>1172.25</v>
      </c>
      <c r="F45" s="172">
        <v>0</v>
      </c>
      <c r="G45" s="173">
        <f>ROUND(E45*F45,2)</f>
        <v>0</v>
      </c>
      <c r="H45" s="172">
        <v>7.76</v>
      </c>
      <c r="I45" s="173">
        <f>ROUND(E45*H45,2)</f>
        <v>9096.66</v>
      </c>
      <c r="J45" s="172">
        <v>196.74</v>
      </c>
      <c r="K45" s="173">
        <f>ROUND(E45*J45,2)</f>
        <v>230628.47</v>
      </c>
      <c r="L45" s="173">
        <v>21</v>
      </c>
      <c r="M45" s="173">
        <f>G45*(1+L45/100)</f>
        <v>0</v>
      </c>
      <c r="N45" s="171">
        <v>3.0000000000000001E-5</v>
      </c>
      <c r="O45" s="171">
        <f>ROUND(E45*N45,2)</f>
        <v>0.04</v>
      </c>
      <c r="P45" s="171">
        <v>0</v>
      </c>
      <c r="Q45" s="171">
        <f>ROUND(E45*P45,2)</f>
        <v>0</v>
      </c>
      <c r="R45" s="173" t="s">
        <v>301</v>
      </c>
      <c r="S45" s="173" t="s">
        <v>162</v>
      </c>
      <c r="T45" s="174" t="s">
        <v>162</v>
      </c>
      <c r="U45" s="157">
        <v>0.33367000000000002</v>
      </c>
      <c r="V45" s="157">
        <f>ROUND(E45*U45,2)</f>
        <v>391.14</v>
      </c>
      <c r="W45" s="157"/>
      <c r="X45" s="157" t="s">
        <v>302</v>
      </c>
      <c r="Y45" s="157" t="s">
        <v>164</v>
      </c>
      <c r="Z45" s="147"/>
      <c r="AA45" s="147"/>
      <c r="AB45" s="147"/>
      <c r="AC45" s="147"/>
      <c r="AD45" s="147"/>
      <c r="AE45" s="147"/>
      <c r="AF45" s="147"/>
      <c r="AG45" s="147" t="s">
        <v>303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2" x14ac:dyDescent="0.2">
      <c r="A46" s="154"/>
      <c r="B46" s="155"/>
      <c r="C46" s="248" t="s">
        <v>924</v>
      </c>
      <c r="D46" s="249"/>
      <c r="E46" s="249"/>
      <c r="F46" s="249"/>
      <c r="G46" s="249"/>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167</v>
      </c>
      <c r="AH46" s="147"/>
      <c r="AI46" s="147"/>
      <c r="AJ46" s="147"/>
      <c r="AK46" s="147"/>
      <c r="AL46" s="147"/>
      <c r="AM46" s="147"/>
      <c r="AN46" s="147"/>
      <c r="AO46" s="147"/>
      <c r="AP46" s="147"/>
      <c r="AQ46" s="147"/>
      <c r="AR46" s="147"/>
      <c r="AS46" s="147"/>
      <c r="AT46" s="147"/>
      <c r="AU46" s="147"/>
      <c r="AV46" s="147"/>
      <c r="AW46" s="147"/>
      <c r="AX46" s="147"/>
      <c r="AY46" s="147"/>
      <c r="AZ46" s="147"/>
      <c r="BA46" s="175" t="str">
        <f>C46</f>
        <v>vč. urovnání ornice, naložení na skládce, vodorovným přemístěním ornice na místo rozprostření, založení trávníku osetím a dodávky travního semene.</v>
      </c>
      <c r="BB46" s="147"/>
      <c r="BC46" s="147"/>
      <c r="BD46" s="147"/>
      <c r="BE46" s="147"/>
      <c r="BF46" s="147"/>
      <c r="BG46" s="147"/>
      <c r="BH46" s="147"/>
    </row>
    <row r="47" spans="1:60" outlineLevel="2" x14ac:dyDescent="0.2">
      <c r="A47" s="154"/>
      <c r="B47" s="155"/>
      <c r="C47" s="250" t="s">
        <v>925</v>
      </c>
      <c r="D47" s="251"/>
      <c r="E47" s="251"/>
      <c r="F47" s="251"/>
      <c r="G47" s="251"/>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242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85" t="s">
        <v>926</v>
      </c>
      <c r="D48" s="158"/>
      <c r="E48" s="159">
        <v>1172.25</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169</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6">
        <v>14</v>
      </c>
      <c r="B49" s="177" t="s">
        <v>927</v>
      </c>
      <c r="C49" s="186" t="s">
        <v>928</v>
      </c>
      <c r="D49" s="178" t="s">
        <v>929</v>
      </c>
      <c r="E49" s="179">
        <v>5</v>
      </c>
      <c r="F49" s="180">
        <v>0</v>
      </c>
      <c r="G49" s="181">
        <f>ROUND(E49*F49,2)</f>
        <v>0</v>
      </c>
      <c r="H49" s="180">
        <v>0</v>
      </c>
      <c r="I49" s="181">
        <f>ROUND(E49*H49,2)</f>
        <v>0</v>
      </c>
      <c r="J49" s="180">
        <v>3975.37</v>
      </c>
      <c r="K49" s="181">
        <f>ROUND(E49*J49,2)</f>
        <v>19876.849999999999</v>
      </c>
      <c r="L49" s="181">
        <v>21</v>
      </c>
      <c r="M49" s="181">
        <f>G49*(1+L49/100)</f>
        <v>0</v>
      </c>
      <c r="N49" s="179">
        <v>0</v>
      </c>
      <c r="O49" s="179">
        <f>ROUND(E49*N49,2)</f>
        <v>0</v>
      </c>
      <c r="P49" s="179">
        <v>0</v>
      </c>
      <c r="Q49" s="179">
        <f>ROUND(E49*P49,2)</f>
        <v>0</v>
      </c>
      <c r="R49" s="181"/>
      <c r="S49" s="181" t="s">
        <v>930</v>
      </c>
      <c r="T49" s="182" t="s">
        <v>931</v>
      </c>
      <c r="U49" s="157">
        <v>0</v>
      </c>
      <c r="V49" s="157">
        <f>ROUND(E49*U49,2)</f>
        <v>0</v>
      </c>
      <c r="W49" s="157"/>
      <c r="X49" s="157" t="s">
        <v>302</v>
      </c>
      <c r="Y49" s="157" t="s">
        <v>164</v>
      </c>
      <c r="Z49" s="147"/>
      <c r="AA49" s="147"/>
      <c r="AB49" s="147"/>
      <c r="AC49" s="147"/>
      <c r="AD49" s="147"/>
      <c r="AE49" s="147"/>
      <c r="AF49" s="147"/>
      <c r="AG49" s="147" t="s">
        <v>303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8">
        <v>15</v>
      </c>
      <c r="B50" s="169" t="s">
        <v>216</v>
      </c>
      <c r="C50" s="184" t="s">
        <v>217</v>
      </c>
      <c r="D50" s="170" t="s">
        <v>218</v>
      </c>
      <c r="E50" s="171">
        <v>1.9550000000000001</v>
      </c>
      <c r="F50" s="172">
        <v>0</v>
      </c>
      <c r="G50" s="173">
        <f>ROUND(E50*F50,2)</f>
        <v>0</v>
      </c>
      <c r="H50" s="172">
        <v>609</v>
      </c>
      <c r="I50" s="173">
        <f>ROUND(E50*H50,2)</f>
        <v>1190.5999999999999</v>
      </c>
      <c r="J50" s="172">
        <v>0</v>
      </c>
      <c r="K50" s="173">
        <f>ROUND(E50*J50,2)</f>
        <v>0</v>
      </c>
      <c r="L50" s="173">
        <v>21</v>
      </c>
      <c r="M50" s="173">
        <f>G50*(1+L50/100)</f>
        <v>0</v>
      </c>
      <c r="N50" s="171">
        <v>1</v>
      </c>
      <c r="O50" s="171">
        <f>ROUND(E50*N50,2)</f>
        <v>1.96</v>
      </c>
      <c r="P50" s="171">
        <v>0</v>
      </c>
      <c r="Q50" s="171">
        <f>ROUND(E50*P50,2)</f>
        <v>0</v>
      </c>
      <c r="R50" s="173" t="s">
        <v>219</v>
      </c>
      <c r="S50" s="173" t="s">
        <v>162</v>
      </c>
      <c r="T50" s="174" t="s">
        <v>162</v>
      </c>
      <c r="U50" s="157">
        <v>0</v>
      </c>
      <c r="V50" s="157">
        <f>ROUND(E50*U50,2)</f>
        <v>0</v>
      </c>
      <c r="W50" s="157"/>
      <c r="X50" s="157" t="s">
        <v>220</v>
      </c>
      <c r="Y50" s="157" t="s">
        <v>164</v>
      </c>
      <c r="Z50" s="147"/>
      <c r="AA50" s="147"/>
      <c r="AB50" s="147"/>
      <c r="AC50" s="147"/>
      <c r="AD50" s="147"/>
      <c r="AE50" s="147"/>
      <c r="AF50" s="147"/>
      <c r="AG50" s="147" t="s">
        <v>221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5" t="s">
        <v>932</v>
      </c>
      <c r="D51" s="158"/>
      <c r="E51" s="159">
        <v>1.9550000000000001</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169</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161" t="s">
        <v>156</v>
      </c>
      <c r="B52" s="162" t="s">
        <v>71</v>
      </c>
      <c r="C52" s="183" t="s">
        <v>72</v>
      </c>
      <c r="D52" s="163"/>
      <c r="E52" s="164"/>
      <c r="F52" s="165"/>
      <c r="G52" s="165">
        <f>SUMIF(AG53:AG61,"&lt;&gt;NOR",G53:G61)</f>
        <v>0</v>
      </c>
      <c r="H52" s="165"/>
      <c r="I52" s="165">
        <f>SUM(I53:I61)</f>
        <v>6140.9900000000007</v>
      </c>
      <c r="J52" s="165"/>
      <c r="K52" s="165">
        <f>SUM(K53:K61)</f>
        <v>4045.55</v>
      </c>
      <c r="L52" s="165"/>
      <c r="M52" s="165">
        <f>SUM(M53:M61)</f>
        <v>0</v>
      </c>
      <c r="N52" s="164"/>
      <c r="O52" s="164">
        <f>SUM(O53:O61)</f>
        <v>1.69</v>
      </c>
      <c r="P52" s="164"/>
      <c r="Q52" s="164">
        <f>SUM(Q53:Q61)</f>
        <v>0</v>
      </c>
      <c r="R52" s="165"/>
      <c r="S52" s="165"/>
      <c r="T52" s="166"/>
      <c r="U52" s="160"/>
      <c r="V52" s="160">
        <f>SUM(V53:V61)</f>
        <v>6.3900000000000006</v>
      </c>
      <c r="W52" s="160"/>
      <c r="X52" s="160"/>
      <c r="Y52" s="160"/>
      <c r="AG52" t="s">
        <v>157</v>
      </c>
    </row>
    <row r="53" spans="1:60" outlineLevel="1" x14ac:dyDescent="0.2">
      <c r="A53" s="168">
        <v>16</v>
      </c>
      <c r="B53" s="169" t="s">
        <v>933</v>
      </c>
      <c r="C53" s="184" t="s">
        <v>934</v>
      </c>
      <c r="D53" s="170" t="s">
        <v>160</v>
      </c>
      <c r="E53" s="171">
        <v>0.28749999999999998</v>
      </c>
      <c r="F53" s="172">
        <v>0</v>
      </c>
      <c r="G53" s="173">
        <f>ROUND(E53*F53,2)</f>
        <v>0</v>
      </c>
      <c r="H53" s="172">
        <v>1289.33</v>
      </c>
      <c r="I53" s="173">
        <f>ROUND(E53*H53,2)</f>
        <v>370.68</v>
      </c>
      <c r="J53" s="172">
        <v>677.67</v>
      </c>
      <c r="K53" s="173">
        <f>ROUND(E53*J53,2)</f>
        <v>194.83</v>
      </c>
      <c r="L53" s="173">
        <v>21</v>
      </c>
      <c r="M53" s="173">
        <f>G53*(1+L53/100)</f>
        <v>0</v>
      </c>
      <c r="N53" s="171">
        <v>2.16</v>
      </c>
      <c r="O53" s="171">
        <f>ROUND(E53*N53,2)</f>
        <v>0.62</v>
      </c>
      <c r="P53" s="171">
        <v>0</v>
      </c>
      <c r="Q53" s="171">
        <f>ROUND(E53*P53,2)</f>
        <v>0</v>
      </c>
      <c r="R53" s="173" t="s">
        <v>935</v>
      </c>
      <c r="S53" s="173" t="s">
        <v>162</v>
      </c>
      <c r="T53" s="174" t="s">
        <v>162</v>
      </c>
      <c r="U53" s="157">
        <v>1.085</v>
      </c>
      <c r="V53" s="157">
        <f>ROUND(E53*U53,2)</f>
        <v>0.31</v>
      </c>
      <c r="W53" s="157"/>
      <c r="X53" s="157" t="s">
        <v>163</v>
      </c>
      <c r="Y53" s="157" t="s">
        <v>164</v>
      </c>
      <c r="Z53" s="147"/>
      <c r="AA53" s="147"/>
      <c r="AB53" s="147"/>
      <c r="AC53" s="147"/>
      <c r="AD53" s="147"/>
      <c r="AE53" s="147"/>
      <c r="AF53" s="147"/>
      <c r="AG53" s="147" t="s">
        <v>165</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85" t="s">
        <v>936</v>
      </c>
      <c r="D54" s="158"/>
      <c r="E54" s="159">
        <v>0.28749999999999998</v>
      </c>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169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33.75" outlineLevel="1" x14ac:dyDescent="0.2">
      <c r="A55" s="168">
        <v>17</v>
      </c>
      <c r="B55" s="169" t="s">
        <v>248</v>
      </c>
      <c r="C55" s="184" t="s">
        <v>249</v>
      </c>
      <c r="D55" s="170" t="s">
        <v>218</v>
      </c>
      <c r="E55" s="171">
        <v>9.9360000000000004E-2</v>
      </c>
      <c r="F55" s="172">
        <v>0</v>
      </c>
      <c r="G55" s="173">
        <f>ROUND(E55*F55,2)</f>
        <v>0</v>
      </c>
      <c r="H55" s="172">
        <v>42250.61</v>
      </c>
      <c r="I55" s="173">
        <f>ROUND(E55*H55,2)</f>
        <v>4198.0200000000004</v>
      </c>
      <c r="J55" s="172">
        <v>19389.39</v>
      </c>
      <c r="K55" s="173">
        <f>ROUND(E55*J55,2)</f>
        <v>1926.53</v>
      </c>
      <c r="L55" s="173">
        <v>21</v>
      </c>
      <c r="M55" s="173">
        <f>G55*(1+L55/100)</f>
        <v>0</v>
      </c>
      <c r="N55" s="171">
        <v>1.0219100000000001</v>
      </c>
      <c r="O55" s="171">
        <f>ROUND(E55*N55,2)</f>
        <v>0.1</v>
      </c>
      <c r="P55" s="171">
        <v>0</v>
      </c>
      <c r="Q55" s="171">
        <f>ROUND(E55*P55,2)</f>
        <v>0</v>
      </c>
      <c r="R55" s="173" t="s">
        <v>236</v>
      </c>
      <c r="S55" s="173" t="s">
        <v>162</v>
      </c>
      <c r="T55" s="174" t="s">
        <v>162</v>
      </c>
      <c r="U55" s="157">
        <v>29.292000000000002</v>
      </c>
      <c r="V55" s="157">
        <f>ROUND(E55*U55,2)</f>
        <v>2.91</v>
      </c>
      <c r="W55" s="157"/>
      <c r="X55" s="157" t="s">
        <v>163</v>
      </c>
      <c r="Y55" s="157" t="s">
        <v>164</v>
      </c>
      <c r="Z55" s="147"/>
      <c r="AA55" s="147"/>
      <c r="AB55" s="147"/>
      <c r="AC55" s="147"/>
      <c r="AD55" s="147"/>
      <c r="AE55" s="147"/>
      <c r="AF55" s="147"/>
      <c r="AG55" s="147" t="s">
        <v>165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48" t="s">
        <v>250</v>
      </c>
      <c r="D56" s="249"/>
      <c r="E56" s="249"/>
      <c r="F56" s="249"/>
      <c r="G56" s="249"/>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167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185" t="s">
        <v>937</v>
      </c>
      <c r="D57" s="158"/>
      <c r="E57" s="159">
        <v>9.9360000000000004E-2</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169</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8">
        <v>18</v>
      </c>
      <c r="B58" s="169" t="s">
        <v>938</v>
      </c>
      <c r="C58" s="184" t="s">
        <v>939</v>
      </c>
      <c r="D58" s="170" t="s">
        <v>160</v>
      </c>
      <c r="E58" s="171">
        <v>0.32800000000000001</v>
      </c>
      <c r="F58" s="172">
        <v>0</v>
      </c>
      <c r="G58" s="173">
        <f>ROUND(E58*F58,2)</f>
        <v>0</v>
      </c>
      <c r="H58" s="172">
        <v>4793.58</v>
      </c>
      <c r="I58" s="173">
        <f>ROUND(E58*H58,2)</f>
        <v>1572.29</v>
      </c>
      <c r="J58" s="172">
        <v>5866.42</v>
      </c>
      <c r="K58" s="173">
        <f>ROUND(E58*J58,2)</f>
        <v>1924.19</v>
      </c>
      <c r="L58" s="173">
        <v>21</v>
      </c>
      <c r="M58" s="173">
        <f>G58*(1+L58/100)</f>
        <v>0</v>
      </c>
      <c r="N58" s="171">
        <v>2.9523000000000001</v>
      </c>
      <c r="O58" s="171">
        <f>ROUND(E58*N58,2)</f>
        <v>0.97</v>
      </c>
      <c r="P58" s="171">
        <v>0</v>
      </c>
      <c r="Q58" s="171">
        <f>ROUND(E58*P58,2)</f>
        <v>0</v>
      </c>
      <c r="R58" s="173" t="s">
        <v>301</v>
      </c>
      <c r="S58" s="173" t="s">
        <v>162</v>
      </c>
      <c r="T58" s="174" t="s">
        <v>162</v>
      </c>
      <c r="U58" s="157">
        <v>9.6678800000000003</v>
      </c>
      <c r="V58" s="157">
        <f>ROUND(E58*U58,2)</f>
        <v>3.17</v>
      </c>
      <c r="W58" s="157"/>
      <c r="X58" s="157" t="s">
        <v>302</v>
      </c>
      <c r="Y58" s="157" t="s">
        <v>164</v>
      </c>
      <c r="Z58" s="147"/>
      <c r="AA58" s="147"/>
      <c r="AB58" s="147"/>
      <c r="AC58" s="147"/>
      <c r="AD58" s="147"/>
      <c r="AE58" s="147"/>
      <c r="AF58" s="147"/>
      <c r="AG58" s="147" t="s">
        <v>303</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248" t="s">
        <v>940</v>
      </c>
      <c r="D59" s="249"/>
      <c r="E59" s="249"/>
      <c r="F59" s="249"/>
      <c r="G59" s="249"/>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167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85" t="s">
        <v>941</v>
      </c>
      <c r="D60" s="158"/>
      <c r="E60" s="159">
        <v>0.25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169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5" t="s">
        <v>942</v>
      </c>
      <c r="D61" s="158"/>
      <c r="E61" s="159">
        <v>7.8E-2</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169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x14ac:dyDescent="0.2">
      <c r="A62" s="161" t="s">
        <v>156</v>
      </c>
      <c r="B62" s="162" t="s">
        <v>73</v>
      </c>
      <c r="C62" s="183" t="s">
        <v>74</v>
      </c>
      <c r="D62" s="163"/>
      <c r="E62" s="164"/>
      <c r="F62" s="165"/>
      <c r="G62" s="165">
        <f>SUMIF(AG63:AG65,"&lt;&gt;NOR",G63:G65)</f>
        <v>0</v>
      </c>
      <c r="H62" s="165"/>
      <c r="I62" s="165">
        <f>SUM(I63:I65)</f>
        <v>11001.02</v>
      </c>
      <c r="J62" s="165"/>
      <c r="K62" s="165">
        <f>SUM(K63:K65)</f>
        <v>6018.99</v>
      </c>
      <c r="L62" s="165"/>
      <c r="M62" s="165">
        <f>SUM(M63:M65)</f>
        <v>0</v>
      </c>
      <c r="N62" s="164"/>
      <c r="O62" s="164">
        <f>SUM(O63:O65)</f>
        <v>6.81</v>
      </c>
      <c r="P62" s="164"/>
      <c r="Q62" s="164">
        <f>SUM(Q63:Q65)</f>
        <v>0</v>
      </c>
      <c r="R62" s="165"/>
      <c r="S62" s="165"/>
      <c r="T62" s="166"/>
      <c r="U62" s="160"/>
      <c r="V62" s="160">
        <f>SUM(V63:V65)</f>
        <v>9.59</v>
      </c>
      <c r="W62" s="160"/>
      <c r="X62" s="160"/>
      <c r="Y62" s="160"/>
      <c r="AG62" t="s">
        <v>157</v>
      </c>
    </row>
    <row r="63" spans="1:60" outlineLevel="1" x14ac:dyDescent="0.2">
      <c r="A63" s="168">
        <v>19</v>
      </c>
      <c r="B63" s="169" t="s">
        <v>943</v>
      </c>
      <c r="C63" s="184" t="s">
        <v>944</v>
      </c>
      <c r="D63" s="170" t="s">
        <v>207</v>
      </c>
      <c r="E63" s="171">
        <v>11.5</v>
      </c>
      <c r="F63" s="172">
        <v>0</v>
      </c>
      <c r="G63" s="173">
        <f>ROUND(E63*F63,2)</f>
        <v>0</v>
      </c>
      <c r="H63" s="172">
        <v>956.61</v>
      </c>
      <c r="I63" s="173">
        <f>ROUND(E63*H63,2)</f>
        <v>11001.02</v>
      </c>
      <c r="J63" s="172">
        <v>523.39</v>
      </c>
      <c r="K63" s="173">
        <f>ROUND(E63*J63,2)</f>
        <v>6018.99</v>
      </c>
      <c r="L63" s="173">
        <v>21</v>
      </c>
      <c r="M63" s="173">
        <f>G63*(1+L63/100)</f>
        <v>0</v>
      </c>
      <c r="N63" s="171">
        <v>0.59209999999999996</v>
      </c>
      <c r="O63" s="171">
        <f>ROUND(E63*N63,2)</f>
        <v>6.81</v>
      </c>
      <c r="P63" s="171">
        <v>0</v>
      </c>
      <c r="Q63" s="171">
        <f>ROUND(E63*P63,2)</f>
        <v>0</v>
      </c>
      <c r="R63" s="173" t="s">
        <v>236</v>
      </c>
      <c r="S63" s="173" t="s">
        <v>162</v>
      </c>
      <c r="T63" s="174" t="s">
        <v>162</v>
      </c>
      <c r="U63" s="157">
        <v>0.83399999999999996</v>
      </c>
      <c r="V63" s="157">
        <f>ROUND(E63*U63,2)</f>
        <v>9.59</v>
      </c>
      <c r="W63" s="157"/>
      <c r="X63" s="157" t="s">
        <v>163</v>
      </c>
      <c r="Y63" s="157" t="s">
        <v>164</v>
      </c>
      <c r="Z63" s="147"/>
      <c r="AA63" s="147"/>
      <c r="AB63" s="147"/>
      <c r="AC63" s="147"/>
      <c r="AD63" s="147"/>
      <c r="AE63" s="147"/>
      <c r="AF63" s="147"/>
      <c r="AG63" s="147" t="s">
        <v>165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248" t="s">
        <v>945</v>
      </c>
      <c r="D64" s="249"/>
      <c r="E64" s="249"/>
      <c r="F64" s="249"/>
      <c r="G64" s="249"/>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167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85" t="s">
        <v>946</v>
      </c>
      <c r="D65" s="158"/>
      <c r="E65" s="159">
        <v>11.5</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169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x14ac:dyDescent="0.2">
      <c r="A66" s="161" t="s">
        <v>156</v>
      </c>
      <c r="B66" s="162" t="s">
        <v>81</v>
      </c>
      <c r="C66" s="183" t="s">
        <v>82</v>
      </c>
      <c r="D66" s="163"/>
      <c r="E66" s="164"/>
      <c r="F66" s="165"/>
      <c r="G66" s="165">
        <f>SUMIF(AG67:AG90,"&lt;&gt;NOR",G67:G90)</f>
        <v>0</v>
      </c>
      <c r="H66" s="165"/>
      <c r="I66" s="165">
        <f>SUM(I67:I90)</f>
        <v>178425.87</v>
      </c>
      <c r="J66" s="165"/>
      <c r="K66" s="165">
        <f>SUM(K67:K90)</f>
        <v>83351.88</v>
      </c>
      <c r="L66" s="165"/>
      <c r="M66" s="165">
        <f>SUM(M67:M90)</f>
        <v>0</v>
      </c>
      <c r="N66" s="164"/>
      <c r="O66" s="164">
        <f>SUM(O67:O90)</f>
        <v>160.07999999999998</v>
      </c>
      <c r="P66" s="164"/>
      <c r="Q66" s="164">
        <f>SUM(Q67:Q90)</f>
        <v>0</v>
      </c>
      <c r="R66" s="165"/>
      <c r="S66" s="165"/>
      <c r="T66" s="166"/>
      <c r="U66" s="160"/>
      <c r="V66" s="160">
        <f>SUM(V67:V90)</f>
        <v>126.38000000000001</v>
      </c>
      <c r="W66" s="160"/>
      <c r="X66" s="160"/>
      <c r="Y66" s="160"/>
      <c r="AG66" t="s">
        <v>157</v>
      </c>
    </row>
    <row r="67" spans="1:60" ht="22.5" outlineLevel="1" x14ac:dyDescent="0.2">
      <c r="A67" s="168">
        <v>20</v>
      </c>
      <c r="B67" s="169" t="s">
        <v>947</v>
      </c>
      <c r="C67" s="184" t="s">
        <v>948</v>
      </c>
      <c r="D67" s="170" t="s">
        <v>207</v>
      </c>
      <c r="E67" s="171">
        <v>88.932500000000005</v>
      </c>
      <c r="F67" s="172">
        <v>0</v>
      </c>
      <c r="G67" s="173">
        <f>ROUND(E67*F67,2)</f>
        <v>0</v>
      </c>
      <c r="H67" s="172">
        <v>139.71</v>
      </c>
      <c r="I67" s="173">
        <f>ROUND(E67*H67,2)</f>
        <v>12424.76</v>
      </c>
      <c r="J67" s="172">
        <v>22.29</v>
      </c>
      <c r="K67" s="173">
        <f>ROUND(E67*J67,2)</f>
        <v>1982.31</v>
      </c>
      <c r="L67" s="173">
        <v>21</v>
      </c>
      <c r="M67" s="173">
        <f>G67*(1+L67/100)</f>
        <v>0</v>
      </c>
      <c r="N67" s="171">
        <v>0.30360999999999999</v>
      </c>
      <c r="O67" s="171">
        <f>ROUND(E67*N67,2)</f>
        <v>27</v>
      </c>
      <c r="P67" s="171">
        <v>0</v>
      </c>
      <c r="Q67" s="171">
        <f>ROUND(E67*P67,2)</f>
        <v>0</v>
      </c>
      <c r="R67" s="173" t="s">
        <v>896</v>
      </c>
      <c r="S67" s="173" t="s">
        <v>162</v>
      </c>
      <c r="T67" s="174" t="s">
        <v>162</v>
      </c>
      <c r="U67" s="157">
        <v>1.6E-2</v>
      </c>
      <c r="V67" s="157">
        <f>ROUND(E67*U67,2)</f>
        <v>1.42</v>
      </c>
      <c r="W67" s="157"/>
      <c r="X67" s="157" t="s">
        <v>163</v>
      </c>
      <c r="Y67" s="157" t="s">
        <v>164</v>
      </c>
      <c r="Z67" s="147"/>
      <c r="AA67" s="147"/>
      <c r="AB67" s="147"/>
      <c r="AC67" s="147"/>
      <c r="AD67" s="147"/>
      <c r="AE67" s="147"/>
      <c r="AF67" s="147"/>
      <c r="AG67" s="147" t="s">
        <v>165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248" t="s">
        <v>949</v>
      </c>
      <c r="D68" s="249"/>
      <c r="E68" s="249"/>
      <c r="F68" s="249"/>
      <c r="G68" s="249"/>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167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5" t="s">
        <v>950</v>
      </c>
      <c r="D69" s="158"/>
      <c r="E69" s="159">
        <v>88.932500000000005</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169</v>
      </c>
      <c r="AH69" s="147">
        <v>5</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68">
        <v>21</v>
      </c>
      <c r="B70" s="169" t="s">
        <v>951</v>
      </c>
      <c r="C70" s="184" t="s">
        <v>952</v>
      </c>
      <c r="D70" s="170" t="s">
        <v>207</v>
      </c>
      <c r="E70" s="171">
        <v>161.065</v>
      </c>
      <c r="F70" s="172">
        <v>0</v>
      </c>
      <c r="G70" s="173">
        <f>ROUND(E70*F70,2)</f>
        <v>0</v>
      </c>
      <c r="H70" s="172">
        <v>104.87</v>
      </c>
      <c r="I70" s="173">
        <f>ROUND(E70*H70,2)</f>
        <v>16890.89</v>
      </c>
      <c r="J70" s="172">
        <v>28.13</v>
      </c>
      <c r="K70" s="173">
        <f>ROUND(E70*J70,2)</f>
        <v>4530.76</v>
      </c>
      <c r="L70" s="173">
        <v>21</v>
      </c>
      <c r="M70" s="173">
        <f>G70*(1+L70/100)</f>
        <v>0</v>
      </c>
      <c r="N70" s="171">
        <v>0.28799999999999998</v>
      </c>
      <c r="O70" s="171">
        <f>ROUND(E70*N70,2)</f>
        <v>46.39</v>
      </c>
      <c r="P70" s="171">
        <v>0</v>
      </c>
      <c r="Q70" s="171">
        <f>ROUND(E70*P70,2)</f>
        <v>0</v>
      </c>
      <c r="R70" s="173" t="s">
        <v>896</v>
      </c>
      <c r="S70" s="173" t="s">
        <v>162</v>
      </c>
      <c r="T70" s="174" t="s">
        <v>162</v>
      </c>
      <c r="U70" s="157">
        <v>2.3E-2</v>
      </c>
      <c r="V70" s="157">
        <f>ROUND(E70*U70,2)</f>
        <v>3.7</v>
      </c>
      <c r="W70" s="157"/>
      <c r="X70" s="157" t="s">
        <v>163</v>
      </c>
      <c r="Y70" s="157" t="s">
        <v>164</v>
      </c>
      <c r="Z70" s="147"/>
      <c r="AA70" s="147"/>
      <c r="AB70" s="147"/>
      <c r="AC70" s="147"/>
      <c r="AD70" s="147"/>
      <c r="AE70" s="147"/>
      <c r="AF70" s="147"/>
      <c r="AG70" s="147" t="s">
        <v>165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5" t="s">
        <v>953</v>
      </c>
      <c r="D71" s="158"/>
      <c r="E71" s="159">
        <v>161.065</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169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68">
        <v>22</v>
      </c>
      <c r="B72" s="169" t="s">
        <v>954</v>
      </c>
      <c r="C72" s="184" t="s">
        <v>955</v>
      </c>
      <c r="D72" s="170" t="s">
        <v>207</v>
      </c>
      <c r="E72" s="171">
        <v>88.932500000000005</v>
      </c>
      <c r="F72" s="172">
        <v>0</v>
      </c>
      <c r="G72" s="173">
        <f>ROUND(E72*F72,2)</f>
        <v>0</v>
      </c>
      <c r="H72" s="172">
        <v>146.35</v>
      </c>
      <c r="I72" s="173">
        <f>ROUND(E72*H72,2)</f>
        <v>13015.27</v>
      </c>
      <c r="J72" s="172">
        <v>33.15</v>
      </c>
      <c r="K72" s="173">
        <f>ROUND(E72*J72,2)</f>
        <v>2948.11</v>
      </c>
      <c r="L72" s="173">
        <v>21</v>
      </c>
      <c r="M72" s="173">
        <f>G72*(1+L72/100)</f>
        <v>0</v>
      </c>
      <c r="N72" s="171">
        <v>0.378</v>
      </c>
      <c r="O72" s="171">
        <f>ROUND(E72*N72,2)</f>
        <v>33.619999999999997</v>
      </c>
      <c r="P72" s="171">
        <v>0</v>
      </c>
      <c r="Q72" s="171">
        <f>ROUND(E72*P72,2)</f>
        <v>0</v>
      </c>
      <c r="R72" s="173" t="s">
        <v>896</v>
      </c>
      <c r="S72" s="173" t="s">
        <v>162</v>
      </c>
      <c r="T72" s="174" t="s">
        <v>162</v>
      </c>
      <c r="U72" s="157">
        <v>2.5999999999999999E-2</v>
      </c>
      <c r="V72" s="157">
        <f>ROUND(E72*U72,2)</f>
        <v>2.31</v>
      </c>
      <c r="W72" s="157"/>
      <c r="X72" s="157" t="s">
        <v>163</v>
      </c>
      <c r="Y72" s="157" t="s">
        <v>164</v>
      </c>
      <c r="Z72" s="147"/>
      <c r="AA72" s="147"/>
      <c r="AB72" s="147"/>
      <c r="AC72" s="147"/>
      <c r="AD72" s="147"/>
      <c r="AE72" s="147"/>
      <c r="AF72" s="147"/>
      <c r="AG72" s="147" t="s">
        <v>165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85" t="s">
        <v>956</v>
      </c>
      <c r="D73" s="158"/>
      <c r="E73" s="159">
        <v>88.932500000000005</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169</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8">
        <v>23</v>
      </c>
      <c r="B74" s="169" t="s">
        <v>957</v>
      </c>
      <c r="C74" s="184" t="s">
        <v>958</v>
      </c>
      <c r="D74" s="170" t="s">
        <v>207</v>
      </c>
      <c r="E74" s="171">
        <v>88.932500000000005</v>
      </c>
      <c r="F74" s="172">
        <v>0</v>
      </c>
      <c r="G74" s="173">
        <f>ROUND(E74*F74,2)</f>
        <v>0</v>
      </c>
      <c r="H74" s="172">
        <v>55.61</v>
      </c>
      <c r="I74" s="173">
        <f>ROUND(E74*H74,2)</f>
        <v>4945.54</v>
      </c>
      <c r="J74" s="172">
        <v>304.89</v>
      </c>
      <c r="K74" s="173">
        <f>ROUND(E74*J74,2)</f>
        <v>27114.63</v>
      </c>
      <c r="L74" s="173">
        <v>21</v>
      </c>
      <c r="M74" s="173">
        <f>G74*(1+L74/100)</f>
        <v>0</v>
      </c>
      <c r="N74" s="171">
        <v>7.3899999999999993E-2</v>
      </c>
      <c r="O74" s="171">
        <f>ROUND(E74*N74,2)</f>
        <v>6.57</v>
      </c>
      <c r="P74" s="171">
        <v>0</v>
      </c>
      <c r="Q74" s="171">
        <f>ROUND(E74*P74,2)</f>
        <v>0</v>
      </c>
      <c r="R74" s="173" t="s">
        <v>896</v>
      </c>
      <c r="S74" s="173" t="s">
        <v>162</v>
      </c>
      <c r="T74" s="174" t="s">
        <v>162</v>
      </c>
      <c r="U74" s="157">
        <v>0.47799999999999998</v>
      </c>
      <c r="V74" s="157">
        <f>ROUND(E74*U74,2)</f>
        <v>42.51</v>
      </c>
      <c r="W74" s="157"/>
      <c r="X74" s="157" t="s">
        <v>163</v>
      </c>
      <c r="Y74" s="157" t="s">
        <v>164</v>
      </c>
      <c r="Z74" s="147"/>
      <c r="AA74" s="147"/>
      <c r="AB74" s="147"/>
      <c r="AC74" s="147"/>
      <c r="AD74" s="147"/>
      <c r="AE74" s="147"/>
      <c r="AF74" s="147"/>
      <c r="AG74" s="147" t="s">
        <v>165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2" x14ac:dyDescent="0.2">
      <c r="A75" s="154"/>
      <c r="B75" s="155"/>
      <c r="C75" s="248" t="s">
        <v>959</v>
      </c>
      <c r="D75" s="249"/>
      <c r="E75" s="249"/>
      <c r="F75" s="249"/>
      <c r="G75" s="249"/>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167</v>
      </c>
      <c r="AH75" s="147"/>
      <c r="AI75" s="147"/>
      <c r="AJ75" s="147"/>
      <c r="AK75" s="147"/>
      <c r="AL75" s="147"/>
      <c r="AM75" s="147"/>
      <c r="AN75" s="147"/>
      <c r="AO75" s="147"/>
      <c r="AP75" s="147"/>
      <c r="AQ75" s="147"/>
      <c r="AR75" s="147"/>
      <c r="AS75" s="147"/>
      <c r="AT75" s="147"/>
      <c r="AU75" s="147"/>
      <c r="AV75" s="147"/>
      <c r="AW75" s="147"/>
      <c r="AX75" s="147"/>
      <c r="AY75" s="147"/>
      <c r="AZ75" s="147"/>
      <c r="BA75" s="175" t="str">
        <f>C75</f>
        <v>s provedením lože z kameniva drceného, s vyplněním spár, s dvojitým hutněním a se smetením přebytečného materiálu na krajnici. S dodáním hmot pro lože a výplň spár.</v>
      </c>
      <c r="BB75" s="147"/>
      <c r="BC75" s="147"/>
      <c r="BD75" s="147"/>
      <c r="BE75" s="147"/>
      <c r="BF75" s="147"/>
      <c r="BG75" s="147"/>
      <c r="BH75" s="147"/>
    </row>
    <row r="76" spans="1:60" outlineLevel="2" x14ac:dyDescent="0.2">
      <c r="A76" s="154"/>
      <c r="B76" s="155"/>
      <c r="C76" s="185" t="s">
        <v>950</v>
      </c>
      <c r="D76" s="158"/>
      <c r="E76" s="159">
        <v>88.932500000000005</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169</v>
      </c>
      <c r="AH76" s="147">
        <v>5</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8">
        <v>24</v>
      </c>
      <c r="B77" s="169" t="s">
        <v>960</v>
      </c>
      <c r="C77" s="184" t="s">
        <v>961</v>
      </c>
      <c r="D77" s="170" t="s">
        <v>266</v>
      </c>
      <c r="E77" s="171">
        <v>32.619999999999997</v>
      </c>
      <c r="F77" s="172">
        <v>0</v>
      </c>
      <c r="G77" s="173">
        <f>ROUND(E77*F77,2)</f>
        <v>0</v>
      </c>
      <c r="H77" s="172">
        <v>16.079999999999998</v>
      </c>
      <c r="I77" s="173">
        <f>ROUND(E77*H77,2)</f>
        <v>524.53</v>
      </c>
      <c r="J77" s="172">
        <v>296.42</v>
      </c>
      <c r="K77" s="173">
        <f>ROUND(E77*J77,2)</f>
        <v>9669.2199999999993</v>
      </c>
      <c r="L77" s="173">
        <v>21</v>
      </c>
      <c r="M77" s="173">
        <f>G77*(1+L77/100)</f>
        <v>0</v>
      </c>
      <c r="N77" s="171">
        <v>3.6000000000000002E-4</v>
      </c>
      <c r="O77" s="171">
        <f>ROUND(E77*N77,2)</f>
        <v>0.01</v>
      </c>
      <c r="P77" s="171">
        <v>0</v>
      </c>
      <c r="Q77" s="171">
        <f>ROUND(E77*P77,2)</f>
        <v>0</v>
      </c>
      <c r="R77" s="173" t="s">
        <v>896</v>
      </c>
      <c r="S77" s="173" t="s">
        <v>162</v>
      </c>
      <c r="T77" s="174" t="s">
        <v>162</v>
      </c>
      <c r="U77" s="157">
        <v>0.43</v>
      </c>
      <c r="V77" s="157">
        <f>ROUND(E77*U77,2)</f>
        <v>14.03</v>
      </c>
      <c r="W77" s="157"/>
      <c r="X77" s="157" t="s">
        <v>163</v>
      </c>
      <c r="Y77" s="157" t="s">
        <v>164</v>
      </c>
      <c r="Z77" s="147"/>
      <c r="AA77" s="147"/>
      <c r="AB77" s="147"/>
      <c r="AC77" s="147"/>
      <c r="AD77" s="147"/>
      <c r="AE77" s="147"/>
      <c r="AF77" s="147"/>
      <c r="AG77" s="147" t="s">
        <v>165</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85" t="s">
        <v>962</v>
      </c>
      <c r="D78" s="158"/>
      <c r="E78" s="159">
        <v>32.619999999999997</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169</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2.5" outlineLevel="1" x14ac:dyDescent="0.2">
      <c r="A79" s="168">
        <v>25</v>
      </c>
      <c r="B79" s="169" t="s">
        <v>963</v>
      </c>
      <c r="C79" s="184" t="s">
        <v>964</v>
      </c>
      <c r="D79" s="170" t="s">
        <v>207</v>
      </c>
      <c r="E79" s="171">
        <v>161.065</v>
      </c>
      <c r="F79" s="172">
        <v>0</v>
      </c>
      <c r="G79" s="173">
        <f>ROUND(E79*F79,2)</f>
        <v>0</v>
      </c>
      <c r="H79" s="172">
        <v>489.06</v>
      </c>
      <c r="I79" s="173">
        <f>ROUND(E79*H79,2)</f>
        <v>78770.45</v>
      </c>
      <c r="J79" s="172">
        <v>218.94</v>
      </c>
      <c r="K79" s="173">
        <f>ROUND(E79*J79,2)</f>
        <v>35263.57</v>
      </c>
      <c r="L79" s="173">
        <v>21</v>
      </c>
      <c r="M79" s="173">
        <f>G79*(1+L79/100)</f>
        <v>0</v>
      </c>
      <c r="N79" s="171">
        <v>0.18107999999999999</v>
      </c>
      <c r="O79" s="171">
        <f>ROUND(E79*N79,2)</f>
        <v>29.17</v>
      </c>
      <c r="P79" s="171">
        <v>0</v>
      </c>
      <c r="Q79" s="171">
        <f>ROUND(E79*P79,2)</f>
        <v>0</v>
      </c>
      <c r="R79" s="173" t="s">
        <v>896</v>
      </c>
      <c r="S79" s="173" t="s">
        <v>162</v>
      </c>
      <c r="T79" s="174" t="s">
        <v>162</v>
      </c>
      <c r="U79" s="157">
        <v>0.375</v>
      </c>
      <c r="V79" s="157">
        <f>ROUND(E79*U79,2)</f>
        <v>60.4</v>
      </c>
      <c r="W79" s="157"/>
      <c r="X79" s="157" t="s">
        <v>163</v>
      </c>
      <c r="Y79" s="157" t="s">
        <v>164</v>
      </c>
      <c r="Z79" s="147"/>
      <c r="AA79" s="147"/>
      <c r="AB79" s="147"/>
      <c r="AC79" s="147"/>
      <c r="AD79" s="147"/>
      <c r="AE79" s="147"/>
      <c r="AF79" s="147"/>
      <c r="AG79" s="147" t="s">
        <v>165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2" x14ac:dyDescent="0.2">
      <c r="A80" s="154"/>
      <c r="B80" s="155"/>
      <c r="C80" s="248" t="s">
        <v>965</v>
      </c>
      <c r="D80" s="249"/>
      <c r="E80" s="249"/>
      <c r="F80" s="249"/>
      <c r="G80" s="249"/>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167</v>
      </c>
      <c r="AH80" s="147"/>
      <c r="AI80" s="147"/>
      <c r="AJ80" s="147"/>
      <c r="AK80" s="147"/>
      <c r="AL80" s="147"/>
      <c r="AM80" s="147"/>
      <c r="AN80" s="147"/>
      <c r="AO80" s="147"/>
      <c r="AP80" s="147"/>
      <c r="AQ80" s="147"/>
      <c r="AR80" s="147"/>
      <c r="AS80" s="147"/>
      <c r="AT80" s="147"/>
      <c r="AU80" s="147"/>
      <c r="AV80" s="147"/>
      <c r="AW80" s="147"/>
      <c r="AX80" s="147"/>
      <c r="AY80" s="147"/>
      <c r="AZ80" s="147"/>
      <c r="BA80" s="175" t="str">
        <f>C80</f>
        <v>komunikací pro pěší, z dlaždic betonových a teracových, do velikosti dlaždic 0,25 m2, s provedením lože do tl. 30 mm, s vyplněním spár a se smetením přebytečného materiálu na vzdálenost do 3 m</v>
      </c>
      <c r="BB80" s="147"/>
      <c r="BC80" s="147"/>
      <c r="BD80" s="147"/>
      <c r="BE80" s="147"/>
      <c r="BF80" s="147"/>
      <c r="BG80" s="147"/>
      <c r="BH80" s="147"/>
    </row>
    <row r="81" spans="1:60" outlineLevel="2" x14ac:dyDescent="0.2">
      <c r="A81" s="154"/>
      <c r="B81" s="155"/>
      <c r="C81" s="185" t="s">
        <v>966</v>
      </c>
      <c r="D81" s="158"/>
      <c r="E81" s="159">
        <v>161.065</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169</v>
      </c>
      <c r="AH81" s="147">
        <v>5</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8">
        <v>26</v>
      </c>
      <c r="B82" s="169" t="s">
        <v>967</v>
      </c>
      <c r="C82" s="184" t="s">
        <v>968</v>
      </c>
      <c r="D82" s="170" t="s">
        <v>312</v>
      </c>
      <c r="E82" s="171">
        <v>1</v>
      </c>
      <c r="F82" s="172">
        <v>0</v>
      </c>
      <c r="G82" s="173">
        <f>ROUND(E82*F82,2)</f>
        <v>0</v>
      </c>
      <c r="H82" s="172">
        <v>0</v>
      </c>
      <c r="I82" s="173">
        <f>ROUND(E82*H82,2)</f>
        <v>0</v>
      </c>
      <c r="J82" s="172">
        <v>700</v>
      </c>
      <c r="K82" s="173">
        <f>ROUND(E82*J82,2)</f>
        <v>700</v>
      </c>
      <c r="L82" s="173">
        <v>21</v>
      </c>
      <c r="M82" s="173">
        <f>G82*(1+L82/100)</f>
        <v>0</v>
      </c>
      <c r="N82" s="171">
        <v>0</v>
      </c>
      <c r="O82" s="171">
        <f>ROUND(E82*N82,2)</f>
        <v>0</v>
      </c>
      <c r="P82" s="171">
        <v>0</v>
      </c>
      <c r="Q82" s="171">
        <f>ROUND(E82*P82,2)</f>
        <v>0</v>
      </c>
      <c r="R82" s="173"/>
      <c r="S82" s="173" t="s">
        <v>255</v>
      </c>
      <c r="T82" s="174" t="s">
        <v>289</v>
      </c>
      <c r="U82" s="157">
        <v>0.06</v>
      </c>
      <c r="V82" s="157">
        <f>ROUND(E82*U82,2)</f>
        <v>0.06</v>
      </c>
      <c r="W82" s="157"/>
      <c r="X82" s="157" t="s">
        <v>163</v>
      </c>
      <c r="Y82" s="157" t="s">
        <v>164</v>
      </c>
      <c r="Z82" s="147"/>
      <c r="AA82" s="147"/>
      <c r="AB82" s="147"/>
      <c r="AC82" s="147"/>
      <c r="AD82" s="147"/>
      <c r="AE82" s="147"/>
      <c r="AF82" s="147"/>
      <c r="AG82" s="147" t="s">
        <v>165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185" t="s">
        <v>969</v>
      </c>
      <c r="D83" s="158"/>
      <c r="E83" s="159">
        <v>1</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169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45" outlineLevel="1" x14ac:dyDescent="0.2">
      <c r="A84" s="168">
        <v>27</v>
      </c>
      <c r="B84" s="169" t="s">
        <v>970</v>
      </c>
      <c r="C84" s="184" t="s">
        <v>971</v>
      </c>
      <c r="D84" s="170" t="s">
        <v>266</v>
      </c>
      <c r="E84" s="171">
        <v>3</v>
      </c>
      <c r="F84" s="172">
        <v>0</v>
      </c>
      <c r="G84" s="173">
        <f>ROUND(E84*F84,2)</f>
        <v>0</v>
      </c>
      <c r="H84" s="172">
        <v>1094.28</v>
      </c>
      <c r="I84" s="173">
        <f>ROUND(E84*H84,2)</f>
        <v>3282.84</v>
      </c>
      <c r="J84" s="172">
        <v>285.72000000000003</v>
      </c>
      <c r="K84" s="173">
        <f>ROUND(E84*J84,2)</f>
        <v>857.16</v>
      </c>
      <c r="L84" s="173">
        <v>21</v>
      </c>
      <c r="M84" s="173">
        <f>G84*(1+L84/100)</f>
        <v>0</v>
      </c>
      <c r="N84" s="171">
        <v>9.8650000000000002E-2</v>
      </c>
      <c r="O84" s="171">
        <f>ROUND(E84*N84,2)</f>
        <v>0.3</v>
      </c>
      <c r="P84" s="171">
        <v>0</v>
      </c>
      <c r="Q84" s="171">
        <f>ROUND(E84*P84,2)</f>
        <v>0</v>
      </c>
      <c r="R84" s="173" t="s">
        <v>301</v>
      </c>
      <c r="S84" s="173" t="s">
        <v>162</v>
      </c>
      <c r="T84" s="174" t="s">
        <v>162</v>
      </c>
      <c r="U84" s="157">
        <v>0.47997000000000001</v>
      </c>
      <c r="V84" s="157">
        <f>ROUND(E84*U84,2)</f>
        <v>1.44</v>
      </c>
      <c r="W84" s="157"/>
      <c r="X84" s="157" t="s">
        <v>302</v>
      </c>
      <c r="Y84" s="157" t="s">
        <v>164</v>
      </c>
      <c r="Z84" s="147"/>
      <c r="AA84" s="147"/>
      <c r="AB84" s="147"/>
      <c r="AC84" s="147"/>
      <c r="AD84" s="147"/>
      <c r="AE84" s="147"/>
      <c r="AF84" s="147"/>
      <c r="AG84" s="147" t="s">
        <v>303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2" x14ac:dyDescent="0.2">
      <c r="A85" s="154"/>
      <c r="B85" s="155"/>
      <c r="C85" s="248" t="s">
        <v>972</v>
      </c>
      <c r="D85" s="249"/>
      <c r="E85" s="249"/>
      <c r="F85" s="249"/>
      <c r="G85" s="249"/>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167</v>
      </c>
      <c r="AH85" s="147"/>
      <c r="AI85" s="147"/>
      <c r="AJ85" s="147"/>
      <c r="AK85" s="147"/>
      <c r="AL85" s="147"/>
      <c r="AM85" s="147"/>
      <c r="AN85" s="147"/>
      <c r="AO85" s="147"/>
      <c r="AP85" s="147"/>
      <c r="AQ85" s="147"/>
      <c r="AR85" s="147"/>
      <c r="AS85" s="147"/>
      <c r="AT85" s="147"/>
      <c r="AU85" s="147"/>
      <c r="AV85" s="147"/>
      <c r="AW85" s="147"/>
      <c r="AX85" s="147"/>
      <c r="AY85" s="147"/>
      <c r="AZ85" s="147"/>
      <c r="BA85" s="175" t="str">
        <f>C85</f>
        <v>montáž odvodňovacích žlabů a vpustí k odvodňovacím žlabům z polymerbetonu, včetně betonového lože popř. obetonování, s dodávkou žlabů a vpustí.</v>
      </c>
      <c r="BB85" s="147"/>
      <c r="BC85" s="147"/>
      <c r="BD85" s="147"/>
      <c r="BE85" s="147"/>
      <c r="BF85" s="147"/>
      <c r="BG85" s="147"/>
      <c r="BH85" s="147"/>
    </row>
    <row r="86" spans="1:60" ht="45" outlineLevel="1" x14ac:dyDescent="0.2">
      <c r="A86" s="168">
        <v>28</v>
      </c>
      <c r="B86" s="169" t="s">
        <v>973</v>
      </c>
      <c r="C86" s="184" t="s">
        <v>974</v>
      </c>
      <c r="D86" s="170" t="s">
        <v>246</v>
      </c>
      <c r="E86" s="171">
        <v>1</v>
      </c>
      <c r="F86" s="172">
        <v>0</v>
      </c>
      <c r="G86" s="173">
        <f>ROUND(E86*F86,2)</f>
        <v>0</v>
      </c>
      <c r="H86" s="172">
        <v>2043.88</v>
      </c>
      <c r="I86" s="173">
        <f>ROUND(E86*H86,2)</f>
        <v>2043.88</v>
      </c>
      <c r="J86" s="172">
        <v>286.12</v>
      </c>
      <c r="K86" s="173">
        <f>ROUND(E86*J86,2)</f>
        <v>286.12</v>
      </c>
      <c r="L86" s="173">
        <v>21</v>
      </c>
      <c r="M86" s="173">
        <f>G86*(1+L86/100)</f>
        <v>0</v>
      </c>
      <c r="N86" s="171">
        <v>0.12895000000000001</v>
      </c>
      <c r="O86" s="171">
        <f>ROUND(E86*N86,2)</f>
        <v>0.13</v>
      </c>
      <c r="P86" s="171">
        <v>0</v>
      </c>
      <c r="Q86" s="171">
        <f>ROUND(E86*P86,2)</f>
        <v>0</v>
      </c>
      <c r="R86" s="173" t="s">
        <v>301</v>
      </c>
      <c r="S86" s="173" t="s">
        <v>162</v>
      </c>
      <c r="T86" s="174" t="s">
        <v>162</v>
      </c>
      <c r="U86" s="157">
        <v>0.51</v>
      </c>
      <c r="V86" s="157">
        <f>ROUND(E86*U86,2)</f>
        <v>0.51</v>
      </c>
      <c r="W86" s="157"/>
      <c r="X86" s="157" t="s">
        <v>302</v>
      </c>
      <c r="Y86" s="157" t="s">
        <v>164</v>
      </c>
      <c r="Z86" s="147"/>
      <c r="AA86" s="147"/>
      <c r="AB86" s="147"/>
      <c r="AC86" s="147"/>
      <c r="AD86" s="147"/>
      <c r="AE86" s="147"/>
      <c r="AF86" s="147"/>
      <c r="AG86" s="147" t="s">
        <v>303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2" x14ac:dyDescent="0.2">
      <c r="A87" s="154"/>
      <c r="B87" s="155"/>
      <c r="C87" s="248" t="s">
        <v>972</v>
      </c>
      <c r="D87" s="249"/>
      <c r="E87" s="249"/>
      <c r="F87" s="249"/>
      <c r="G87" s="249"/>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167</v>
      </c>
      <c r="AH87" s="147"/>
      <c r="AI87" s="147"/>
      <c r="AJ87" s="147"/>
      <c r="AK87" s="147"/>
      <c r="AL87" s="147"/>
      <c r="AM87" s="147"/>
      <c r="AN87" s="147"/>
      <c r="AO87" s="147"/>
      <c r="AP87" s="147"/>
      <c r="AQ87" s="147"/>
      <c r="AR87" s="147"/>
      <c r="AS87" s="147"/>
      <c r="AT87" s="147"/>
      <c r="AU87" s="147"/>
      <c r="AV87" s="147"/>
      <c r="AW87" s="147"/>
      <c r="AX87" s="147"/>
      <c r="AY87" s="147"/>
      <c r="AZ87" s="147"/>
      <c r="BA87" s="175" t="str">
        <f>C87</f>
        <v>montáž odvodňovacích žlabů a vpustí k odvodňovacím žlabům z polymerbetonu, včetně betonového lože popř. obetonování, s dodávkou žlabů a vpustí.</v>
      </c>
      <c r="BB87" s="147"/>
      <c r="BC87" s="147"/>
      <c r="BD87" s="147"/>
      <c r="BE87" s="147"/>
      <c r="BF87" s="147"/>
      <c r="BG87" s="147"/>
      <c r="BH87" s="147"/>
    </row>
    <row r="88" spans="1:60" outlineLevel="1" x14ac:dyDescent="0.2">
      <c r="A88" s="168">
        <v>29</v>
      </c>
      <c r="B88" s="169" t="s">
        <v>975</v>
      </c>
      <c r="C88" s="184" t="s">
        <v>976</v>
      </c>
      <c r="D88" s="170" t="s">
        <v>207</v>
      </c>
      <c r="E88" s="171">
        <v>89.821830000000006</v>
      </c>
      <c r="F88" s="172">
        <v>0</v>
      </c>
      <c r="G88" s="173">
        <f>ROUND(E88*F88,2)</f>
        <v>0</v>
      </c>
      <c r="H88" s="172">
        <v>518</v>
      </c>
      <c r="I88" s="173">
        <f>ROUND(E88*H88,2)</f>
        <v>46527.71</v>
      </c>
      <c r="J88" s="172">
        <v>0</v>
      </c>
      <c r="K88" s="173">
        <f>ROUND(E88*J88,2)</f>
        <v>0</v>
      </c>
      <c r="L88" s="173">
        <v>21</v>
      </c>
      <c r="M88" s="173">
        <f>G88*(1+L88/100)</f>
        <v>0</v>
      </c>
      <c r="N88" s="171">
        <v>0.188</v>
      </c>
      <c r="O88" s="171">
        <f>ROUND(E88*N88,2)</f>
        <v>16.89</v>
      </c>
      <c r="P88" s="171">
        <v>0</v>
      </c>
      <c r="Q88" s="171">
        <f>ROUND(E88*P88,2)</f>
        <v>0</v>
      </c>
      <c r="R88" s="173" t="s">
        <v>219</v>
      </c>
      <c r="S88" s="173" t="s">
        <v>162</v>
      </c>
      <c r="T88" s="174" t="s">
        <v>162</v>
      </c>
      <c r="U88" s="157">
        <v>0</v>
      </c>
      <c r="V88" s="157">
        <f>ROUND(E88*U88,2)</f>
        <v>0</v>
      </c>
      <c r="W88" s="157"/>
      <c r="X88" s="157" t="s">
        <v>220</v>
      </c>
      <c r="Y88" s="157" t="s">
        <v>164</v>
      </c>
      <c r="Z88" s="147"/>
      <c r="AA88" s="147"/>
      <c r="AB88" s="147"/>
      <c r="AC88" s="147"/>
      <c r="AD88" s="147"/>
      <c r="AE88" s="147"/>
      <c r="AF88" s="147"/>
      <c r="AG88" s="147" t="s">
        <v>221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5" t="s">
        <v>977</v>
      </c>
      <c r="D89" s="158"/>
      <c r="E89" s="159"/>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169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5" t="s">
        <v>978</v>
      </c>
      <c r="D90" s="158"/>
      <c r="E90" s="159">
        <v>89.821830000000006</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169</v>
      </c>
      <c r="AH90" s="147">
        <v>5</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x14ac:dyDescent="0.2">
      <c r="A91" s="161" t="s">
        <v>156</v>
      </c>
      <c r="B91" s="162" t="s">
        <v>85</v>
      </c>
      <c r="C91" s="183" t="s">
        <v>86</v>
      </c>
      <c r="D91" s="163"/>
      <c r="E91" s="164"/>
      <c r="F91" s="165"/>
      <c r="G91" s="165">
        <f>SUMIF(AG92:AG93,"&lt;&gt;NOR",G92:G93)</f>
        <v>0</v>
      </c>
      <c r="H91" s="165"/>
      <c r="I91" s="165">
        <f>SUM(I92:I93)</f>
        <v>1007.7</v>
      </c>
      <c r="J91" s="165"/>
      <c r="K91" s="165">
        <f>SUM(K92:K93)</f>
        <v>7742.65</v>
      </c>
      <c r="L91" s="165"/>
      <c r="M91" s="165">
        <f>SUM(M92:M93)</f>
        <v>0</v>
      </c>
      <c r="N91" s="164"/>
      <c r="O91" s="164">
        <f>SUM(O92:O93)</f>
        <v>0.66</v>
      </c>
      <c r="P91" s="164"/>
      <c r="Q91" s="164">
        <f>SUM(Q92:Q93)</f>
        <v>0</v>
      </c>
      <c r="R91" s="165"/>
      <c r="S91" s="165"/>
      <c r="T91" s="166"/>
      <c r="U91" s="160"/>
      <c r="V91" s="160">
        <f>SUM(V92:V93)</f>
        <v>11.78</v>
      </c>
      <c r="W91" s="160"/>
      <c r="X91" s="160"/>
      <c r="Y91" s="160"/>
      <c r="AG91" t="s">
        <v>157</v>
      </c>
    </row>
    <row r="92" spans="1:60" outlineLevel="1" x14ac:dyDescent="0.2">
      <c r="A92" s="168">
        <v>30</v>
      </c>
      <c r="B92" s="169" t="s">
        <v>979</v>
      </c>
      <c r="C92" s="184" t="s">
        <v>980</v>
      </c>
      <c r="D92" s="170" t="s">
        <v>207</v>
      </c>
      <c r="E92" s="171">
        <v>8.0500000000000007</v>
      </c>
      <c r="F92" s="172">
        <v>0</v>
      </c>
      <c r="G92" s="173">
        <f>ROUND(E92*F92,2)</f>
        <v>0</v>
      </c>
      <c r="H92" s="172">
        <v>125.18</v>
      </c>
      <c r="I92" s="173">
        <f>ROUND(E92*H92,2)</f>
        <v>1007.7</v>
      </c>
      <c r="J92" s="172">
        <v>961.82</v>
      </c>
      <c r="K92" s="173">
        <f>ROUND(E92*J92,2)</f>
        <v>7742.65</v>
      </c>
      <c r="L92" s="173">
        <v>21</v>
      </c>
      <c r="M92" s="173">
        <f>G92*(1+L92/100)</f>
        <v>0</v>
      </c>
      <c r="N92" s="171">
        <v>8.2570000000000005E-2</v>
      </c>
      <c r="O92" s="171">
        <f>ROUND(E92*N92,2)</f>
        <v>0.66</v>
      </c>
      <c r="P92" s="171">
        <v>0</v>
      </c>
      <c r="Q92" s="171">
        <f>ROUND(E92*P92,2)</f>
        <v>0</v>
      </c>
      <c r="R92" s="173" t="s">
        <v>301</v>
      </c>
      <c r="S92" s="173" t="s">
        <v>162</v>
      </c>
      <c r="T92" s="174" t="s">
        <v>162</v>
      </c>
      <c r="U92" s="157">
        <v>1.46295</v>
      </c>
      <c r="V92" s="157">
        <f>ROUND(E92*U92,2)</f>
        <v>11.78</v>
      </c>
      <c r="W92" s="157"/>
      <c r="X92" s="157" t="s">
        <v>302</v>
      </c>
      <c r="Y92" s="157" t="s">
        <v>164</v>
      </c>
      <c r="Z92" s="147"/>
      <c r="AA92" s="147"/>
      <c r="AB92" s="147"/>
      <c r="AC92" s="147"/>
      <c r="AD92" s="147"/>
      <c r="AE92" s="147"/>
      <c r="AF92" s="147"/>
      <c r="AG92" s="147" t="s">
        <v>303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185" t="s">
        <v>981</v>
      </c>
      <c r="D93" s="158"/>
      <c r="E93" s="159">
        <v>8.0500000000000007</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169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x14ac:dyDescent="0.2">
      <c r="A94" s="161" t="s">
        <v>156</v>
      </c>
      <c r="B94" s="162" t="s">
        <v>91</v>
      </c>
      <c r="C94" s="183" t="s">
        <v>92</v>
      </c>
      <c r="D94" s="163"/>
      <c r="E94" s="164"/>
      <c r="F94" s="165"/>
      <c r="G94" s="165">
        <f>SUMIF(AG95:AG112,"&lt;&gt;NOR",G95:G112)</f>
        <v>0</v>
      </c>
      <c r="H94" s="165"/>
      <c r="I94" s="165">
        <f>SUM(I95:I112)</f>
        <v>71198.75</v>
      </c>
      <c r="J94" s="165"/>
      <c r="K94" s="165">
        <f>SUM(K95:K112)</f>
        <v>30756.27</v>
      </c>
      <c r="L94" s="165"/>
      <c r="M94" s="165">
        <f>SUM(M95:M112)</f>
        <v>0</v>
      </c>
      <c r="N94" s="164"/>
      <c r="O94" s="164">
        <f>SUM(O95:O112)</f>
        <v>36.03</v>
      </c>
      <c r="P94" s="164"/>
      <c r="Q94" s="164">
        <f>SUM(Q95:Q112)</f>
        <v>0</v>
      </c>
      <c r="R94" s="165"/>
      <c r="S94" s="165"/>
      <c r="T94" s="166"/>
      <c r="U94" s="160"/>
      <c r="V94" s="160">
        <f>SUM(V95:V112)</f>
        <v>35.910000000000004</v>
      </c>
      <c r="W94" s="160"/>
      <c r="X94" s="160"/>
      <c r="Y94" s="160"/>
      <c r="AG94" t="s">
        <v>157</v>
      </c>
    </row>
    <row r="95" spans="1:60" outlineLevel="1" x14ac:dyDescent="0.2">
      <c r="A95" s="168">
        <v>31</v>
      </c>
      <c r="B95" s="169" t="s">
        <v>982</v>
      </c>
      <c r="C95" s="184" t="s">
        <v>983</v>
      </c>
      <c r="D95" s="170" t="s">
        <v>266</v>
      </c>
      <c r="E95" s="171">
        <v>117.72</v>
      </c>
      <c r="F95" s="172">
        <v>0</v>
      </c>
      <c r="G95" s="173">
        <f>ROUND(E95*F95,2)</f>
        <v>0</v>
      </c>
      <c r="H95" s="172">
        <v>178.97</v>
      </c>
      <c r="I95" s="173">
        <f>ROUND(E95*H95,2)</f>
        <v>21068.35</v>
      </c>
      <c r="J95" s="172">
        <v>98.03</v>
      </c>
      <c r="K95" s="173">
        <f>ROUND(E95*J95,2)</f>
        <v>11540.09</v>
      </c>
      <c r="L95" s="173">
        <v>21</v>
      </c>
      <c r="M95" s="173">
        <f>G95*(1+L95/100)</f>
        <v>0</v>
      </c>
      <c r="N95" s="171">
        <v>0.1525</v>
      </c>
      <c r="O95" s="171">
        <f>ROUND(E95*N95,2)</f>
        <v>17.95</v>
      </c>
      <c r="P95" s="171">
        <v>0</v>
      </c>
      <c r="Q95" s="171">
        <f>ROUND(E95*P95,2)</f>
        <v>0</v>
      </c>
      <c r="R95" s="173" t="s">
        <v>896</v>
      </c>
      <c r="S95" s="173" t="s">
        <v>162</v>
      </c>
      <c r="T95" s="174" t="s">
        <v>162</v>
      </c>
      <c r="U95" s="157">
        <v>0.16200000000000001</v>
      </c>
      <c r="V95" s="157">
        <f>ROUND(E95*U95,2)</f>
        <v>19.07</v>
      </c>
      <c r="W95" s="157"/>
      <c r="X95" s="157" t="s">
        <v>163</v>
      </c>
      <c r="Y95" s="157" t="s">
        <v>164</v>
      </c>
      <c r="Z95" s="147"/>
      <c r="AA95" s="147"/>
      <c r="AB95" s="147"/>
      <c r="AC95" s="147"/>
      <c r="AD95" s="147"/>
      <c r="AE95" s="147"/>
      <c r="AF95" s="147"/>
      <c r="AG95" s="147" t="s">
        <v>165</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248" t="s">
        <v>984</v>
      </c>
      <c r="D96" s="249"/>
      <c r="E96" s="249"/>
      <c r="F96" s="249"/>
      <c r="G96" s="249"/>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167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2" x14ac:dyDescent="0.2">
      <c r="A97" s="154"/>
      <c r="B97" s="155"/>
      <c r="C97" s="185" t="s">
        <v>985</v>
      </c>
      <c r="D97" s="158"/>
      <c r="E97" s="159">
        <v>117.72</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169</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68">
        <v>32</v>
      </c>
      <c r="B98" s="169" t="s">
        <v>986</v>
      </c>
      <c r="C98" s="184" t="s">
        <v>987</v>
      </c>
      <c r="D98" s="170" t="s">
        <v>266</v>
      </c>
      <c r="E98" s="171">
        <v>49.22</v>
      </c>
      <c r="F98" s="172">
        <v>0</v>
      </c>
      <c r="G98" s="173">
        <f>ROUND(E98*F98,2)</f>
        <v>0</v>
      </c>
      <c r="H98" s="172">
        <v>220.51</v>
      </c>
      <c r="I98" s="173">
        <f>ROUND(E98*H98,2)</f>
        <v>10853.5</v>
      </c>
      <c r="J98" s="172">
        <v>164.99</v>
      </c>
      <c r="K98" s="173">
        <f>ROUND(E98*J98,2)</f>
        <v>8120.81</v>
      </c>
      <c r="L98" s="173">
        <v>21</v>
      </c>
      <c r="M98" s="173">
        <f>G98*(1+L98/100)</f>
        <v>0</v>
      </c>
      <c r="N98" s="171">
        <v>0.188</v>
      </c>
      <c r="O98" s="171">
        <f>ROUND(E98*N98,2)</f>
        <v>9.25</v>
      </c>
      <c r="P98" s="171">
        <v>0</v>
      </c>
      <c r="Q98" s="171">
        <f>ROUND(E98*P98,2)</f>
        <v>0</v>
      </c>
      <c r="R98" s="173" t="s">
        <v>896</v>
      </c>
      <c r="S98" s="173" t="s">
        <v>162</v>
      </c>
      <c r="T98" s="174" t="s">
        <v>162</v>
      </c>
      <c r="U98" s="157">
        <v>0.27200000000000002</v>
      </c>
      <c r="V98" s="157">
        <f>ROUND(E98*U98,2)</f>
        <v>13.39</v>
      </c>
      <c r="W98" s="157"/>
      <c r="X98" s="157" t="s">
        <v>163</v>
      </c>
      <c r="Y98" s="157" t="s">
        <v>164</v>
      </c>
      <c r="Z98" s="147"/>
      <c r="AA98" s="147"/>
      <c r="AB98" s="147"/>
      <c r="AC98" s="147"/>
      <c r="AD98" s="147"/>
      <c r="AE98" s="147"/>
      <c r="AF98" s="147"/>
      <c r="AG98" s="147" t="s">
        <v>165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48" t="s">
        <v>988</v>
      </c>
      <c r="D99" s="249"/>
      <c r="E99" s="249"/>
      <c r="F99" s="249"/>
      <c r="G99" s="249"/>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167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5" t="s">
        <v>989</v>
      </c>
      <c r="D100" s="158"/>
      <c r="E100" s="159">
        <v>49.22</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169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33.75" outlineLevel="1" x14ac:dyDescent="0.2">
      <c r="A101" s="168">
        <v>33</v>
      </c>
      <c r="B101" s="169" t="s">
        <v>990</v>
      </c>
      <c r="C101" s="184" t="s">
        <v>991</v>
      </c>
      <c r="D101" s="170" t="s">
        <v>266</v>
      </c>
      <c r="E101" s="171">
        <v>12.7</v>
      </c>
      <c r="F101" s="172">
        <v>0</v>
      </c>
      <c r="G101" s="173">
        <f>ROUND(E101*F101,2)</f>
        <v>0</v>
      </c>
      <c r="H101" s="172">
        <v>696.01</v>
      </c>
      <c r="I101" s="173">
        <f>ROUND(E101*H101,2)</f>
        <v>8839.33</v>
      </c>
      <c r="J101" s="172">
        <v>164.99</v>
      </c>
      <c r="K101" s="173">
        <f>ROUND(E101*J101,2)</f>
        <v>2095.37</v>
      </c>
      <c r="L101" s="173">
        <v>21</v>
      </c>
      <c r="M101" s="173">
        <f>G101*(1+L101/100)</f>
        <v>0</v>
      </c>
      <c r="N101" s="171">
        <v>0.21115999999999999</v>
      </c>
      <c r="O101" s="171">
        <f>ROUND(E101*N101,2)</f>
        <v>2.68</v>
      </c>
      <c r="P101" s="171">
        <v>0</v>
      </c>
      <c r="Q101" s="171">
        <f>ROUND(E101*P101,2)</f>
        <v>0</v>
      </c>
      <c r="R101" s="173" t="s">
        <v>896</v>
      </c>
      <c r="S101" s="173" t="s">
        <v>162</v>
      </c>
      <c r="T101" s="174" t="s">
        <v>162</v>
      </c>
      <c r="U101" s="157">
        <v>0.27200000000000002</v>
      </c>
      <c r="V101" s="157">
        <f>ROUND(E101*U101,2)</f>
        <v>3.45</v>
      </c>
      <c r="W101" s="157"/>
      <c r="X101" s="157" t="s">
        <v>163</v>
      </c>
      <c r="Y101" s="157" t="s">
        <v>164</v>
      </c>
      <c r="Z101" s="147"/>
      <c r="AA101" s="147"/>
      <c r="AB101" s="147"/>
      <c r="AC101" s="147"/>
      <c r="AD101" s="147"/>
      <c r="AE101" s="147"/>
      <c r="AF101" s="147"/>
      <c r="AG101" s="147" t="s">
        <v>165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248" t="s">
        <v>988</v>
      </c>
      <c r="D102" s="249"/>
      <c r="E102" s="249"/>
      <c r="F102" s="249"/>
      <c r="G102" s="249"/>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167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185" t="s">
        <v>898</v>
      </c>
      <c r="D103" s="158"/>
      <c r="E103" s="159">
        <v>12.7</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169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6">
        <v>34</v>
      </c>
      <c r="B104" s="177" t="s">
        <v>992</v>
      </c>
      <c r="C104" s="186" t="s">
        <v>993</v>
      </c>
      <c r="D104" s="178" t="s">
        <v>312</v>
      </c>
      <c r="E104" s="179">
        <v>2</v>
      </c>
      <c r="F104" s="180">
        <v>0</v>
      </c>
      <c r="G104" s="181">
        <f>ROUND(E104*F104,2)</f>
        <v>0</v>
      </c>
      <c r="H104" s="180">
        <v>0</v>
      </c>
      <c r="I104" s="181">
        <f>ROUND(E104*H104,2)</f>
        <v>0</v>
      </c>
      <c r="J104" s="180">
        <v>4500</v>
      </c>
      <c r="K104" s="181">
        <f>ROUND(E104*J104,2)</f>
        <v>9000</v>
      </c>
      <c r="L104" s="181">
        <v>21</v>
      </c>
      <c r="M104" s="181">
        <f>G104*(1+L104/100)</f>
        <v>0</v>
      </c>
      <c r="N104" s="179">
        <v>0</v>
      </c>
      <c r="O104" s="179">
        <f>ROUND(E104*N104,2)</f>
        <v>0</v>
      </c>
      <c r="P104" s="179">
        <v>0</v>
      </c>
      <c r="Q104" s="179">
        <f>ROUND(E104*P104,2)</f>
        <v>0</v>
      </c>
      <c r="R104" s="181"/>
      <c r="S104" s="181" t="s">
        <v>255</v>
      </c>
      <c r="T104" s="182" t="s">
        <v>289</v>
      </c>
      <c r="U104" s="157">
        <v>0</v>
      </c>
      <c r="V104" s="157">
        <f>ROUND(E104*U104,2)</f>
        <v>0</v>
      </c>
      <c r="W104" s="157"/>
      <c r="X104" s="157" t="s">
        <v>163</v>
      </c>
      <c r="Y104" s="157" t="s">
        <v>164</v>
      </c>
      <c r="Z104" s="147"/>
      <c r="AA104" s="147"/>
      <c r="AB104" s="147"/>
      <c r="AC104" s="147"/>
      <c r="AD104" s="147"/>
      <c r="AE104" s="147"/>
      <c r="AF104" s="147"/>
      <c r="AG104" s="147" t="s">
        <v>165</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8">
        <v>35</v>
      </c>
      <c r="B105" s="169" t="s">
        <v>994</v>
      </c>
      <c r="C105" s="184" t="s">
        <v>995</v>
      </c>
      <c r="D105" s="170" t="s">
        <v>246</v>
      </c>
      <c r="E105" s="171">
        <v>6.9690000000000003</v>
      </c>
      <c r="F105" s="172">
        <v>0</v>
      </c>
      <c r="G105" s="173">
        <f>ROUND(E105*F105,2)</f>
        <v>0</v>
      </c>
      <c r="H105" s="172">
        <v>87.7</v>
      </c>
      <c r="I105" s="173">
        <f>ROUND(E105*H105,2)</f>
        <v>611.17999999999995</v>
      </c>
      <c r="J105" s="172">
        <v>0</v>
      </c>
      <c r="K105" s="173">
        <f>ROUND(E105*J105,2)</f>
        <v>0</v>
      </c>
      <c r="L105" s="173">
        <v>21</v>
      </c>
      <c r="M105" s="173">
        <f>G105*(1+L105/100)</f>
        <v>0</v>
      </c>
      <c r="N105" s="171">
        <v>2.1999999999999999E-2</v>
      </c>
      <c r="O105" s="171">
        <f>ROUND(E105*N105,2)</f>
        <v>0.15</v>
      </c>
      <c r="P105" s="171">
        <v>0</v>
      </c>
      <c r="Q105" s="171">
        <f>ROUND(E105*P105,2)</f>
        <v>0</v>
      </c>
      <c r="R105" s="173" t="s">
        <v>219</v>
      </c>
      <c r="S105" s="173" t="s">
        <v>162</v>
      </c>
      <c r="T105" s="174" t="s">
        <v>162</v>
      </c>
      <c r="U105" s="157">
        <v>0</v>
      </c>
      <c r="V105" s="157">
        <f>ROUND(E105*U105,2)</f>
        <v>0</v>
      </c>
      <c r="W105" s="157"/>
      <c r="X105" s="157" t="s">
        <v>220</v>
      </c>
      <c r="Y105" s="157" t="s">
        <v>164</v>
      </c>
      <c r="Z105" s="147"/>
      <c r="AA105" s="147"/>
      <c r="AB105" s="147"/>
      <c r="AC105" s="147"/>
      <c r="AD105" s="147"/>
      <c r="AE105" s="147"/>
      <c r="AF105" s="147"/>
      <c r="AG105" s="147" t="s">
        <v>221</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85" t="s">
        <v>977</v>
      </c>
      <c r="D106" s="158"/>
      <c r="E106" s="159"/>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169</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85" t="s">
        <v>996</v>
      </c>
      <c r="D107" s="158"/>
      <c r="E107" s="159">
        <v>6.9690000000000003</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169</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1" x14ac:dyDescent="0.2">
      <c r="A108" s="168">
        <v>36</v>
      </c>
      <c r="B108" s="169" t="s">
        <v>997</v>
      </c>
      <c r="C108" s="184" t="s">
        <v>998</v>
      </c>
      <c r="D108" s="170" t="s">
        <v>246</v>
      </c>
      <c r="E108" s="171">
        <v>150.32839999999999</v>
      </c>
      <c r="F108" s="172">
        <v>0</v>
      </c>
      <c r="G108" s="173">
        <f>ROUND(E108*F108,2)</f>
        <v>0</v>
      </c>
      <c r="H108" s="172">
        <v>156.5</v>
      </c>
      <c r="I108" s="173">
        <f>ROUND(E108*H108,2)</f>
        <v>23526.39</v>
      </c>
      <c r="J108" s="172">
        <v>0</v>
      </c>
      <c r="K108" s="173">
        <f>ROUND(E108*J108,2)</f>
        <v>0</v>
      </c>
      <c r="L108" s="173">
        <v>21</v>
      </c>
      <c r="M108" s="173">
        <f>G108*(1+L108/100)</f>
        <v>0</v>
      </c>
      <c r="N108" s="171">
        <v>3.5999999999999997E-2</v>
      </c>
      <c r="O108" s="171">
        <f>ROUND(E108*N108,2)</f>
        <v>5.41</v>
      </c>
      <c r="P108" s="171">
        <v>0</v>
      </c>
      <c r="Q108" s="171">
        <f>ROUND(E108*P108,2)</f>
        <v>0</v>
      </c>
      <c r="R108" s="173" t="s">
        <v>219</v>
      </c>
      <c r="S108" s="173" t="s">
        <v>162</v>
      </c>
      <c r="T108" s="174" t="s">
        <v>162</v>
      </c>
      <c r="U108" s="157">
        <v>0</v>
      </c>
      <c r="V108" s="157">
        <f>ROUND(E108*U108,2)</f>
        <v>0</v>
      </c>
      <c r="W108" s="157"/>
      <c r="X108" s="157" t="s">
        <v>220</v>
      </c>
      <c r="Y108" s="157" t="s">
        <v>164</v>
      </c>
      <c r="Z108" s="147"/>
      <c r="AA108" s="147"/>
      <c r="AB108" s="147"/>
      <c r="AC108" s="147"/>
      <c r="AD108" s="147"/>
      <c r="AE108" s="147"/>
      <c r="AF108" s="147"/>
      <c r="AG108" s="147" t="s">
        <v>221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5" t="s">
        <v>977</v>
      </c>
      <c r="D109" s="158"/>
      <c r="E109" s="159"/>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169</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85" t="s">
        <v>999</v>
      </c>
      <c r="D110" s="158"/>
      <c r="E110" s="159">
        <v>49.712200000000003</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169</v>
      </c>
      <c r="AH110" s="147">
        <v>5</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3" x14ac:dyDescent="0.2">
      <c r="A111" s="154"/>
      <c r="B111" s="155"/>
      <c r="C111" s="185" t="s">
        <v>1000</v>
      </c>
      <c r="D111" s="158"/>
      <c r="E111" s="159">
        <v>100.61620000000001</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169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6">
        <v>37</v>
      </c>
      <c r="B112" s="177" t="s">
        <v>1001</v>
      </c>
      <c r="C112" s="186" t="s">
        <v>1002</v>
      </c>
      <c r="D112" s="178" t="s">
        <v>246</v>
      </c>
      <c r="E112" s="179">
        <v>14</v>
      </c>
      <c r="F112" s="180">
        <v>0</v>
      </c>
      <c r="G112" s="181">
        <f>ROUND(E112*F112,2)</f>
        <v>0</v>
      </c>
      <c r="H112" s="180">
        <v>450</v>
      </c>
      <c r="I112" s="181">
        <f>ROUND(E112*H112,2)</f>
        <v>6300</v>
      </c>
      <c r="J112" s="180">
        <v>0</v>
      </c>
      <c r="K112" s="181">
        <f>ROUND(E112*J112,2)</f>
        <v>0</v>
      </c>
      <c r="L112" s="181">
        <v>21</v>
      </c>
      <c r="M112" s="181">
        <f>G112*(1+L112/100)</f>
        <v>0</v>
      </c>
      <c r="N112" s="179">
        <v>4.2000000000000003E-2</v>
      </c>
      <c r="O112" s="179">
        <f>ROUND(E112*N112,2)</f>
        <v>0.59</v>
      </c>
      <c r="P112" s="179">
        <v>0</v>
      </c>
      <c r="Q112" s="179">
        <f>ROUND(E112*P112,2)</f>
        <v>0</v>
      </c>
      <c r="R112" s="181"/>
      <c r="S112" s="181" t="s">
        <v>255</v>
      </c>
      <c r="T112" s="182" t="s">
        <v>289</v>
      </c>
      <c r="U112" s="157">
        <v>0</v>
      </c>
      <c r="V112" s="157">
        <f>ROUND(E112*U112,2)</f>
        <v>0</v>
      </c>
      <c r="W112" s="157"/>
      <c r="X112" s="157" t="s">
        <v>220</v>
      </c>
      <c r="Y112" s="157" t="s">
        <v>164</v>
      </c>
      <c r="Z112" s="147"/>
      <c r="AA112" s="147"/>
      <c r="AB112" s="147"/>
      <c r="AC112" s="147"/>
      <c r="AD112" s="147"/>
      <c r="AE112" s="147"/>
      <c r="AF112" s="147"/>
      <c r="AG112" s="147" t="s">
        <v>221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x14ac:dyDescent="0.2">
      <c r="A113" s="161" t="s">
        <v>156</v>
      </c>
      <c r="B113" s="162" t="s">
        <v>97</v>
      </c>
      <c r="C113" s="183" t="s">
        <v>98</v>
      </c>
      <c r="D113" s="163"/>
      <c r="E113" s="164"/>
      <c r="F113" s="165"/>
      <c r="G113" s="165">
        <f>SUMIF(AG114:AG115,"&lt;&gt;NOR",G114:G115)</f>
        <v>0</v>
      </c>
      <c r="H113" s="165"/>
      <c r="I113" s="165">
        <f>SUM(I114:I115)</f>
        <v>0</v>
      </c>
      <c r="J113" s="165"/>
      <c r="K113" s="165">
        <f>SUM(K114:K115)</f>
        <v>60742.74</v>
      </c>
      <c r="L113" s="165"/>
      <c r="M113" s="165">
        <f>SUM(M114:M115)</f>
        <v>0</v>
      </c>
      <c r="N113" s="164"/>
      <c r="O113" s="164">
        <f>SUM(O114:O115)</f>
        <v>0</v>
      </c>
      <c r="P113" s="164"/>
      <c r="Q113" s="164">
        <f>SUM(Q114:Q115)</f>
        <v>0</v>
      </c>
      <c r="R113" s="165"/>
      <c r="S113" s="165"/>
      <c r="T113" s="166"/>
      <c r="U113" s="160"/>
      <c r="V113" s="160">
        <f>SUM(V114:V115)</f>
        <v>80.3</v>
      </c>
      <c r="W113" s="160"/>
      <c r="X113" s="160"/>
      <c r="Y113" s="160"/>
      <c r="AG113" t="s">
        <v>157</v>
      </c>
    </row>
    <row r="114" spans="1:60" outlineLevel="1" x14ac:dyDescent="0.2">
      <c r="A114" s="168">
        <v>38</v>
      </c>
      <c r="B114" s="169" t="s">
        <v>1003</v>
      </c>
      <c r="C114" s="184" t="s">
        <v>1004</v>
      </c>
      <c r="D114" s="170" t="s">
        <v>218</v>
      </c>
      <c r="E114" s="171">
        <v>205.90759</v>
      </c>
      <c r="F114" s="172">
        <v>0</v>
      </c>
      <c r="G114" s="173">
        <f>ROUND(E114*F114,2)</f>
        <v>0</v>
      </c>
      <c r="H114" s="172">
        <v>0</v>
      </c>
      <c r="I114" s="173">
        <f>ROUND(E114*H114,2)</f>
        <v>0</v>
      </c>
      <c r="J114" s="172">
        <v>295</v>
      </c>
      <c r="K114" s="173">
        <f>ROUND(E114*J114,2)</f>
        <v>60742.74</v>
      </c>
      <c r="L114" s="173">
        <v>21</v>
      </c>
      <c r="M114" s="173">
        <f>G114*(1+L114/100)</f>
        <v>0</v>
      </c>
      <c r="N114" s="171">
        <v>0</v>
      </c>
      <c r="O114" s="171">
        <f>ROUND(E114*N114,2)</f>
        <v>0</v>
      </c>
      <c r="P114" s="171">
        <v>0</v>
      </c>
      <c r="Q114" s="171">
        <f>ROUND(E114*P114,2)</f>
        <v>0</v>
      </c>
      <c r="R114" s="173" t="s">
        <v>896</v>
      </c>
      <c r="S114" s="173" t="s">
        <v>162</v>
      </c>
      <c r="T114" s="174" t="s">
        <v>162</v>
      </c>
      <c r="U114" s="157">
        <v>0.39</v>
      </c>
      <c r="V114" s="157">
        <f>ROUND(E114*U114,2)</f>
        <v>80.3</v>
      </c>
      <c r="W114" s="157"/>
      <c r="X114" s="157" t="s">
        <v>506</v>
      </c>
      <c r="Y114" s="157" t="s">
        <v>164</v>
      </c>
      <c r="Z114" s="147"/>
      <c r="AA114" s="147"/>
      <c r="AB114" s="147"/>
      <c r="AC114" s="147"/>
      <c r="AD114" s="147"/>
      <c r="AE114" s="147"/>
      <c r="AF114" s="147"/>
      <c r="AG114" s="147" t="s">
        <v>507</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248" t="s">
        <v>1005</v>
      </c>
      <c r="D115" s="249"/>
      <c r="E115" s="249"/>
      <c r="F115" s="249"/>
      <c r="G115" s="249"/>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167</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
      <c r="A116" s="161" t="s">
        <v>156</v>
      </c>
      <c r="B116" s="162" t="s">
        <v>109</v>
      </c>
      <c r="C116" s="183" t="s">
        <v>110</v>
      </c>
      <c r="D116" s="163"/>
      <c r="E116" s="164"/>
      <c r="F116" s="165"/>
      <c r="G116" s="165">
        <f>SUMIF(AG117:AG117,"&lt;&gt;NOR",G117:G117)</f>
        <v>0</v>
      </c>
      <c r="H116" s="165"/>
      <c r="I116" s="165">
        <f>SUM(I117:I117)</f>
        <v>0</v>
      </c>
      <c r="J116" s="165"/>
      <c r="K116" s="165">
        <f>SUM(K117:K117)</f>
        <v>27485</v>
      </c>
      <c r="L116" s="165"/>
      <c r="M116" s="165">
        <f>SUM(M117:M117)</f>
        <v>0</v>
      </c>
      <c r="N116" s="164"/>
      <c r="O116" s="164">
        <f>SUM(O117:O117)</f>
        <v>0.25</v>
      </c>
      <c r="P116" s="164"/>
      <c r="Q116" s="164">
        <f>SUM(Q117:Q117)</f>
        <v>0</v>
      </c>
      <c r="R116" s="165"/>
      <c r="S116" s="165"/>
      <c r="T116" s="166"/>
      <c r="U116" s="160"/>
      <c r="V116" s="160">
        <f>SUM(V117:V117)</f>
        <v>31.39</v>
      </c>
      <c r="W116" s="160"/>
      <c r="X116" s="160"/>
      <c r="Y116" s="160"/>
      <c r="AG116" t="s">
        <v>157</v>
      </c>
    </row>
    <row r="117" spans="1:60" outlineLevel="1" x14ac:dyDescent="0.2">
      <c r="A117" s="176">
        <v>39</v>
      </c>
      <c r="B117" s="177" t="s">
        <v>1006</v>
      </c>
      <c r="C117" s="186" t="s">
        <v>1007</v>
      </c>
      <c r="D117" s="178" t="s">
        <v>266</v>
      </c>
      <c r="E117" s="179">
        <v>11.5</v>
      </c>
      <c r="F117" s="180">
        <v>0</v>
      </c>
      <c r="G117" s="181">
        <f>ROUND(E117*F117,2)</f>
        <v>0</v>
      </c>
      <c r="H117" s="180">
        <v>0</v>
      </c>
      <c r="I117" s="181">
        <f>ROUND(E117*H117,2)</f>
        <v>0</v>
      </c>
      <c r="J117" s="180">
        <v>2390</v>
      </c>
      <c r="K117" s="181">
        <f>ROUND(E117*J117,2)</f>
        <v>27485</v>
      </c>
      <c r="L117" s="181">
        <v>21</v>
      </c>
      <c r="M117" s="181">
        <f>G117*(1+L117/100)</f>
        <v>0</v>
      </c>
      <c r="N117" s="179">
        <v>2.214E-2</v>
      </c>
      <c r="O117" s="179">
        <f>ROUND(E117*N117,2)</f>
        <v>0.25</v>
      </c>
      <c r="P117" s="179">
        <v>0</v>
      </c>
      <c r="Q117" s="179">
        <f>ROUND(E117*P117,2)</f>
        <v>0</v>
      </c>
      <c r="R117" s="181"/>
      <c r="S117" s="181" t="s">
        <v>255</v>
      </c>
      <c r="T117" s="182" t="s">
        <v>162</v>
      </c>
      <c r="U117" s="157">
        <v>2.7296</v>
      </c>
      <c r="V117" s="157">
        <f>ROUND(E117*U117,2)</f>
        <v>31.39</v>
      </c>
      <c r="W117" s="157"/>
      <c r="X117" s="157" t="s">
        <v>302</v>
      </c>
      <c r="Y117" s="157" t="s">
        <v>164</v>
      </c>
      <c r="Z117" s="147"/>
      <c r="AA117" s="147"/>
      <c r="AB117" s="147"/>
      <c r="AC117" s="147"/>
      <c r="AD117" s="147"/>
      <c r="AE117" s="147"/>
      <c r="AF117" s="147"/>
      <c r="AG117" s="147" t="s">
        <v>303</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161" t="s">
        <v>156</v>
      </c>
      <c r="B118" s="162" t="s">
        <v>125</v>
      </c>
      <c r="C118" s="183" t="s">
        <v>126</v>
      </c>
      <c r="D118" s="163"/>
      <c r="E118" s="164"/>
      <c r="F118" s="165"/>
      <c r="G118" s="165">
        <f>SUMIF(AG119:AG121,"&lt;&gt;NOR",G119:G121)</f>
        <v>0</v>
      </c>
      <c r="H118" s="165"/>
      <c r="I118" s="165">
        <f>SUM(I119:I121)</f>
        <v>3664.02</v>
      </c>
      <c r="J118" s="165"/>
      <c r="K118" s="165">
        <f>SUM(K119:K121)</f>
        <v>33835.979999999996</v>
      </c>
      <c r="L118" s="165"/>
      <c r="M118" s="165">
        <f>SUM(M119:M121)</f>
        <v>0</v>
      </c>
      <c r="N118" s="164"/>
      <c r="O118" s="164">
        <f>SUM(O119:O121)</f>
        <v>0.05</v>
      </c>
      <c r="P118" s="164"/>
      <c r="Q118" s="164">
        <f>SUM(Q119:Q121)</f>
        <v>0</v>
      </c>
      <c r="R118" s="165"/>
      <c r="S118" s="165"/>
      <c r="T118" s="166"/>
      <c r="U118" s="160"/>
      <c r="V118" s="160">
        <f>SUM(V119:V121)</f>
        <v>0.51</v>
      </c>
      <c r="W118" s="160"/>
      <c r="X118" s="160"/>
      <c r="Y118" s="160"/>
      <c r="AG118" t="s">
        <v>157</v>
      </c>
    </row>
    <row r="119" spans="1:60" outlineLevel="1" x14ac:dyDescent="0.2">
      <c r="A119" s="176">
        <v>40</v>
      </c>
      <c r="B119" s="177" t="s">
        <v>1008</v>
      </c>
      <c r="C119" s="186" t="s">
        <v>1009</v>
      </c>
      <c r="D119" s="178" t="s">
        <v>312</v>
      </c>
      <c r="E119" s="179">
        <v>1</v>
      </c>
      <c r="F119" s="180">
        <v>0</v>
      </c>
      <c r="G119" s="181">
        <f>ROUND(E119*F119,2)</f>
        <v>0</v>
      </c>
      <c r="H119" s="180">
        <v>0</v>
      </c>
      <c r="I119" s="181">
        <f>ROUND(E119*H119,2)</f>
        <v>0</v>
      </c>
      <c r="J119" s="180">
        <v>15000</v>
      </c>
      <c r="K119" s="181">
        <f>ROUND(E119*J119,2)</f>
        <v>15000</v>
      </c>
      <c r="L119" s="181">
        <v>21</v>
      </c>
      <c r="M119" s="181">
        <f>G119*(1+L119/100)</f>
        <v>0</v>
      </c>
      <c r="N119" s="179">
        <v>0</v>
      </c>
      <c r="O119" s="179">
        <f>ROUND(E119*N119,2)</f>
        <v>0</v>
      </c>
      <c r="P119" s="179">
        <v>0</v>
      </c>
      <c r="Q119" s="179">
        <f>ROUND(E119*P119,2)</f>
        <v>0</v>
      </c>
      <c r="R119" s="181"/>
      <c r="S119" s="181" t="s">
        <v>255</v>
      </c>
      <c r="T119" s="182" t="s">
        <v>289</v>
      </c>
      <c r="U119" s="157">
        <v>0</v>
      </c>
      <c r="V119" s="157">
        <f>ROUND(E119*U119,2)</f>
        <v>0</v>
      </c>
      <c r="W119" s="157"/>
      <c r="X119" s="157" t="s">
        <v>163</v>
      </c>
      <c r="Y119" s="157" t="s">
        <v>164</v>
      </c>
      <c r="Z119" s="147"/>
      <c r="AA119" s="147"/>
      <c r="AB119" s="147"/>
      <c r="AC119" s="147"/>
      <c r="AD119" s="147"/>
      <c r="AE119" s="147"/>
      <c r="AF119" s="147"/>
      <c r="AG119" s="147" t="s">
        <v>165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6">
        <v>41</v>
      </c>
      <c r="B120" s="177" t="s">
        <v>1010</v>
      </c>
      <c r="C120" s="186" t="s">
        <v>1011</v>
      </c>
      <c r="D120" s="178" t="s">
        <v>312</v>
      </c>
      <c r="E120" s="179">
        <v>1</v>
      </c>
      <c r="F120" s="180">
        <v>0</v>
      </c>
      <c r="G120" s="181">
        <f>ROUND(E120*F120,2)</f>
        <v>0</v>
      </c>
      <c r="H120" s="180">
        <v>0</v>
      </c>
      <c r="I120" s="181">
        <f>ROUND(E120*H120,2)</f>
        <v>0</v>
      </c>
      <c r="J120" s="180">
        <v>2500</v>
      </c>
      <c r="K120" s="181">
        <f>ROUND(E120*J120,2)</f>
        <v>2500</v>
      </c>
      <c r="L120" s="181">
        <v>21</v>
      </c>
      <c r="M120" s="181">
        <f>G120*(1+L120/100)</f>
        <v>0</v>
      </c>
      <c r="N120" s="179">
        <v>0</v>
      </c>
      <c r="O120" s="179">
        <f>ROUND(E120*N120,2)</f>
        <v>0</v>
      </c>
      <c r="P120" s="179">
        <v>0</v>
      </c>
      <c r="Q120" s="179">
        <f>ROUND(E120*P120,2)</f>
        <v>0</v>
      </c>
      <c r="R120" s="181"/>
      <c r="S120" s="181" t="s">
        <v>255</v>
      </c>
      <c r="T120" s="182" t="s">
        <v>289</v>
      </c>
      <c r="U120" s="157">
        <v>0</v>
      </c>
      <c r="V120" s="157">
        <f>ROUND(E120*U120,2)</f>
        <v>0</v>
      </c>
      <c r="W120" s="157"/>
      <c r="X120" s="157" t="s">
        <v>163</v>
      </c>
      <c r="Y120" s="157" t="s">
        <v>164</v>
      </c>
      <c r="Z120" s="147"/>
      <c r="AA120" s="147"/>
      <c r="AB120" s="147"/>
      <c r="AC120" s="147"/>
      <c r="AD120" s="147"/>
      <c r="AE120" s="147"/>
      <c r="AF120" s="147"/>
      <c r="AG120" s="147" t="s">
        <v>165</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6">
        <v>42</v>
      </c>
      <c r="B121" s="177" t="s">
        <v>1012</v>
      </c>
      <c r="C121" s="186" t="s">
        <v>1013</v>
      </c>
      <c r="D121" s="178" t="s">
        <v>312</v>
      </c>
      <c r="E121" s="179">
        <v>1</v>
      </c>
      <c r="F121" s="180">
        <v>0</v>
      </c>
      <c r="G121" s="181">
        <f>ROUND(E121*F121,2)</f>
        <v>0</v>
      </c>
      <c r="H121" s="180">
        <v>3664.02</v>
      </c>
      <c r="I121" s="181">
        <f>ROUND(E121*H121,2)</f>
        <v>3664.02</v>
      </c>
      <c r="J121" s="180">
        <v>16335.98</v>
      </c>
      <c r="K121" s="181">
        <f>ROUND(E121*J121,2)</f>
        <v>16335.98</v>
      </c>
      <c r="L121" s="181">
        <v>21</v>
      </c>
      <c r="M121" s="181">
        <f>G121*(1+L121/100)</f>
        <v>0</v>
      </c>
      <c r="N121" s="179">
        <v>4.5859999999999998E-2</v>
      </c>
      <c r="O121" s="179">
        <f>ROUND(E121*N121,2)</f>
        <v>0.05</v>
      </c>
      <c r="P121" s="179">
        <v>0</v>
      </c>
      <c r="Q121" s="179">
        <f>ROUND(E121*P121,2)</f>
        <v>0</v>
      </c>
      <c r="R121" s="181"/>
      <c r="S121" s="181" t="s">
        <v>255</v>
      </c>
      <c r="T121" s="182" t="s">
        <v>289</v>
      </c>
      <c r="U121" s="157">
        <v>0.51</v>
      </c>
      <c r="V121" s="157">
        <f>ROUND(E121*U121,2)</f>
        <v>0.51</v>
      </c>
      <c r="W121" s="157"/>
      <c r="X121" s="157" t="s">
        <v>163</v>
      </c>
      <c r="Y121" s="157" t="s">
        <v>164</v>
      </c>
      <c r="Z121" s="147"/>
      <c r="AA121" s="147"/>
      <c r="AB121" s="147"/>
      <c r="AC121" s="147"/>
      <c r="AD121" s="147"/>
      <c r="AE121" s="147"/>
      <c r="AF121" s="147"/>
      <c r="AG121" s="147" t="s">
        <v>165</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1" t="s">
        <v>156</v>
      </c>
      <c r="B122" s="162" t="s">
        <v>127</v>
      </c>
      <c r="C122" s="183" t="s">
        <v>27</v>
      </c>
      <c r="D122" s="163"/>
      <c r="E122" s="164"/>
      <c r="F122" s="165"/>
      <c r="G122" s="165">
        <f>SUMIF(AG123:AG129,"&lt;&gt;NOR",G123:G129)</f>
        <v>0</v>
      </c>
      <c r="H122" s="165"/>
      <c r="I122" s="165">
        <f>SUM(I123:I129)</f>
        <v>0</v>
      </c>
      <c r="J122" s="165"/>
      <c r="K122" s="165">
        <f>SUM(K123:K129)</f>
        <v>31983.54</v>
      </c>
      <c r="L122" s="165"/>
      <c r="M122" s="165">
        <f>SUM(M123:M129)</f>
        <v>0</v>
      </c>
      <c r="N122" s="164"/>
      <c r="O122" s="164">
        <f>SUM(O123:O129)</f>
        <v>0</v>
      </c>
      <c r="P122" s="164"/>
      <c r="Q122" s="164">
        <f>SUM(Q123:Q129)</f>
        <v>0</v>
      </c>
      <c r="R122" s="165"/>
      <c r="S122" s="165"/>
      <c r="T122" s="166"/>
      <c r="U122" s="160"/>
      <c r="V122" s="160">
        <f>SUM(V123:V129)</f>
        <v>0</v>
      </c>
      <c r="W122" s="160"/>
      <c r="X122" s="160"/>
      <c r="Y122" s="160"/>
      <c r="AG122" t="s">
        <v>157</v>
      </c>
    </row>
    <row r="123" spans="1:60" outlineLevel="1" x14ac:dyDescent="0.2">
      <c r="A123" s="168">
        <v>43</v>
      </c>
      <c r="B123" s="169" t="s">
        <v>865</v>
      </c>
      <c r="C123" s="184" t="s">
        <v>866</v>
      </c>
      <c r="D123" s="170" t="s">
        <v>867</v>
      </c>
      <c r="E123" s="171">
        <v>1</v>
      </c>
      <c r="F123" s="172">
        <v>0</v>
      </c>
      <c r="G123" s="173">
        <f>ROUND(E123*F123,2)</f>
        <v>0</v>
      </c>
      <c r="H123" s="172">
        <v>0</v>
      </c>
      <c r="I123" s="173">
        <f>ROUND(E123*H123,2)</f>
        <v>0</v>
      </c>
      <c r="J123" s="172">
        <v>7000</v>
      </c>
      <c r="K123" s="173">
        <f>ROUND(E123*J123,2)</f>
        <v>7000</v>
      </c>
      <c r="L123" s="173">
        <v>21</v>
      </c>
      <c r="M123" s="173">
        <f>G123*(1+L123/100)</f>
        <v>0</v>
      </c>
      <c r="N123" s="171">
        <v>0</v>
      </c>
      <c r="O123" s="171">
        <f>ROUND(E123*N123,2)</f>
        <v>0</v>
      </c>
      <c r="P123" s="171">
        <v>0</v>
      </c>
      <c r="Q123" s="171">
        <f>ROUND(E123*P123,2)</f>
        <v>0</v>
      </c>
      <c r="R123" s="173"/>
      <c r="S123" s="173" t="s">
        <v>162</v>
      </c>
      <c r="T123" s="174" t="s">
        <v>289</v>
      </c>
      <c r="U123" s="157">
        <v>0</v>
      </c>
      <c r="V123" s="157">
        <f>ROUND(E123*U123,2)</f>
        <v>0</v>
      </c>
      <c r="W123" s="157"/>
      <c r="X123" s="157" t="s">
        <v>868</v>
      </c>
      <c r="Y123" s="157" t="s">
        <v>164</v>
      </c>
      <c r="Z123" s="147"/>
      <c r="AA123" s="147"/>
      <c r="AB123" s="147"/>
      <c r="AC123" s="147"/>
      <c r="AD123" s="147"/>
      <c r="AE123" s="147"/>
      <c r="AF123" s="147"/>
      <c r="AG123" s="147" t="s">
        <v>869</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246" t="s">
        <v>892</v>
      </c>
      <c r="D124" s="247"/>
      <c r="E124" s="247"/>
      <c r="F124" s="247"/>
      <c r="G124" s="24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242</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22.5" outlineLevel="3" x14ac:dyDescent="0.2">
      <c r="A125" s="154"/>
      <c r="B125" s="155"/>
      <c r="C125" s="250" t="s">
        <v>870</v>
      </c>
      <c r="D125" s="251"/>
      <c r="E125" s="251"/>
      <c r="F125" s="251"/>
      <c r="G125" s="251"/>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242</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5" t="str">
        <f>C125</f>
        <v>Vyhotovení protokolu o vytyčení stavby se seznamem souřadnic vytyčených bodů a jejich polohopisnými (S-JTSK) a výškopisnými (Bpv) hodnotami.</v>
      </c>
      <c r="BB125" s="147"/>
      <c r="BC125" s="147"/>
      <c r="BD125" s="147"/>
      <c r="BE125" s="147"/>
      <c r="BF125" s="147"/>
      <c r="BG125" s="147"/>
      <c r="BH125" s="147"/>
    </row>
    <row r="126" spans="1:60" outlineLevel="1" x14ac:dyDescent="0.2">
      <c r="A126" s="168">
        <v>44</v>
      </c>
      <c r="B126" s="169" t="s">
        <v>871</v>
      </c>
      <c r="C126" s="184" t="s">
        <v>872</v>
      </c>
      <c r="D126" s="170" t="s">
        <v>867</v>
      </c>
      <c r="E126" s="171">
        <v>1</v>
      </c>
      <c r="F126" s="172">
        <v>0</v>
      </c>
      <c r="G126" s="173">
        <f>ROUND(E126*F126,2)</f>
        <v>0</v>
      </c>
      <c r="H126" s="172">
        <v>0</v>
      </c>
      <c r="I126" s="173">
        <f>ROUND(E126*H126,2)</f>
        <v>0</v>
      </c>
      <c r="J126" s="172">
        <v>20676.03</v>
      </c>
      <c r="K126" s="173">
        <f>ROUND(E126*J126,2)</f>
        <v>20676.03</v>
      </c>
      <c r="L126" s="173">
        <v>21</v>
      </c>
      <c r="M126" s="173">
        <f>G126*(1+L126/100)</f>
        <v>0</v>
      </c>
      <c r="N126" s="171">
        <v>0</v>
      </c>
      <c r="O126" s="171">
        <f>ROUND(E126*N126,2)</f>
        <v>0</v>
      </c>
      <c r="P126" s="171">
        <v>0</v>
      </c>
      <c r="Q126" s="171">
        <f>ROUND(E126*P126,2)</f>
        <v>0</v>
      </c>
      <c r="R126" s="173"/>
      <c r="S126" s="173" t="s">
        <v>162</v>
      </c>
      <c r="T126" s="174" t="s">
        <v>289</v>
      </c>
      <c r="U126" s="157">
        <v>0</v>
      </c>
      <c r="V126" s="157">
        <f>ROUND(E126*U126,2)</f>
        <v>0</v>
      </c>
      <c r="W126" s="157"/>
      <c r="X126" s="157" t="s">
        <v>868</v>
      </c>
      <c r="Y126" s="157" t="s">
        <v>164</v>
      </c>
      <c r="Z126" s="147"/>
      <c r="AA126" s="147"/>
      <c r="AB126" s="147"/>
      <c r="AC126" s="147"/>
      <c r="AD126" s="147"/>
      <c r="AE126" s="147"/>
      <c r="AF126" s="147"/>
      <c r="AG126" s="147" t="s">
        <v>873</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246" t="s">
        <v>874</v>
      </c>
      <c r="D127" s="247"/>
      <c r="E127" s="247"/>
      <c r="F127" s="247"/>
      <c r="G127" s="24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242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8">
        <v>45</v>
      </c>
      <c r="B128" s="169" t="s">
        <v>875</v>
      </c>
      <c r="C128" s="184" t="s">
        <v>876</v>
      </c>
      <c r="D128" s="170" t="s">
        <v>867</v>
      </c>
      <c r="E128" s="171">
        <v>1</v>
      </c>
      <c r="F128" s="172">
        <v>0</v>
      </c>
      <c r="G128" s="173">
        <f>ROUND(E128*F128,2)</f>
        <v>0</v>
      </c>
      <c r="H128" s="172">
        <v>0</v>
      </c>
      <c r="I128" s="173">
        <f>ROUND(E128*H128,2)</f>
        <v>0</v>
      </c>
      <c r="J128" s="172">
        <v>4307.51</v>
      </c>
      <c r="K128" s="173">
        <f>ROUND(E128*J128,2)</f>
        <v>4307.51</v>
      </c>
      <c r="L128" s="173">
        <v>21</v>
      </c>
      <c r="M128" s="173">
        <f>G128*(1+L128/100)</f>
        <v>0</v>
      </c>
      <c r="N128" s="171">
        <v>0</v>
      </c>
      <c r="O128" s="171">
        <f>ROUND(E128*N128,2)</f>
        <v>0</v>
      </c>
      <c r="P128" s="171">
        <v>0</v>
      </c>
      <c r="Q128" s="171">
        <f>ROUND(E128*P128,2)</f>
        <v>0</v>
      </c>
      <c r="R128" s="173"/>
      <c r="S128" s="173" t="s">
        <v>162</v>
      </c>
      <c r="T128" s="174" t="s">
        <v>289</v>
      </c>
      <c r="U128" s="157">
        <v>0</v>
      </c>
      <c r="V128" s="157">
        <f>ROUND(E128*U128,2)</f>
        <v>0</v>
      </c>
      <c r="W128" s="157"/>
      <c r="X128" s="157" t="s">
        <v>868</v>
      </c>
      <c r="Y128" s="157" t="s">
        <v>164</v>
      </c>
      <c r="Z128" s="147"/>
      <c r="AA128" s="147"/>
      <c r="AB128" s="147"/>
      <c r="AC128" s="147"/>
      <c r="AD128" s="147"/>
      <c r="AE128" s="147"/>
      <c r="AF128" s="147"/>
      <c r="AG128" s="147" t="s">
        <v>873</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246" t="s">
        <v>877</v>
      </c>
      <c r="D129" s="247"/>
      <c r="E129" s="247"/>
      <c r="F129" s="247"/>
      <c r="G129" s="24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242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61" t="s">
        <v>156</v>
      </c>
      <c r="B130" s="162" t="s">
        <v>128</v>
      </c>
      <c r="C130" s="183" t="s">
        <v>28</v>
      </c>
      <c r="D130" s="163"/>
      <c r="E130" s="164"/>
      <c r="F130" s="165"/>
      <c r="G130" s="165">
        <f>SUMIF(AG131:AG132,"&lt;&gt;NOR",G131:G132)</f>
        <v>0</v>
      </c>
      <c r="H130" s="165"/>
      <c r="I130" s="165">
        <f>SUM(I131:I132)</f>
        <v>0</v>
      </c>
      <c r="J130" s="165"/>
      <c r="K130" s="165">
        <f>SUM(K131:K132)</f>
        <v>10000</v>
      </c>
      <c r="L130" s="165"/>
      <c r="M130" s="165">
        <f>SUM(M131:M132)</f>
        <v>0</v>
      </c>
      <c r="N130" s="164"/>
      <c r="O130" s="164">
        <f>SUM(O131:O132)</f>
        <v>0</v>
      </c>
      <c r="P130" s="164"/>
      <c r="Q130" s="164">
        <f>SUM(Q131:Q132)</f>
        <v>0</v>
      </c>
      <c r="R130" s="165"/>
      <c r="S130" s="165"/>
      <c r="T130" s="166"/>
      <c r="U130" s="160"/>
      <c r="V130" s="160">
        <f>SUM(V131:V132)</f>
        <v>0</v>
      </c>
      <c r="W130" s="160"/>
      <c r="X130" s="160"/>
      <c r="Y130" s="160"/>
      <c r="AG130" t="s">
        <v>157</v>
      </c>
    </row>
    <row r="131" spans="1:60" outlineLevel="1" x14ac:dyDescent="0.2">
      <c r="A131" s="168">
        <v>46</v>
      </c>
      <c r="B131" s="169" t="s">
        <v>878</v>
      </c>
      <c r="C131" s="184" t="s">
        <v>879</v>
      </c>
      <c r="D131" s="170" t="s">
        <v>867</v>
      </c>
      <c r="E131" s="171">
        <v>1</v>
      </c>
      <c r="F131" s="172">
        <v>0</v>
      </c>
      <c r="G131" s="173">
        <f>ROUND(E131*F131,2)</f>
        <v>0</v>
      </c>
      <c r="H131" s="172">
        <v>0</v>
      </c>
      <c r="I131" s="173">
        <f>ROUND(E131*H131,2)</f>
        <v>0</v>
      </c>
      <c r="J131" s="172">
        <v>10000</v>
      </c>
      <c r="K131" s="173">
        <f>ROUND(E131*J131,2)</f>
        <v>10000</v>
      </c>
      <c r="L131" s="173">
        <v>21</v>
      </c>
      <c r="M131" s="173">
        <f>G131*(1+L131/100)</f>
        <v>0</v>
      </c>
      <c r="N131" s="171">
        <v>0</v>
      </c>
      <c r="O131" s="171">
        <f>ROUND(E131*N131,2)</f>
        <v>0</v>
      </c>
      <c r="P131" s="171">
        <v>0</v>
      </c>
      <c r="Q131" s="171">
        <f>ROUND(E131*P131,2)</f>
        <v>0</v>
      </c>
      <c r="R131" s="173"/>
      <c r="S131" s="173" t="s">
        <v>162</v>
      </c>
      <c r="T131" s="174" t="s">
        <v>289</v>
      </c>
      <c r="U131" s="157">
        <v>0</v>
      </c>
      <c r="V131" s="157">
        <f>ROUND(E131*U131,2)</f>
        <v>0</v>
      </c>
      <c r="W131" s="157"/>
      <c r="X131" s="157" t="s">
        <v>868</v>
      </c>
      <c r="Y131" s="157" t="s">
        <v>164</v>
      </c>
      <c r="Z131" s="147"/>
      <c r="AA131" s="147"/>
      <c r="AB131" s="147"/>
      <c r="AC131" s="147"/>
      <c r="AD131" s="147"/>
      <c r="AE131" s="147"/>
      <c r="AF131" s="147"/>
      <c r="AG131" s="147" t="s">
        <v>869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46" t="s">
        <v>880</v>
      </c>
      <c r="D132" s="247"/>
      <c r="E132" s="247"/>
      <c r="F132" s="247"/>
      <c r="G132" s="24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242</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75" t="str">
        <f>C132</f>
        <v>Náklady na provedení skutečného zaměření stavby v rozsahu nezbytném pro zápis změny do katastru nemovitostí.</v>
      </c>
      <c r="BB132" s="147"/>
      <c r="BC132" s="147"/>
      <c r="BD132" s="147"/>
      <c r="BE132" s="147"/>
      <c r="BF132" s="147"/>
      <c r="BG132" s="147"/>
      <c r="BH132" s="147"/>
    </row>
    <row r="133" spans="1:60" x14ac:dyDescent="0.2">
      <c r="A133" s="3"/>
      <c r="B133" s="4"/>
      <c r="C133" s="187"/>
      <c r="D133" s="6"/>
      <c r="E133" s="3"/>
      <c r="F133" s="3"/>
      <c r="G133" s="3"/>
      <c r="H133" s="3"/>
      <c r="I133" s="3"/>
      <c r="J133" s="3"/>
      <c r="K133" s="3"/>
      <c r="L133" s="3"/>
      <c r="M133" s="3"/>
      <c r="N133" s="3"/>
      <c r="O133" s="3"/>
      <c r="P133" s="3"/>
      <c r="Q133" s="3"/>
      <c r="R133" s="3"/>
      <c r="S133" s="3"/>
      <c r="T133" s="3"/>
      <c r="U133" s="3"/>
      <c r="V133" s="3"/>
      <c r="W133" s="3"/>
      <c r="X133" s="3"/>
      <c r="Y133" s="3"/>
      <c r="AE133">
        <v>15</v>
      </c>
      <c r="AF133">
        <v>21</v>
      </c>
      <c r="AG133" t="s">
        <v>142</v>
      </c>
    </row>
    <row r="134" spans="1:60" x14ac:dyDescent="0.2">
      <c r="A134" s="150"/>
      <c r="B134" s="151" t="s">
        <v>29</v>
      </c>
      <c r="C134" s="188"/>
      <c r="D134" s="152"/>
      <c r="E134" s="153"/>
      <c r="F134" s="153"/>
      <c r="G134" s="167">
        <f>G8+G52+G62+G66+G91+G94+G113+G116+G118+G122+G130</f>
        <v>0</v>
      </c>
      <c r="H134" s="3"/>
      <c r="I134" s="3"/>
      <c r="J134" s="3"/>
      <c r="K134" s="3"/>
      <c r="L134" s="3"/>
      <c r="M134" s="3"/>
      <c r="N134" s="3"/>
      <c r="O134" s="3"/>
      <c r="P134" s="3"/>
      <c r="Q134" s="3"/>
      <c r="R134" s="3"/>
      <c r="S134" s="3"/>
      <c r="T134" s="3"/>
      <c r="U134" s="3"/>
      <c r="V134" s="3"/>
      <c r="W134" s="3"/>
      <c r="X134" s="3"/>
      <c r="Y134" s="3"/>
      <c r="AE134">
        <f>SUMIF(L7:L132,AE133,G7:G132)</f>
        <v>0</v>
      </c>
      <c r="AF134">
        <f>SUMIF(L7:L132,AF133,G7:G132)</f>
        <v>0</v>
      </c>
      <c r="AG134" t="s">
        <v>881</v>
      </c>
    </row>
    <row r="135" spans="1:60" x14ac:dyDescent="0.2">
      <c r="A135" s="259" t="s">
        <v>882</v>
      </c>
      <c r="B135" s="259"/>
      <c r="C135" s="187"/>
      <c r="D135" s="6"/>
      <c r="E135" s="3"/>
      <c r="F135" s="3"/>
      <c r="G135" s="3"/>
      <c r="H135" s="3"/>
      <c r="I135" s="3"/>
      <c r="J135" s="3"/>
      <c r="K135" s="3"/>
      <c r="L135" s="3"/>
      <c r="M135" s="3"/>
      <c r="N135" s="3"/>
      <c r="O135" s="3"/>
      <c r="P135" s="3"/>
      <c r="Q135" s="3"/>
      <c r="R135" s="3"/>
      <c r="S135" s="3"/>
      <c r="T135" s="3"/>
      <c r="U135" s="3"/>
      <c r="V135" s="3"/>
      <c r="W135" s="3"/>
      <c r="X135" s="3"/>
      <c r="Y135" s="3"/>
    </row>
    <row r="136" spans="1:60" x14ac:dyDescent="0.2">
      <c r="A136" s="3"/>
      <c r="B136" s="4" t="s">
        <v>1014</v>
      </c>
      <c r="C136" s="187" t="s">
        <v>1015</v>
      </c>
      <c r="D136" s="6"/>
      <c r="E136" s="3"/>
      <c r="F136" s="3"/>
      <c r="G136" s="3"/>
      <c r="H136" s="3"/>
      <c r="I136" s="3"/>
      <c r="J136" s="3"/>
      <c r="K136" s="3"/>
      <c r="L136" s="3"/>
      <c r="M136" s="3"/>
      <c r="N136" s="3"/>
      <c r="O136" s="3"/>
      <c r="P136" s="3"/>
      <c r="Q136" s="3"/>
      <c r="R136" s="3"/>
      <c r="S136" s="3"/>
      <c r="T136" s="3"/>
      <c r="U136" s="3"/>
      <c r="V136" s="3"/>
      <c r="W136" s="3"/>
      <c r="X136" s="3"/>
      <c r="Y136" s="3"/>
      <c r="AG136" t="s">
        <v>885</v>
      </c>
    </row>
    <row r="137" spans="1:60" x14ac:dyDescent="0.2">
      <c r="A137" s="3"/>
      <c r="B137" s="4" t="s">
        <v>1016</v>
      </c>
      <c r="C137" s="187" t="s">
        <v>1017</v>
      </c>
      <c r="D137" s="6"/>
      <c r="E137" s="3"/>
      <c r="F137" s="3"/>
      <c r="G137" s="3"/>
      <c r="H137" s="3"/>
      <c r="I137" s="3"/>
      <c r="J137" s="3"/>
      <c r="K137" s="3"/>
      <c r="L137" s="3"/>
      <c r="M137" s="3"/>
      <c r="N137" s="3"/>
      <c r="O137" s="3"/>
      <c r="P137" s="3"/>
      <c r="Q137" s="3"/>
      <c r="R137" s="3"/>
      <c r="S137" s="3"/>
      <c r="T137" s="3"/>
      <c r="U137" s="3"/>
      <c r="V137" s="3"/>
      <c r="W137" s="3"/>
      <c r="X137" s="3"/>
      <c r="Y137" s="3"/>
      <c r="AG137" t="s">
        <v>888</v>
      </c>
    </row>
    <row r="138" spans="1:60" x14ac:dyDescent="0.2">
      <c r="A138" s="3"/>
      <c r="B138" s="4"/>
      <c r="C138" s="187" t="s">
        <v>1018</v>
      </c>
      <c r="D138" s="6"/>
      <c r="E138" s="3"/>
      <c r="F138" s="3"/>
      <c r="G138" s="3"/>
      <c r="H138" s="3"/>
      <c r="I138" s="3"/>
      <c r="J138" s="3"/>
      <c r="K138" s="3"/>
      <c r="L138" s="3"/>
      <c r="M138" s="3"/>
      <c r="N138" s="3"/>
      <c r="O138" s="3"/>
      <c r="P138" s="3"/>
      <c r="Q138" s="3"/>
      <c r="R138" s="3"/>
      <c r="S138" s="3"/>
      <c r="T138" s="3"/>
      <c r="U138" s="3"/>
      <c r="V138" s="3"/>
      <c r="W138" s="3"/>
      <c r="X138" s="3"/>
      <c r="Y138" s="3"/>
      <c r="AG138" t="s">
        <v>890</v>
      </c>
    </row>
    <row r="139" spans="1:60" x14ac:dyDescent="0.2">
      <c r="A139" s="3"/>
      <c r="B139" s="4"/>
      <c r="C139" s="187"/>
      <c r="D139" s="6"/>
      <c r="E139" s="3"/>
      <c r="F139" s="3"/>
      <c r="G139" s="3"/>
      <c r="H139" s="3"/>
      <c r="I139" s="3"/>
      <c r="J139" s="3"/>
      <c r="K139" s="3"/>
      <c r="L139" s="3"/>
      <c r="M139" s="3"/>
      <c r="N139" s="3"/>
      <c r="O139" s="3"/>
      <c r="P139" s="3"/>
      <c r="Q139" s="3"/>
      <c r="R139" s="3"/>
      <c r="S139" s="3"/>
      <c r="T139" s="3"/>
      <c r="U139" s="3"/>
      <c r="V139" s="3"/>
      <c r="W139" s="3"/>
      <c r="X139" s="3"/>
      <c r="Y139" s="3"/>
    </row>
    <row r="140" spans="1:60" x14ac:dyDescent="0.2">
      <c r="C140" s="189"/>
      <c r="D140" s="10"/>
      <c r="AG140" t="s">
        <v>893</v>
      </c>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sheetData>
  <sheetProtection algorithmName="SHA-512" hashValue="q3ImLDUFnuW9BWjPyTfNMwkJxW6z/aGEIqZ+v5YfbmLjd4C4k8sUvOHtG4b5CyuOhXvrRofE7y62SWhG3Jhg1Q==" saltValue="86FdImoaDBqkTj3rfZm0IQ==" spinCount="100000" sheet="1" formatRows="0"/>
  <mergeCells count="32">
    <mergeCell ref="A135:B135"/>
    <mergeCell ref="C10:G10"/>
    <mergeCell ref="C13:G13"/>
    <mergeCell ref="C16:G16"/>
    <mergeCell ref="C19:G19"/>
    <mergeCell ref="C23:G23"/>
    <mergeCell ref="C56:G56"/>
    <mergeCell ref="C36:G36"/>
    <mergeCell ref="C39:G39"/>
    <mergeCell ref="C46:G46"/>
    <mergeCell ref="C47:G47"/>
    <mergeCell ref="C124:G124"/>
    <mergeCell ref="C59:G59"/>
    <mergeCell ref="C64:G64"/>
    <mergeCell ref="C68:G68"/>
    <mergeCell ref="C75:G75"/>
    <mergeCell ref="A1:G1"/>
    <mergeCell ref="C2:G2"/>
    <mergeCell ref="C3:G3"/>
    <mergeCell ref="C4:G4"/>
    <mergeCell ref="C28:G28"/>
    <mergeCell ref="C80:G80"/>
    <mergeCell ref="C85:G85"/>
    <mergeCell ref="C87:G87"/>
    <mergeCell ref="C96:G96"/>
    <mergeCell ref="C99:G99"/>
    <mergeCell ref="C132:G132"/>
    <mergeCell ref="C102:G102"/>
    <mergeCell ref="C115:G115"/>
    <mergeCell ref="C125:G125"/>
    <mergeCell ref="C127:G127"/>
    <mergeCell ref="C129:G12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01 1._2024 Pol</vt:lpstr>
      <vt:lpstr>02 2_2024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1._2024 Pol'!Názvy_tisku</vt:lpstr>
      <vt:lpstr>'02 2_2024 Pol'!Názvy_tisku</vt:lpstr>
      <vt:lpstr>oadresa</vt:lpstr>
      <vt:lpstr>Stavba!Objednatel</vt:lpstr>
      <vt:lpstr>Stavba!Objekt</vt:lpstr>
      <vt:lpstr>'01 1._2024 Pol'!Oblast_tisku</vt:lpstr>
      <vt:lpstr>'02 2_2024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Vikotr Striz</dc:creator>
  <cp:lastModifiedBy>Ing.arch. Josef Veselý</cp:lastModifiedBy>
  <cp:lastPrinted>2019-03-19T12:27:02Z</cp:lastPrinted>
  <dcterms:created xsi:type="dcterms:W3CDTF">2009-04-08T07:15:50Z</dcterms:created>
  <dcterms:modified xsi:type="dcterms:W3CDTF">2025-02-20T10:23:21Z</dcterms:modified>
</cp:coreProperties>
</file>