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mala_pavla_brno_cz/Documents/Plocha/Lední medvěd ZOO/Na EZAK/"/>
    </mc:Choice>
  </mc:AlternateContent>
  <xr:revisionPtr revIDLastSave="0" documentId="13_ncr:1_{E0360E1B-ACC8-4144-A57E-023005B80F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01 - SO 01 Záporová stěna" sheetId="2" r:id="rId2"/>
    <sheet name="02.1 - SO 02.1 ASŘ" sheetId="3" r:id="rId3"/>
    <sheet name="03 - SO 03 Sadové úpravy" sheetId="4" r:id="rId4"/>
    <sheet name="04 - SO 04 Příprava území..." sheetId="5" r:id="rId5"/>
    <sheet name="51 - IO 01 Elektroinstalace" sheetId="6" r:id="rId6"/>
    <sheet name="52 - IO 02 ZTI" sheetId="7" r:id="rId7"/>
    <sheet name="901 - VON" sheetId="8" r:id="rId8"/>
  </sheets>
  <definedNames>
    <definedName name="_xlnm._FilterDatabase" localSheetId="1" hidden="1">'01 - SO 01 Záporová stěna'!$C$122:$K$283</definedName>
    <definedName name="_xlnm._FilterDatabase" localSheetId="2" hidden="1">'02.1 - SO 02.1 ASŘ'!$C$123:$K$345</definedName>
    <definedName name="_xlnm._FilterDatabase" localSheetId="3" hidden="1">'03 - SO 03 Sadové úpravy'!$C$118:$K$218</definedName>
    <definedName name="_xlnm._FilterDatabase" localSheetId="4" hidden="1">'04 - SO 04 Příprava území...'!$C$118:$K$161</definedName>
    <definedName name="_xlnm._FilterDatabase" localSheetId="5" hidden="1">'51 - IO 01 Elektroinstalace'!$C$124:$K$192</definedName>
    <definedName name="_xlnm._FilterDatabase" localSheetId="6" hidden="1">'52 - IO 02 ZTI'!$C$123:$K$288</definedName>
    <definedName name="_xlnm._FilterDatabase" localSheetId="7" hidden="1">'901 - VON'!$C$117:$K$126</definedName>
    <definedName name="_xlnm.Print_Titles" localSheetId="1">'01 - SO 01 Záporová stěna'!$122:$122</definedName>
    <definedName name="_xlnm.Print_Titles" localSheetId="2">'02.1 - SO 02.1 ASŘ'!$123:$123</definedName>
    <definedName name="_xlnm.Print_Titles" localSheetId="3">'03 - SO 03 Sadové úpravy'!$118:$118</definedName>
    <definedName name="_xlnm.Print_Titles" localSheetId="4">'04 - SO 04 Příprava území...'!$118:$118</definedName>
    <definedName name="_xlnm.Print_Titles" localSheetId="5">'51 - IO 01 Elektroinstalace'!$124:$124</definedName>
    <definedName name="_xlnm.Print_Titles" localSheetId="6">'52 - IO 02 ZTI'!$123:$123</definedName>
    <definedName name="_xlnm.Print_Titles" localSheetId="7">'901 - VON'!$117:$117</definedName>
    <definedName name="_xlnm.Print_Titles" localSheetId="0">'Rekapitulace stavby'!$92:$92</definedName>
    <definedName name="_xlnm.Print_Area" localSheetId="1">'01 - SO 01 Záporová stěna'!$C$4:$J$76,'01 - SO 01 Záporová stěna'!$C$82:$J$104,'01 - SO 01 Záporová stěna'!$C$110:$J$283</definedName>
    <definedName name="_xlnm.Print_Area" localSheetId="2">'02.1 - SO 02.1 ASŘ'!$C$4:$J$76,'02.1 - SO 02.1 ASŘ'!$C$82:$J$105,'02.1 - SO 02.1 ASŘ'!$C$111:$J$345</definedName>
    <definedName name="_xlnm.Print_Area" localSheetId="3">'03 - SO 03 Sadové úpravy'!$C$4:$J$76,'03 - SO 03 Sadové úpravy'!$C$82:$J$100,'03 - SO 03 Sadové úpravy'!$C$106:$J$218</definedName>
    <definedName name="_xlnm.Print_Area" localSheetId="4">'04 - SO 04 Příprava území...'!$C$4:$J$76,'04 - SO 04 Příprava území...'!$C$82:$J$100,'04 - SO 04 Příprava území...'!$C$106:$J$161</definedName>
    <definedName name="_xlnm.Print_Area" localSheetId="5">'51 - IO 01 Elektroinstalace'!$C$4:$J$76,'51 - IO 01 Elektroinstalace'!$C$82:$J$106,'51 - IO 01 Elektroinstalace'!$C$112:$J$192</definedName>
    <definedName name="_xlnm.Print_Area" localSheetId="6">'52 - IO 02 ZTI'!$C$4:$J$76,'52 - IO 02 ZTI'!$C$82:$J$105,'52 - IO 02 ZTI'!$C$111:$J$288</definedName>
    <definedName name="_xlnm.Print_Area" localSheetId="7">'901 - VON'!$C$4:$J$76,'901 - VON'!$C$82:$J$99,'901 - VON'!$C$105:$J$126</definedName>
    <definedName name="_xlnm.Print_Area" localSheetId="0">'Rekapitulace stavby'!$D$4:$AO$76,'Rekapitulace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 s="1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114" i="8" s="1"/>
  <c r="J20" i="8"/>
  <c r="J18" i="8"/>
  <c r="E18" i="8"/>
  <c r="F92" i="8" s="1"/>
  <c r="J17" i="8"/>
  <c r="J15" i="8"/>
  <c r="E15" i="8"/>
  <c r="F114" i="8" s="1"/>
  <c r="J14" i="8"/>
  <c r="J12" i="8"/>
  <c r="J112" i="8"/>
  <c r="E7" i="8"/>
  <c r="E108" i="8"/>
  <c r="J37" i="7"/>
  <c r="J36" i="7"/>
  <c r="AY100" i="1" s="1"/>
  <c r="J35" i="7"/>
  <c r="AX100" i="1" s="1"/>
  <c r="BI288" i="7"/>
  <c r="BH288" i="7"/>
  <c r="BG288" i="7"/>
  <c r="BF288" i="7"/>
  <c r="T288" i="7"/>
  <c r="R288" i="7"/>
  <c r="P288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3" i="7"/>
  <c r="BH273" i="7"/>
  <c r="BG273" i="7"/>
  <c r="BF273" i="7"/>
  <c r="T273" i="7"/>
  <c r="R273" i="7"/>
  <c r="P273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1" i="7"/>
  <c r="BH261" i="7"/>
  <c r="BG261" i="7"/>
  <c r="BF261" i="7"/>
  <c r="T261" i="7"/>
  <c r="R261" i="7"/>
  <c r="P261" i="7"/>
  <c r="BI258" i="7"/>
  <c r="BH258" i="7"/>
  <c r="BG258" i="7"/>
  <c r="BF258" i="7"/>
  <c r="T258" i="7"/>
  <c r="R258" i="7"/>
  <c r="P258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51" i="7"/>
  <c r="BH251" i="7"/>
  <c r="BG251" i="7"/>
  <c r="BF251" i="7"/>
  <c r="T251" i="7"/>
  <c r="R251" i="7"/>
  <c r="P251" i="7"/>
  <c r="BI250" i="7"/>
  <c r="BH250" i="7"/>
  <c r="BG250" i="7"/>
  <c r="BF250" i="7"/>
  <c r="T250" i="7"/>
  <c r="R250" i="7"/>
  <c r="P250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6" i="7"/>
  <c r="BH216" i="7"/>
  <c r="BG216" i="7"/>
  <c r="BF216" i="7"/>
  <c r="T216" i="7"/>
  <c r="R216" i="7"/>
  <c r="P216" i="7"/>
  <c r="BI213" i="7"/>
  <c r="BH213" i="7"/>
  <c r="BG213" i="7"/>
  <c r="BF213" i="7"/>
  <c r="T213" i="7"/>
  <c r="R213" i="7"/>
  <c r="P213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79" i="7"/>
  <c r="BH179" i="7"/>
  <c r="BG179" i="7"/>
  <c r="BF179" i="7"/>
  <c r="T179" i="7"/>
  <c r="R179" i="7"/>
  <c r="P179" i="7"/>
  <c r="BI176" i="7"/>
  <c r="BH176" i="7"/>
  <c r="BG176" i="7"/>
  <c r="BF176" i="7"/>
  <c r="T176" i="7"/>
  <c r="R176" i="7"/>
  <c r="P176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6" i="7"/>
  <c r="BH146" i="7"/>
  <c r="BG146" i="7"/>
  <c r="BF146" i="7"/>
  <c r="T146" i="7"/>
  <c r="R146" i="7"/>
  <c r="P146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39" i="7"/>
  <c r="BH139" i="7"/>
  <c r="BG139" i="7"/>
  <c r="BF139" i="7"/>
  <c r="T139" i="7"/>
  <c r="R139" i="7"/>
  <c r="P139" i="7"/>
  <c r="BI135" i="7"/>
  <c r="BH135" i="7"/>
  <c r="BG135" i="7"/>
  <c r="BF135" i="7"/>
  <c r="T135" i="7"/>
  <c r="R135" i="7"/>
  <c r="P135" i="7"/>
  <c r="BI131" i="7"/>
  <c r="BH131" i="7"/>
  <c r="BG131" i="7"/>
  <c r="BF131" i="7"/>
  <c r="T131" i="7"/>
  <c r="R131" i="7"/>
  <c r="P131" i="7"/>
  <c r="BI127" i="7"/>
  <c r="BH127" i="7"/>
  <c r="BG127" i="7"/>
  <c r="BF127" i="7"/>
  <c r="T127" i="7"/>
  <c r="R127" i="7"/>
  <c r="P127" i="7"/>
  <c r="F118" i="7"/>
  <c r="E116" i="7"/>
  <c r="F89" i="7"/>
  <c r="E87" i="7"/>
  <c r="J24" i="7"/>
  <c r="E24" i="7"/>
  <c r="J121" i="7" s="1"/>
  <c r="J23" i="7"/>
  <c r="J21" i="7"/>
  <c r="E21" i="7"/>
  <c r="J120" i="7" s="1"/>
  <c r="J20" i="7"/>
  <c r="J18" i="7"/>
  <c r="E18" i="7"/>
  <c r="F92" i="7" s="1"/>
  <c r="J17" i="7"/>
  <c r="J15" i="7"/>
  <c r="E15" i="7"/>
  <c r="F120" i="7" s="1"/>
  <c r="J14" i="7"/>
  <c r="J12" i="7"/>
  <c r="J89" i="7"/>
  <c r="E7" i="7"/>
  <c r="E114" i="7" s="1"/>
  <c r="J132" i="6"/>
  <c r="J99" i="6" s="1"/>
  <c r="J37" i="6"/>
  <c r="J36" i="6"/>
  <c r="AY99" i="1" s="1"/>
  <c r="J35" i="6"/>
  <c r="AX99" i="1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T188" i="6" s="1"/>
  <c r="R190" i="6"/>
  <c r="P190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F119" i="6"/>
  <c r="E117" i="6"/>
  <c r="F89" i="6"/>
  <c r="E87" i="6"/>
  <c r="J24" i="6"/>
  <c r="E24" i="6"/>
  <c r="J92" i="6" s="1"/>
  <c r="J23" i="6"/>
  <c r="J21" i="6"/>
  <c r="E21" i="6"/>
  <c r="J121" i="6" s="1"/>
  <c r="J20" i="6"/>
  <c r="J18" i="6"/>
  <c r="E18" i="6"/>
  <c r="F122" i="6" s="1"/>
  <c r="J17" i="6"/>
  <c r="J15" i="6"/>
  <c r="E15" i="6"/>
  <c r="F121" i="6" s="1"/>
  <c r="J14" i="6"/>
  <c r="J12" i="6"/>
  <c r="J89" i="6"/>
  <c r="E7" i="6"/>
  <c r="E115" i="6" s="1"/>
  <c r="J37" i="5"/>
  <c r="J36" i="5"/>
  <c r="AY98" i="1" s="1"/>
  <c r="J35" i="5"/>
  <c r="AX98" i="1"/>
  <c r="BI161" i="5"/>
  <c r="BH161" i="5"/>
  <c r="BG161" i="5"/>
  <c r="BF161" i="5"/>
  <c r="T161" i="5"/>
  <c r="T160" i="5" s="1"/>
  <c r="R161" i="5"/>
  <c r="R160" i="5" s="1"/>
  <c r="P161" i="5"/>
  <c r="P160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/>
  <c r="J17" i="5"/>
  <c r="J12" i="5"/>
  <c r="J113" i="5" s="1"/>
  <c r="E7" i="5"/>
  <c r="E85" i="5" s="1"/>
  <c r="J37" i="4"/>
  <c r="J36" i="4"/>
  <c r="AY97" i="1" s="1"/>
  <c r="J35" i="4"/>
  <c r="AX97" i="1" s="1"/>
  <c r="BI218" i="4"/>
  <c r="BH218" i="4"/>
  <c r="BG218" i="4"/>
  <c r="BF218" i="4"/>
  <c r="T218" i="4"/>
  <c r="T217" i="4" s="1"/>
  <c r="R218" i="4"/>
  <c r="R217" i="4"/>
  <c r="P218" i="4"/>
  <c r="P217" i="4" s="1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09" i="4"/>
  <c r="J37" i="3"/>
  <c r="J36" i="3"/>
  <c r="AY96" i="1" s="1"/>
  <c r="J35" i="3"/>
  <c r="AX96" i="1" s="1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20" i="3"/>
  <c r="BH320" i="3"/>
  <c r="BG320" i="3"/>
  <c r="BF320" i="3"/>
  <c r="T320" i="3"/>
  <c r="R320" i="3"/>
  <c r="P320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09" i="3"/>
  <c r="BH309" i="3"/>
  <c r="BG309" i="3"/>
  <c r="BF309" i="3"/>
  <c r="T309" i="3"/>
  <c r="R309" i="3"/>
  <c r="P309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5" i="3"/>
  <c r="BH295" i="3"/>
  <c r="BG295" i="3"/>
  <c r="BF295" i="3"/>
  <c r="T295" i="3"/>
  <c r="R295" i="3"/>
  <c r="P295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R287" i="3"/>
  <c r="P287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69" i="3"/>
  <c r="BH269" i="3"/>
  <c r="BG269" i="3"/>
  <c r="BF269" i="3"/>
  <c r="T269" i="3"/>
  <c r="R269" i="3"/>
  <c r="P269" i="3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4" i="3"/>
  <c r="BH224" i="3"/>
  <c r="BG224" i="3"/>
  <c r="BF224" i="3"/>
  <c r="T224" i="3"/>
  <c r="R224" i="3"/>
  <c r="P224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4" i="3"/>
  <c r="BH164" i="3"/>
  <c r="BG164" i="3"/>
  <c r="BF164" i="3"/>
  <c r="T164" i="3"/>
  <c r="R164" i="3"/>
  <c r="P164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91" i="3" s="1"/>
  <c r="J20" i="3"/>
  <c r="J18" i="3"/>
  <c r="E18" i="3"/>
  <c r="F121" i="3" s="1"/>
  <c r="J17" i="3"/>
  <c r="J15" i="3"/>
  <c r="E15" i="3"/>
  <c r="F120" i="3" s="1"/>
  <c r="J14" i="3"/>
  <c r="J12" i="3"/>
  <c r="J118" i="3" s="1"/>
  <c r="E7" i="3"/>
  <c r="E85" i="3" s="1"/>
  <c r="J37" i="2"/>
  <c r="J36" i="2"/>
  <c r="AY95" i="1"/>
  <c r="J35" i="2"/>
  <c r="AX95" i="1"/>
  <c r="BI281" i="2"/>
  <c r="BH281" i="2"/>
  <c r="BG281" i="2"/>
  <c r="BF281" i="2"/>
  <c r="T281" i="2"/>
  <c r="T280" i="2"/>
  <c r="T279" i="2" s="1"/>
  <c r="R281" i="2"/>
  <c r="R280" i="2" s="1"/>
  <c r="R279" i="2" s="1"/>
  <c r="P281" i="2"/>
  <c r="P280" i="2"/>
  <c r="P279" i="2"/>
  <c r="BI278" i="2"/>
  <c r="BH278" i="2"/>
  <c r="BG278" i="2"/>
  <c r="BF278" i="2"/>
  <c r="T278" i="2"/>
  <c r="T277" i="2" s="1"/>
  <c r="R278" i="2"/>
  <c r="R277" i="2"/>
  <c r="P278" i="2"/>
  <c r="P277" i="2" s="1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F117" i="2"/>
  <c r="E115" i="2"/>
  <c r="F89" i="2"/>
  <c r="E87" i="2"/>
  <c r="J24" i="2"/>
  <c r="E24" i="2"/>
  <c r="J92" i="2"/>
  <c r="J23" i="2"/>
  <c r="J21" i="2"/>
  <c r="E21" i="2"/>
  <c r="J119" i="2" s="1"/>
  <c r="J20" i="2"/>
  <c r="J18" i="2"/>
  <c r="E18" i="2"/>
  <c r="F120" i="2"/>
  <c r="J17" i="2"/>
  <c r="J15" i="2"/>
  <c r="E15" i="2"/>
  <c r="F91" i="2"/>
  <c r="J14" i="2"/>
  <c r="J12" i="2"/>
  <c r="J117" i="2" s="1"/>
  <c r="E7" i="2"/>
  <c r="E85" i="2"/>
  <c r="L90" i="1"/>
  <c r="AM90" i="1"/>
  <c r="AM89" i="1"/>
  <c r="L89" i="1"/>
  <c r="AM87" i="1"/>
  <c r="L87" i="1"/>
  <c r="L85" i="1"/>
  <c r="L84" i="1"/>
  <c r="J281" i="2"/>
  <c r="J255" i="2"/>
  <c r="J241" i="2"/>
  <c r="BK205" i="2"/>
  <c r="BK152" i="2"/>
  <c r="BK250" i="2"/>
  <c r="BK220" i="2"/>
  <c r="J159" i="2"/>
  <c r="J246" i="2"/>
  <c r="BK178" i="2"/>
  <c r="BK237" i="2"/>
  <c r="BK145" i="2"/>
  <c r="AS94" i="1"/>
  <c r="J228" i="3"/>
  <c r="BK246" i="3"/>
  <c r="BK344" i="3"/>
  <c r="BK177" i="3"/>
  <c r="BK337" i="3"/>
  <c r="J198" i="3"/>
  <c r="BK302" i="3"/>
  <c r="J243" i="3"/>
  <c r="J169" i="3"/>
  <c r="J256" i="3"/>
  <c r="J340" i="3"/>
  <c r="BK154" i="3"/>
  <c r="J136" i="3"/>
  <c r="BK127" i="3"/>
  <c r="J295" i="3"/>
  <c r="J284" i="3"/>
  <c r="BK265" i="3"/>
  <c r="J232" i="3"/>
  <c r="BK202" i="3"/>
  <c r="BK164" i="3"/>
  <c r="J150" i="3"/>
  <c r="J327" i="3"/>
  <c r="J305" i="3"/>
  <c r="BK273" i="3"/>
  <c r="BK215" i="3"/>
  <c r="BK136" i="3"/>
  <c r="BK211" i="4"/>
  <c r="BK207" i="4"/>
  <c r="BK199" i="4"/>
  <c r="J186" i="4"/>
  <c r="BK179" i="4"/>
  <c r="BK126" i="4"/>
  <c r="BK203" i="4"/>
  <c r="J142" i="4"/>
  <c r="BK205" i="4"/>
  <c r="J176" i="4"/>
  <c r="J218" i="4"/>
  <c r="BK182" i="4"/>
  <c r="J149" i="4"/>
  <c r="BK129" i="4"/>
  <c r="BK184" i="4"/>
  <c r="J209" i="4"/>
  <c r="J168" i="4"/>
  <c r="BK149" i="4"/>
  <c r="BK138" i="4"/>
  <c r="J199" i="4"/>
  <c r="BK144" i="4"/>
  <c r="J201" i="4"/>
  <c r="BK174" i="4"/>
  <c r="J123" i="4"/>
  <c r="BK156" i="5"/>
  <c r="J133" i="5"/>
  <c r="J161" i="5"/>
  <c r="BK131" i="5"/>
  <c r="J145" i="5"/>
  <c r="BK125" i="5"/>
  <c r="J151" i="5"/>
  <c r="BK139" i="5"/>
  <c r="J129" i="5"/>
  <c r="BK147" i="5"/>
  <c r="BK136" i="5"/>
  <c r="J190" i="6"/>
  <c r="BK178" i="6"/>
  <c r="BK163" i="6"/>
  <c r="J158" i="6"/>
  <c r="J147" i="6"/>
  <c r="BK136" i="6"/>
  <c r="J171" i="6"/>
  <c r="BK142" i="6"/>
  <c r="BK128" i="6"/>
  <c r="J148" i="6"/>
  <c r="BK179" i="6"/>
  <c r="J169" i="6"/>
  <c r="BK157" i="6"/>
  <c r="BK149" i="6"/>
  <c r="BK134" i="6"/>
  <c r="J279" i="7"/>
  <c r="J237" i="7"/>
  <c r="BK176" i="7"/>
  <c r="BK224" i="7"/>
  <c r="J169" i="7"/>
  <c r="J135" i="7"/>
  <c r="J270" i="7"/>
  <c r="J243" i="7"/>
  <c r="J281" i="7"/>
  <c r="J248" i="7"/>
  <c r="BK220" i="7"/>
  <c r="BK142" i="7"/>
  <c r="J216" i="7"/>
  <c r="J176" i="7"/>
  <c r="BK183" i="7"/>
  <c r="BK284" i="7"/>
  <c r="J251" i="7"/>
  <c r="BK221" i="7"/>
  <c r="BK155" i="7"/>
  <c r="J284" i="7"/>
  <c r="J146" i="7"/>
  <c r="BK278" i="7"/>
  <c r="BK209" i="7"/>
  <c r="BK126" i="8"/>
  <c r="J262" i="2"/>
  <c r="J258" i="2"/>
  <c r="J148" i="2"/>
  <c r="J214" i="2"/>
  <c r="BK181" i="2"/>
  <c r="BK165" i="2"/>
  <c r="BK268" i="2"/>
  <c r="J242" i="2"/>
  <c r="J217" i="2"/>
  <c r="BK281" i="2"/>
  <c r="BK258" i="2"/>
  <c r="J228" i="2"/>
  <c r="J181" i="2"/>
  <c r="BK129" i="2"/>
  <c r="J152" i="2"/>
  <c r="J324" i="3"/>
  <c r="BK299" i="3"/>
  <c r="J210" i="3"/>
  <c r="BK335" i="3"/>
  <c r="BK133" i="3"/>
  <c r="BK261" i="3"/>
  <c r="BK147" i="3"/>
  <c r="J238" i="3"/>
  <c r="J177" i="3"/>
  <c r="J299" i="3"/>
  <c r="J251" i="3"/>
  <c r="BK180" i="3"/>
  <c r="J253" i="3"/>
  <c r="BK172" i="3"/>
  <c r="BK317" i="3"/>
  <c r="J172" i="3"/>
  <c r="BK210" i="4"/>
  <c r="BK122" i="4"/>
  <c r="BK193" i="4"/>
  <c r="BK168" i="4"/>
  <c r="J132" i="4"/>
  <c r="BK186" i="4"/>
  <c r="J161" i="4"/>
  <c r="J130" i="4"/>
  <c r="BK198" i="4"/>
  <c r="BK183" i="4"/>
  <c r="BK127" i="4"/>
  <c r="BK181" i="4"/>
  <c r="BK130" i="4"/>
  <c r="J134" i="4"/>
  <c r="J178" i="4"/>
  <c r="J157" i="4"/>
  <c r="J213" i="4"/>
  <c r="BK187" i="4"/>
  <c r="BK170" i="4"/>
  <c r="J128" i="4"/>
  <c r="J135" i="4"/>
  <c r="BK153" i="5"/>
  <c r="J127" i="5"/>
  <c r="BK158" i="5"/>
  <c r="J158" i="5"/>
  <c r="BK149" i="5"/>
  <c r="J130" i="5"/>
  <c r="J156" i="5"/>
  <c r="J153" i="5"/>
  <c r="J138" i="5"/>
  <c r="BK126" i="5"/>
  <c r="BK155" i="5"/>
  <c r="BK127" i="5"/>
  <c r="BK123" i="5"/>
  <c r="J183" i="6"/>
  <c r="BK174" i="6"/>
  <c r="BK167" i="6"/>
  <c r="J151" i="6"/>
  <c r="BK146" i="6"/>
  <c r="J138" i="6"/>
  <c r="BK181" i="6"/>
  <c r="BK166" i="6"/>
  <c r="J140" i="6"/>
  <c r="J192" i="6"/>
  <c r="BK159" i="6"/>
  <c r="BK192" i="6"/>
  <c r="J184" i="6"/>
  <c r="BK176" i="6"/>
  <c r="J166" i="6"/>
  <c r="J163" i="6"/>
  <c r="J155" i="6"/>
  <c r="BK147" i="6"/>
  <c r="BK135" i="6"/>
  <c r="BK282" i="7"/>
  <c r="J252" i="7"/>
  <c r="J187" i="7"/>
  <c r="BK143" i="7"/>
  <c r="J229" i="7"/>
  <c r="BK205" i="7"/>
  <c r="BK152" i="7"/>
  <c r="BK250" i="7"/>
  <c r="J247" i="7"/>
  <c r="BK196" i="7"/>
  <c r="J276" i="7"/>
  <c r="BK265" i="7"/>
  <c r="BK239" i="7"/>
  <c r="BK179" i="7"/>
  <c r="BK146" i="7"/>
  <c r="J265" i="7"/>
  <c r="J192" i="7"/>
  <c r="J234" i="7"/>
  <c r="J139" i="7"/>
  <c r="BK266" i="7"/>
  <c r="BK244" i="7"/>
  <c r="BK210" i="7"/>
  <c r="J179" i="7"/>
  <c r="BK234" i="7"/>
  <c r="J224" i="7"/>
  <c r="J277" i="7"/>
  <c r="J246" i="7"/>
  <c r="BK201" i="7"/>
  <c r="J126" i="8"/>
  <c r="BK125" i="8"/>
  <c r="J268" i="2"/>
  <c r="J168" i="2"/>
  <c r="BK242" i="2"/>
  <c r="BK201" i="2"/>
  <c r="J172" i="2"/>
  <c r="BK273" i="2"/>
  <c r="BK246" i="2"/>
  <c r="J178" i="2"/>
  <c r="J266" i="2"/>
  <c r="J224" i="2"/>
  <c r="J130" i="2"/>
  <c r="BK196" i="2"/>
  <c r="BK126" i="2"/>
  <c r="BK309" i="3"/>
  <c r="BK281" i="3"/>
  <c r="BK332" i="3"/>
  <c r="J195" i="3"/>
  <c r="BK198" i="3"/>
  <c r="BK241" i="3"/>
  <c r="BK142" i="3"/>
  <c r="BK295" i="3"/>
  <c r="BK210" i="3"/>
  <c r="BK296" i="3"/>
  <c r="J202" i="3"/>
  <c r="BK320" i="3"/>
  <c r="J164" i="3"/>
  <c r="BK189" i="4"/>
  <c r="J156" i="4"/>
  <c r="J185" i="4"/>
  <c r="BK135" i="4"/>
  <c r="J173" i="4"/>
  <c r="BK185" i="4"/>
  <c r="J159" i="4"/>
  <c r="J127" i="4"/>
  <c r="BK164" i="4"/>
  <c r="BK140" i="4"/>
  <c r="J189" i="4"/>
  <c r="J135" i="6"/>
  <c r="BK155" i="6"/>
  <c r="J179" i="6"/>
  <c r="J137" i="6"/>
  <c r="BK187" i="6"/>
  <c r="J175" i="6"/>
  <c r="J156" i="6"/>
  <c r="BK138" i="6"/>
  <c r="J264" i="7"/>
  <c r="J230" i="7"/>
  <c r="BK236" i="7"/>
  <c r="BK219" i="7"/>
  <c r="BK286" i="7"/>
  <c r="BK238" i="7"/>
  <c r="BK189" i="7"/>
  <c r="BK264" i="7"/>
  <c r="J196" i="7"/>
  <c r="BK254" i="7"/>
  <c r="J183" i="7"/>
  <c r="BK169" i="7"/>
  <c r="BK261" i="7"/>
  <c r="J205" i="7"/>
  <c r="BK148" i="2"/>
  <c r="BK327" i="3"/>
  <c r="J290" i="3"/>
  <c r="BK207" i="3"/>
  <c r="BK238" i="3"/>
  <c r="BK324" i="3"/>
  <c r="J158" i="3"/>
  <c r="J292" i="3"/>
  <c r="BK242" i="3"/>
  <c r="J224" i="3"/>
  <c r="J220" i="3"/>
  <c r="BK340" i="3"/>
  <c r="J337" i="3"/>
  <c r="BK330" i="3"/>
  <c r="BK292" i="3"/>
  <c r="BK290" i="3"/>
  <c r="J269" i="3"/>
  <c r="J246" i="3"/>
  <c r="BK228" i="3"/>
  <c r="BK183" i="3"/>
  <c r="J154" i="3"/>
  <c r="J344" i="3"/>
  <c r="J317" i="3"/>
  <c r="J277" i="3"/>
  <c r="J219" i="3"/>
  <c r="BK158" i="3"/>
  <c r="J147" i="3"/>
  <c r="BK256" i="3"/>
  <c r="BK208" i="4"/>
  <c r="J205" i="4"/>
  <c r="J196" i="4"/>
  <c r="BK180" i="4"/>
  <c r="J171" i="4"/>
  <c r="BK215" i="4"/>
  <c r="BK128" i="4"/>
  <c r="J187" i="4"/>
  <c r="J211" i="4"/>
  <c r="J183" i="4"/>
  <c r="J136" i="4"/>
  <c r="J124" i="4"/>
  <c r="BK173" i="4"/>
  <c r="BK166" i="4"/>
  <c r="BK176" i="4"/>
  <c r="BK156" i="4"/>
  <c r="J198" i="4"/>
  <c r="BK124" i="4"/>
  <c r="BK142" i="4"/>
  <c r="J203" i="4"/>
  <c r="J182" i="4"/>
  <c r="BK136" i="4"/>
  <c r="J157" i="5"/>
  <c r="J140" i="5"/>
  <c r="BK124" i="5"/>
  <c r="BK154" i="5"/>
  <c r="BK140" i="5"/>
  <c r="J132" i="5"/>
  <c r="J155" i="5"/>
  <c r="J147" i="5"/>
  <c r="J134" i="5"/>
  <c r="J123" i="5"/>
  <c r="BK129" i="5"/>
  <c r="BK130" i="5"/>
  <c r="BK185" i="6"/>
  <c r="BK175" i="6"/>
  <c r="J162" i="6"/>
  <c r="BK148" i="6"/>
  <c r="J139" i="6"/>
  <c r="J128" i="6"/>
  <c r="BK152" i="6"/>
  <c r="BK186" i="6"/>
  <c r="J129" i="6"/>
  <c r="BK182" i="6"/>
  <c r="BK172" i="6"/>
  <c r="BK158" i="6"/>
  <c r="BK151" i="6"/>
  <c r="BK139" i="6"/>
  <c r="J286" i="7"/>
  <c r="BK197" i="7"/>
  <c r="J258" i="7"/>
  <c r="BK237" i="7"/>
  <c r="J142" i="7"/>
  <c r="BK230" i="7"/>
  <c r="BK246" i="7"/>
  <c r="BK273" i="7"/>
  <c r="J200" i="7"/>
  <c r="J123" i="8"/>
  <c r="J273" i="2"/>
  <c r="J175" i="2"/>
  <c r="BK134" i="2"/>
  <c r="J193" i="2"/>
  <c r="BK168" i="2"/>
  <c r="BK262" i="2"/>
  <c r="BK230" i="2"/>
  <c r="BK278" i="2"/>
  <c r="J250" i="2"/>
  <c r="J189" i="2"/>
  <c r="J230" i="2"/>
  <c r="BK155" i="2"/>
  <c r="BK130" i="2"/>
  <c r="BK315" i="3"/>
  <c r="BK269" i="3"/>
  <c r="J242" i="3"/>
  <c r="J330" i="3"/>
  <c r="BK253" i="3"/>
  <c r="J332" i="3"/>
  <c r="J188" i="3"/>
  <c r="J298" i="3"/>
  <c r="BK219" i="3"/>
  <c r="BK284" i="3"/>
  <c r="J207" i="3"/>
  <c r="BK130" i="3"/>
  <c r="J180" i="3"/>
  <c r="J184" i="4"/>
  <c r="J138" i="4"/>
  <c r="BK201" i="4"/>
  <c r="J162" i="4"/>
  <c r="BK131" i="4"/>
  <c r="BK157" i="4"/>
  <c r="J208" i="4"/>
  <c r="BK141" i="5"/>
  <c r="J141" i="5"/>
  <c r="BK122" i="5"/>
  <c r="BK184" i="6"/>
  <c r="BK169" i="6"/>
  <c r="BK145" i="6"/>
  <c r="BK190" i="6"/>
  <c r="BK154" i="6"/>
  <c r="J157" i="6"/>
  <c r="J180" i="6"/>
  <c r="J165" i="6"/>
  <c r="BK144" i="6"/>
  <c r="J131" i="6"/>
  <c r="BK243" i="7"/>
  <c r="BK235" i="7"/>
  <c r="J222" i="7"/>
  <c r="J235" i="7"/>
  <c r="BK187" i="7"/>
  <c r="J143" i="7"/>
  <c r="J261" i="7"/>
  <c r="BK200" i="7"/>
  <c r="BK269" i="7"/>
  <c r="J244" i="7"/>
  <c r="BK229" i="7"/>
  <c r="BK139" i="7"/>
  <c r="BK213" i="7"/>
  <c r="BK131" i="7"/>
  <c r="J152" i="7"/>
  <c r="BK248" i="7"/>
  <c r="BK158" i="7"/>
  <c r="BK287" i="7"/>
  <c r="BK281" i="7"/>
  <c r="J193" i="7"/>
  <c r="J245" i="7"/>
  <c r="BK122" i="8"/>
  <c r="BK123" i="8"/>
  <c r="BK193" i="2"/>
  <c r="BK255" i="2"/>
  <c r="BK217" i="2"/>
  <c r="J165" i="2"/>
  <c r="J220" i="2"/>
  <c r="J184" i="2"/>
  <c r="BK141" i="2"/>
  <c r="J145" i="2"/>
  <c r="BK297" i="3"/>
  <c r="BK232" i="3"/>
  <c r="BK191" i="3"/>
  <c r="J241" i="3"/>
  <c r="J345" i="3"/>
  <c r="BK277" i="3"/>
  <c r="BK251" i="3"/>
  <c r="BK150" i="3"/>
  <c r="J320" i="3"/>
  <c r="BK194" i="3"/>
  <c r="BK305" i="3"/>
  <c r="J261" i="3"/>
  <c r="J191" i="3"/>
  <c r="J139" i="3"/>
  <c r="J281" i="3"/>
  <c r="BK188" i="3"/>
  <c r="J265" i="3"/>
  <c r="BK169" i="3"/>
  <c r="J122" i="4"/>
  <c r="BK161" i="4"/>
  <c r="J151" i="4"/>
  <c r="J215" i="4"/>
  <c r="J179" i="4"/>
  <c r="J144" i="4"/>
  <c r="BK125" i="4"/>
  <c r="BK133" i="4"/>
  <c r="BK151" i="5"/>
  <c r="J126" i="5"/>
  <c r="BK157" i="5"/>
  <c r="BK142" i="5"/>
  <c r="BK138" i="5"/>
  <c r="J124" i="5"/>
  <c r="BK143" i="5"/>
  <c r="J136" i="5"/>
  <c r="J122" i="5"/>
  <c r="J139" i="5"/>
  <c r="J143" i="5"/>
  <c r="BK128" i="5"/>
  <c r="BK189" i="6"/>
  <c r="J182" i="6"/>
  <c r="J173" i="6"/>
  <c r="J168" i="6"/>
  <c r="J159" i="6"/>
  <c r="BK140" i="6"/>
  <c r="BK137" i="6"/>
  <c r="J174" i="6"/>
  <c r="BK164" i="6"/>
  <c r="J144" i="6"/>
  <c r="J191" i="6"/>
  <c r="J167" i="6"/>
  <c r="J141" i="6"/>
  <c r="J189" i="6"/>
  <c r="J181" i="6"/>
  <c r="BK173" i="6"/>
  <c r="BK168" i="6"/>
  <c r="BK162" i="6"/>
  <c r="J152" i="6"/>
  <c r="J146" i="6"/>
  <c r="J136" i="6"/>
  <c r="BK130" i="6"/>
  <c r="J273" i="7"/>
  <c r="BK242" i="7"/>
  <c r="BK127" i="7"/>
  <c r="BK223" i="7"/>
  <c r="BK135" i="7"/>
  <c r="J223" i="7"/>
  <c r="J197" i="7"/>
  <c r="J165" i="7"/>
  <c r="BK276" i="7"/>
  <c r="J249" i="7"/>
  <c r="J236" i="7"/>
  <c r="BK193" i="7"/>
  <c r="BK270" i="7"/>
  <c r="BK251" i="7"/>
  <c r="J240" i="7"/>
  <c r="BK161" i="7"/>
  <c r="J127" i="7"/>
  <c r="BK249" i="7"/>
  <c r="J189" i="7"/>
  <c r="J225" i="7"/>
  <c r="J287" i="7"/>
  <c r="BK267" i="7"/>
  <c r="BK240" i="7"/>
  <c r="BK216" i="7"/>
  <c r="BK165" i="7"/>
  <c r="J131" i="7"/>
  <c r="J283" i="7"/>
  <c r="J278" i="7"/>
  <c r="J220" i="7"/>
  <c r="BK258" i="7"/>
  <c r="J206" i="7"/>
  <c r="J124" i="8"/>
  <c r="BK121" i="8"/>
  <c r="BK269" i="2"/>
  <c r="BK224" i="2"/>
  <c r="BK228" i="2"/>
  <c r="BK184" i="2"/>
  <c r="J129" i="2"/>
  <c r="J196" i="2"/>
  <c r="J269" i="2"/>
  <c r="J237" i="2"/>
  <c r="BK172" i="2"/>
  <c r="J201" i="2"/>
  <c r="J138" i="2"/>
  <c r="J126" i="2"/>
  <c r="J302" i="3"/>
  <c r="J273" i="3"/>
  <c r="BK298" i="3"/>
  <c r="J130" i="3"/>
  <c r="BK287" i="3"/>
  <c r="BK247" i="3"/>
  <c r="BK345" i="3"/>
  <c r="J215" i="3"/>
  <c r="J309" i="3"/>
  <c r="J235" i="3"/>
  <c r="J142" i="3"/>
  <c r="BK220" i="3"/>
  <c r="J133" i="3"/>
  <c r="BK248" i="3"/>
  <c r="BK213" i="4"/>
  <c r="BK171" i="4"/>
  <c r="BK196" i="4"/>
  <c r="J166" i="4"/>
  <c r="J133" i="4"/>
  <c r="BK218" i="4"/>
  <c r="J170" i="4"/>
  <c r="J193" i="4"/>
  <c r="J174" i="4"/>
  <c r="J154" i="4"/>
  <c r="J129" i="4"/>
  <c r="J125" i="4"/>
  <c r="BK132" i="4"/>
  <c r="BK194" i="4"/>
  <c r="BK159" i="4"/>
  <c r="J152" i="4"/>
  <c r="BK161" i="5"/>
  <c r="J131" i="5"/>
  <c r="BK133" i="5"/>
  <c r="J128" i="5"/>
  <c r="J154" i="5"/>
  <c r="J142" i="5"/>
  <c r="BK132" i="5"/>
  <c r="J149" i="5"/>
  <c r="BK145" i="5"/>
  <c r="BK134" i="5"/>
  <c r="BK177" i="6"/>
  <c r="BK171" i="6"/>
  <c r="BK156" i="6"/>
  <c r="BK141" i="6"/>
  <c r="J186" i="6"/>
  <c r="BK161" i="6"/>
  <c r="BK183" i="6"/>
  <c r="BK165" i="6"/>
  <c r="J145" i="6"/>
  <c r="J185" i="6"/>
  <c r="J178" i="6"/>
  <c r="J164" i="6"/>
  <c r="BK150" i="6"/>
  <c r="J142" i="6"/>
  <c r="BK129" i="6"/>
  <c r="J254" i="7"/>
  <c r="J239" i="7"/>
  <c r="BK225" i="7"/>
  <c r="BK241" i="7"/>
  <c r="BK222" i="7"/>
  <c r="J158" i="7"/>
  <c r="J255" i="7"/>
  <c r="J221" i="7"/>
  <c r="J285" i="7"/>
  <c r="J266" i="7"/>
  <c r="J241" i="7"/>
  <c r="J155" i="7"/>
  <c r="BK285" i="7"/>
  <c r="J210" i="7"/>
  <c r="BK172" i="7"/>
  <c r="J172" i="7"/>
  <c r="BK279" i="7"/>
  <c r="J238" i="7"/>
  <c r="J202" i="7"/>
  <c r="J282" i="7"/>
  <c r="BK253" i="7"/>
  <c r="J213" i="7"/>
  <c r="J253" i="7"/>
  <c r="BK192" i="7"/>
  <c r="J125" i="8"/>
  <c r="J121" i="8"/>
  <c r="J278" i="2"/>
  <c r="BK214" i="2"/>
  <c r="J155" i="2"/>
  <c r="BK234" i="2"/>
  <c r="BK189" i="2"/>
  <c r="BK159" i="2"/>
  <c r="BK266" i="2"/>
  <c r="BK241" i="2"/>
  <c r="BK210" i="2"/>
  <c r="J234" i="2"/>
  <c r="J205" i="2"/>
  <c r="J134" i="2"/>
  <c r="J210" i="2"/>
  <c r="BK175" i="2"/>
  <c r="BK138" i="2"/>
  <c r="J141" i="2"/>
  <c r="J287" i="3"/>
  <c r="BK195" i="3"/>
  <c r="J315" i="3"/>
  <c r="BK224" i="3"/>
  <c r="J296" i="3"/>
  <c r="J248" i="3"/>
  <c r="BK139" i="3"/>
  <c r="BK235" i="3"/>
  <c r="J127" i="3"/>
  <c r="J247" i="3"/>
  <c r="J183" i="3"/>
  <c r="J297" i="3"/>
  <c r="BK243" i="3"/>
  <c r="J335" i="3"/>
  <c r="J194" i="3"/>
  <c r="BK123" i="4"/>
  <c r="BK209" i="4"/>
  <c r="BK154" i="4"/>
  <c r="BK134" i="4"/>
  <c r="J210" i="4"/>
  <c r="J180" i="4"/>
  <c r="J140" i="4"/>
  <c r="J207" i="4"/>
  <c r="BK178" i="4"/>
  <c r="BK151" i="4"/>
  <c r="J126" i="4"/>
  <c r="J194" i="4"/>
  <c r="J181" i="4"/>
  <c r="J164" i="4"/>
  <c r="J191" i="4"/>
  <c r="BK162" i="4"/>
  <c r="BK152" i="4"/>
  <c r="J131" i="4"/>
  <c r="BK191" i="4"/>
  <c r="J125" i="5"/>
  <c r="J187" i="6"/>
  <c r="BK180" i="6"/>
  <c r="J172" i="6"/>
  <c r="J161" i="6"/>
  <c r="J149" i="6"/>
  <c r="J134" i="6"/>
  <c r="J177" i="6"/>
  <c r="J150" i="6"/>
  <c r="J130" i="6"/>
  <c r="J176" i="6"/>
  <c r="J154" i="6"/>
  <c r="BK131" i="6"/>
  <c r="BK191" i="6"/>
  <c r="J209" i="7"/>
  <c r="BK277" i="7"/>
  <c r="J267" i="7"/>
  <c r="BK245" i="7"/>
  <c r="BK206" i="7"/>
  <c r="J149" i="7"/>
  <c r="J269" i="7"/>
  <c r="BK202" i="7"/>
  <c r="BK149" i="7"/>
  <c r="J201" i="7"/>
  <c r="BK283" i="7"/>
  <c r="BK255" i="7"/>
  <c r="J242" i="7"/>
  <c r="J219" i="7"/>
  <c r="J161" i="7"/>
  <c r="BK288" i="7"/>
  <c r="BK247" i="7"/>
  <c r="BK252" i="7"/>
  <c r="J288" i="7"/>
  <c r="J250" i="7"/>
  <c r="J122" i="8"/>
  <c r="BK124" i="8"/>
  <c r="R125" i="2" l="1"/>
  <c r="T254" i="2"/>
  <c r="BK126" i="3"/>
  <c r="P237" i="3"/>
  <c r="BK291" i="3"/>
  <c r="J291" i="3" s="1"/>
  <c r="J102" i="3" s="1"/>
  <c r="P291" i="3"/>
  <c r="BK343" i="3"/>
  <c r="J343" i="3"/>
  <c r="J104" i="3" s="1"/>
  <c r="P121" i="5"/>
  <c r="P120" i="5" s="1"/>
  <c r="P119" i="5" s="1"/>
  <c r="AU98" i="1" s="1"/>
  <c r="BK127" i="6"/>
  <c r="J127" i="6" s="1"/>
  <c r="J98" i="6" s="1"/>
  <c r="BK143" i="6"/>
  <c r="J143" i="6" s="1"/>
  <c r="J101" i="6" s="1"/>
  <c r="R153" i="6"/>
  <c r="T160" i="6"/>
  <c r="P188" i="6"/>
  <c r="P200" i="2"/>
  <c r="BK176" i="3"/>
  <c r="J176" i="3" s="1"/>
  <c r="J99" i="3" s="1"/>
  <c r="BK280" i="3"/>
  <c r="J280" i="3" s="1"/>
  <c r="J101" i="3" s="1"/>
  <c r="T308" i="3"/>
  <c r="P121" i="4"/>
  <c r="P120" i="4" s="1"/>
  <c r="P119" i="4" s="1"/>
  <c r="AU97" i="1" s="1"/>
  <c r="P127" i="6"/>
  <c r="P143" i="6"/>
  <c r="P160" i="6"/>
  <c r="T170" i="6"/>
  <c r="P126" i="7"/>
  <c r="P125" i="7" s="1"/>
  <c r="T175" i="7"/>
  <c r="BK272" i="7"/>
  <c r="J272" i="7" s="1"/>
  <c r="J103" i="7" s="1"/>
  <c r="T125" i="2"/>
  <c r="R176" i="3"/>
  <c r="T280" i="3"/>
  <c r="R291" i="3"/>
  <c r="BK121" i="4"/>
  <c r="J121" i="4"/>
  <c r="J98" i="4" s="1"/>
  <c r="BK121" i="5"/>
  <c r="J121" i="5" s="1"/>
  <c r="J98" i="5" s="1"/>
  <c r="BK126" i="7"/>
  <c r="P175" i="7"/>
  <c r="T280" i="7"/>
  <c r="BK125" i="2"/>
  <c r="J125" i="2"/>
  <c r="J98" i="2" s="1"/>
  <c r="BK254" i="2"/>
  <c r="J254" i="2" s="1"/>
  <c r="J100" i="2" s="1"/>
  <c r="T176" i="3"/>
  <c r="P280" i="3"/>
  <c r="BK308" i="3"/>
  <c r="J308" i="3" s="1"/>
  <c r="J103" i="3" s="1"/>
  <c r="R343" i="3"/>
  <c r="R121" i="4"/>
  <c r="R120" i="4"/>
  <c r="R119" i="4" s="1"/>
  <c r="R143" i="6"/>
  <c r="R175" i="7"/>
  <c r="R268" i="7"/>
  <c r="BK200" i="2"/>
  <c r="J200" i="2" s="1"/>
  <c r="J99" i="2" s="1"/>
  <c r="T237" i="3"/>
  <c r="P308" i="3"/>
  <c r="P343" i="3"/>
  <c r="BK133" i="6"/>
  <c r="J133" i="6" s="1"/>
  <c r="J100" i="6" s="1"/>
  <c r="T133" i="6"/>
  <c r="P153" i="6"/>
  <c r="R160" i="6"/>
  <c r="R188" i="6"/>
  <c r="BK175" i="7"/>
  <c r="J175" i="7"/>
  <c r="J99" i="7" s="1"/>
  <c r="P280" i="7"/>
  <c r="P254" i="2"/>
  <c r="T126" i="3"/>
  <c r="BK188" i="7"/>
  <c r="J188" i="7" s="1"/>
  <c r="J100" i="7" s="1"/>
  <c r="BK268" i="7"/>
  <c r="J268" i="7" s="1"/>
  <c r="J101" i="7" s="1"/>
  <c r="T272" i="7"/>
  <c r="T271" i="7"/>
  <c r="R200" i="2"/>
  <c r="R126" i="3"/>
  <c r="BK237" i="3"/>
  <c r="J237" i="3" s="1"/>
  <c r="J100" i="3" s="1"/>
  <c r="R280" i="3"/>
  <c r="T291" i="3"/>
  <c r="T127" i="6"/>
  <c r="T143" i="6"/>
  <c r="T153" i="6"/>
  <c r="P170" i="6"/>
  <c r="R126" i="7"/>
  <c r="BK280" i="7"/>
  <c r="J280" i="7" s="1"/>
  <c r="J104" i="7" s="1"/>
  <c r="P125" i="2"/>
  <c r="P124" i="2" s="1"/>
  <c r="P123" i="2" s="1"/>
  <c r="AU95" i="1" s="1"/>
  <c r="R254" i="2"/>
  <c r="P176" i="3"/>
  <c r="T121" i="5"/>
  <c r="T120" i="5" s="1"/>
  <c r="T119" i="5" s="1"/>
  <c r="R127" i="6"/>
  <c r="R133" i="6"/>
  <c r="BK160" i="6"/>
  <c r="J160" i="6" s="1"/>
  <c r="J103" i="6" s="1"/>
  <c r="R170" i="6"/>
  <c r="T126" i="7"/>
  <c r="T125" i="7" s="1"/>
  <c r="T124" i="7" s="1"/>
  <c r="R280" i="7"/>
  <c r="R271" i="7" s="1"/>
  <c r="T200" i="2"/>
  <c r="T121" i="4"/>
  <c r="T120" i="4" s="1"/>
  <c r="T119" i="4" s="1"/>
  <c r="T188" i="7"/>
  <c r="P272" i="7"/>
  <c r="R120" i="8"/>
  <c r="R119" i="8"/>
  <c r="R118" i="8" s="1"/>
  <c r="R188" i="7"/>
  <c r="R125" i="7"/>
  <c r="T268" i="7"/>
  <c r="P120" i="8"/>
  <c r="P119" i="8" s="1"/>
  <c r="P118" i="8" s="1"/>
  <c r="AU101" i="1" s="1"/>
  <c r="P126" i="3"/>
  <c r="R237" i="3"/>
  <c r="R308" i="3"/>
  <c r="T343" i="3"/>
  <c r="R121" i="5"/>
  <c r="R120" i="5"/>
  <c r="R119" i="5" s="1"/>
  <c r="P133" i="6"/>
  <c r="BK153" i="6"/>
  <c r="J153" i="6" s="1"/>
  <c r="J102" i="6" s="1"/>
  <c r="BK170" i="6"/>
  <c r="J170" i="6" s="1"/>
  <c r="J104" i="6" s="1"/>
  <c r="BK188" i="6"/>
  <c r="J188" i="6" s="1"/>
  <c r="J105" i="6" s="1"/>
  <c r="P188" i="7"/>
  <c r="P268" i="7"/>
  <c r="R272" i="7"/>
  <c r="BK120" i="8"/>
  <c r="J120" i="8" s="1"/>
  <c r="J98" i="8" s="1"/>
  <c r="T120" i="8"/>
  <c r="T119" i="8" s="1"/>
  <c r="T118" i="8" s="1"/>
  <c r="BK217" i="4"/>
  <c r="J217" i="4"/>
  <c r="J99" i="4" s="1"/>
  <c r="BK160" i="5"/>
  <c r="J160" i="5"/>
  <c r="J99" i="5"/>
  <c r="BK277" i="2"/>
  <c r="J277" i="2" s="1"/>
  <c r="J101" i="2" s="1"/>
  <c r="BK280" i="2"/>
  <c r="J280" i="2"/>
  <c r="J103" i="2" s="1"/>
  <c r="J89" i="8"/>
  <c r="J126" i="7"/>
  <c r="J98" i="7"/>
  <c r="J91" i="8"/>
  <c r="F91" i="8"/>
  <c r="F115" i="8"/>
  <c r="BE123" i="8"/>
  <c r="BE125" i="8"/>
  <c r="J92" i="8"/>
  <c r="BE122" i="8"/>
  <c r="E85" i="8"/>
  <c r="BE124" i="8"/>
  <c r="BE121" i="8"/>
  <c r="BE126" i="8"/>
  <c r="J92" i="7"/>
  <c r="BE127" i="7"/>
  <c r="BE131" i="7"/>
  <c r="BE135" i="7"/>
  <c r="BE143" i="7"/>
  <c r="BE149" i="7"/>
  <c r="BE230" i="7"/>
  <c r="BE238" i="7"/>
  <c r="BE240" i="7"/>
  <c r="BE251" i="7"/>
  <c r="BE255" i="7"/>
  <c r="BE287" i="7"/>
  <c r="BE281" i="7"/>
  <c r="BE245" i="7"/>
  <c r="BE264" i="7"/>
  <c r="BE265" i="7"/>
  <c r="BE266" i="7"/>
  <c r="BE267" i="7"/>
  <c r="BE269" i="7"/>
  <c r="BE139" i="7"/>
  <c r="BE142" i="7"/>
  <c r="BE236" i="7"/>
  <c r="BE241" i="7"/>
  <c r="BE243" i="7"/>
  <c r="BE288" i="7"/>
  <c r="E85" i="7"/>
  <c r="BE146" i="7"/>
  <c r="BE169" i="7"/>
  <c r="BE193" i="7"/>
  <c r="BE197" i="7"/>
  <c r="BE206" i="7"/>
  <c r="BE209" i="7"/>
  <c r="BE213" i="7"/>
  <c r="BE222" i="7"/>
  <c r="BE223" i="7"/>
  <c r="BE254" i="7"/>
  <c r="BE273" i="7"/>
  <c r="J91" i="7"/>
  <c r="BE179" i="7"/>
  <c r="BE229" i="7"/>
  <c r="BE158" i="7"/>
  <c r="BE161" i="7"/>
  <c r="BE200" i="7"/>
  <c r="BE242" i="7"/>
  <c r="BE244" i="7"/>
  <c r="BE246" i="7"/>
  <c r="BE247" i="7"/>
  <c r="BE253" i="7"/>
  <c r="BE270" i="7"/>
  <c r="BE276" i="7"/>
  <c r="BE278" i="7"/>
  <c r="BE282" i="7"/>
  <c r="BE283" i="7"/>
  <c r="BE284" i="7"/>
  <c r="F91" i="7"/>
  <c r="J118" i="7"/>
  <c r="BE165" i="7"/>
  <c r="BE176" i="7"/>
  <c r="BE189" i="7"/>
  <c r="BE210" i="7"/>
  <c r="BE224" i="7"/>
  <c r="BE225" i="7"/>
  <c r="BE235" i="7"/>
  <c r="BE237" i="7"/>
  <c r="BE249" i="7"/>
  <c r="BE261" i="7"/>
  <c r="BE279" i="7"/>
  <c r="BE286" i="7"/>
  <c r="BE187" i="7"/>
  <c r="BE202" i="7"/>
  <c r="BE205" i="7"/>
  <c r="BE219" i="7"/>
  <c r="BE220" i="7"/>
  <c r="BE234" i="7"/>
  <c r="BE252" i="7"/>
  <c r="BE285" i="7"/>
  <c r="BE192" i="7"/>
  <c r="BE216" i="7"/>
  <c r="BE221" i="7"/>
  <c r="F121" i="7"/>
  <c r="BE152" i="7"/>
  <c r="BE155" i="7"/>
  <c r="BE172" i="7"/>
  <c r="BE183" i="7"/>
  <c r="BE239" i="7"/>
  <c r="BE196" i="7"/>
  <c r="BE201" i="7"/>
  <c r="BE248" i="7"/>
  <c r="BE250" i="7"/>
  <c r="BE258" i="7"/>
  <c r="BE277" i="7"/>
  <c r="E85" i="6"/>
  <c r="F91" i="6"/>
  <c r="J119" i="6"/>
  <c r="J122" i="6"/>
  <c r="BE137" i="6"/>
  <c r="BE152" i="6"/>
  <c r="BE155" i="6"/>
  <c r="BE158" i="6"/>
  <c r="BE159" i="6"/>
  <c r="BE169" i="6"/>
  <c r="BE175" i="6"/>
  <c r="BE176" i="6"/>
  <c r="BE184" i="6"/>
  <c r="BE186" i="6"/>
  <c r="BE189" i="6"/>
  <c r="J91" i="6"/>
  <c r="BE130" i="6"/>
  <c r="BE136" i="6"/>
  <c r="BE140" i="6"/>
  <c r="BE144" i="6"/>
  <c r="BE147" i="6"/>
  <c r="BE150" i="6"/>
  <c r="BE166" i="6"/>
  <c r="BE168" i="6"/>
  <c r="BE172" i="6"/>
  <c r="BE174" i="6"/>
  <c r="BE181" i="6"/>
  <c r="BE182" i="6"/>
  <c r="BE185" i="6"/>
  <c r="BE190" i="6"/>
  <c r="BE129" i="6"/>
  <c r="BE134" i="6"/>
  <c r="BE135" i="6"/>
  <c r="BE139" i="6"/>
  <c r="BE141" i="6"/>
  <c r="BE146" i="6"/>
  <c r="BE148" i="6"/>
  <c r="BE149" i="6"/>
  <c r="BE157" i="6"/>
  <c r="BE162" i="6"/>
  <c r="BE165" i="6"/>
  <c r="BE167" i="6"/>
  <c r="BE178" i="6"/>
  <c r="BE179" i="6"/>
  <c r="BE180" i="6"/>
  <c r="BE191" i="6"/>
  <c r="F92" i="6"/>
  <c r="BE128" i="6"/>
  <c r="BE131" i="6"/>
  <c r="BE138" i="6"/>
  <c r="BE142" i="6"/>
  <c r="BE145" i="6"/>
  <c r="BE151" i="6"/>
  <c r="BE154" i="6"/>
  <c r="BE156" i="6"/>
  <c r="BE161" i="6"/>
  <c r="BE163" i="6"/>
  <c r="BE164" i="6"/>
  <c r="BE171" i="6"/>
  <c r="BE173" i="6"/>
  <c r="BE177" i="6"/>
  <c r="BE183" i="6"/>
  <c r="BE187" i="6"/>
  <c r="BE192" i="6"/>
  <c r="J89" i="5"/>
  <c r="E109" i="5"/>
  <c r="BE142" i="5"/>
  <c r="BE122" i="5"/>
  <c r="BE124" i="5"/>
  <c r="BE126" i="5"/>
  <c r="BE133" i="5"/>
  <c r="BE153" i="5"/>
  <c r="BE128" i="5"/>
  <c r="BE140" i="5"/>
  <c r="BE145" i="5"/>
  <c r="BE149" i="5"/>
  <c r="F92" i="5"/>
  <c r="BE127" i="5"/>
  <c r="BE131" i="5"/>
  <c r="BE134" i="5"/>
  <c r="BE136" i="5"/>
  <c r="BE143" i="5"/>
  <c r="BE130" i="5"/>
  <c r="BE151" i="5"/>
  <c r="BE154" i="5"/>
  <c r="BE155" i="5"/>
  <c r="BE156" i="5"/>
  <c r="BE157" i="5"/>
  <c r="BE158" i="5"/>
  <c r="BE161" i="5"/>
  <c r="BE123" i="5"/>
  <c r="BE125" i="5"/>
  <c r="BE129" i="5"/>
  <c r="BE132" i="5"/>
  <c r="BE138" i="5"/>
  <c r="BE139" i="5"/>
  <c r="BE141" i="5"/>
  <c r="BE147" i="5"/>
  <c r="BE128" i="4"/>
  <c r="BE130" i="4"/>
  <c r="BE122" i="4"/>
  <c r="BE129" i="4"/>
  <c r="BE131" i="4"/>
  <c r="BE132" i="4"/>
  <c r="BE134" i="4"/>
  <c r="BE152" i="4"/>
  <c r="BE156" i="4"/>
  <c r="BE168" i="4"/>
  <c r="BE180" i="4"/>
  <c r="BE181" i="4"/>
  <c r="BE198" i="4"/>
  <c r="E85" i="4"/>
  <c r="BE133" i="4"/>
  <c r="BE136" i="4"/>
  <c r="BE149" i="4"/>
  <c r="BE154" i="4"/>
  <c r="BE173" i="4"/>
  <c r="BE193" i="4"/>
  <c r="BE151" i="4"/>
  <c r="J113" i="4"/>
  <c r="BE126" i="4"/>
  <c r="BE138" i="4"/>
  <c r="BE140" i="4"/>
  <c r="BE164" i="4"/>
  <c r="BE187" i="4"/>
  <c r="BE205" i="4"/>
  <c r="BE210" i="4"/>
  <c r="BE211" i="4"/>
  <c r="F116" i="4"/>
  <c r="BE215" i="4"/>
  <c r="J126" i="3"/>
  <c r="J98" i="3"/>
  <c r="BE142" i="4"/>
  <c r="BE144" i="4"/>
  <c r="BE170" i="4"/>
  <c r="BE174" i="4"/>
  <c r="BE176" i="4"/>
  <c r="BE182" i="4"/>
  <c r="BE185" i="4"/>
  <c r="BE186" i="4"/>
  <c r="BE199" i="4"/>
  <c r="BE201" i="4"/>
  <c r="BE203" i="4"/>
  <c r="BE123" i="4"/>
  <c r="BE171" i="4"/>
  <c r="BE179" i="4"/>
  <c r="BE194" i="4"/>
  <c r="BE209" i="4"/>
  <c r="BE135" i="4"/>
  <c r="BE157" i="4"/>
  <c r="BE161" i="4"/>
  <c r="BE162" i="4"/>
  <c r="BE196" i="4"/>
  <c r="BE218" i="4"/>
  <c r="BE125" i="4"/>
  <c r="BE127" i="4"/>
  <c r="BE159" i="4"/>
  <c r="BE207" i="4"/>
  <c r="BE208" i="4"/>
  <c r="BE213" i="4"/>
  <c r="BE124" i="4"/>
  <c r="BE166" i="4"/>
  <c r="BE178" i="4"/>
  <c r="BE183" i="4"/>
  <c r="BE184" i="4"/>
  <c r="BE189" i="4"/>
  <c r="BE191" i="4"/>
  <c r="F91" i="3"/>
  <c r="J92" i="3"/>
  <c r="J120" i="3"/>
  <c r="BE281" i="3"/>
  <c r="F92" i="3"/>
  <c r="BE150" i="3"/>
  <c r="BE154" i="3"/>
  <c r="BE180" i="3"/>
  <c r="BE183" i="3"/>
  <c r="BE188" i="3"/>
  <c r="BE253" i="3"/>
  <c r="BE298" i="3"/>
  <c r="BE299" i="3"/>
  <c r="BE305" i="3"/>
  <c r="BE309" i="3"/>
  <c r="BK279" i="2"/>
  <c r="J279" i="2"/>
  <c r="J102" i="2" s="1"/>
  <c r="BE169" i="3"/>
  <c r="BE242" i="3"/>
  <c r="BE284" i="3"/>
  <c r="BE287" i="3"/>
  <c r="BE327" i="3"/>
  <c r="BE247" i="3"/>
  <c r="BE248" i="3"/>
  <c r="BE269" i="3"/>
  <c r="BE177" i="3"/>
  <c r="BE195" i="3"/>
  <c r="BE207" i="3"/>
  <c r="BE220" i="3"/>
  <c r="BE238" i="3"/>
  <c r="BE251" i="3"/>
  <c r="BE261" i="3"/>
  <c r="BE273" i="3"/>
  <c r="BE302" i="3"/>
  <c r="BE330" i="3"/>
  <c r="BE332" i="3"/>
  <c r="BE344" i="3"/>
  <c r="BE345" i="3"/>
  <c r="E114" i="3"/>
  <c r="BE210" i="3"/>
  <c r="BE224" i="3"/>
  <c r="BE235" i="3"/>
  <c r="BE246" i="3"/>
  <c r="BE265" i="3"/>
  <c r="BE277" i="3"/>
  <c r="BE320" i="3"/>
  <c r="J89" i="3"/>
  <c r="BE130" i="3"/>
  <c r="BE136" i="3"/>
  <c r="BE194" i="3"/>
  <c r="BE256" i="3"/>
  <c r="BE290" i="3"/>
  <c r="BE296" i="3"/>
  <c r="BE297" i="3"/>
  <c r="BE315" i="3"/>
  <c r="BE147" i="3"/>
  <c r="BE158" i="3"/>
  <c r="BE164" i="3"/>
  <c r="BE243" i="3"/>
  <c r="BE340" i="3"/>
  <c r="BE133" i="3"/>
  <c r="BE172" i="3"/>
  <c r="BE191" i="3"/>
  <c r="BE202" i="3"/>
  <c r="BE215" i="3"/>
  <c r="BE228" i="3"/>
  <c r="BE232" i="3"/>
  <c r="BE241" i="3"/>
  <c r="BE295" i="3"/>
  <c r="BE337" i="3"/>
  <c r="BE139" i="3"/>
  <c r="BE142" i="3"/>
  <c r="BE198" i="3"/>
  <c r="BE219" i="3"/>
  <c r="BE324" i="3"/>
  <c r="BE127" i="3"/>
  <c r="BE292" i="3"/>
  <c r="BE317" i="3"/>
  <c r="BE335" i="3"/>
  <c r="BE129" i="2"/>
  <c r="E113" i="2"/>
  <c r="F119" i="2"/>
  <c r="BE130" i="2"/>
  <c r="J89" i="2"/>
  <c r="J120" i="2"/>
  <c r="BE181" i="2"/>
  <c r="BE189" i="2"/>
  <c r="BE205" i="2"/>
  <c r="BE217" i="2"/>
  <c r="BE228" i="2"/>
  <c r="J91" i="2"/>
  <c r="BE138" i="2"/>
  <c r="BE141" i="2"/>
  <c r="BE148" i="2"/>
  <c r="BE159" i="2"/>
  <c r="BE175" i="2"/>
  <c r="BE193" i="2"/>
  <c r="BE201" i="2"/>
  <c r="BE214" i="2"/>
  <c r="BE234" i="2"/>
  <c r="BE241" i="2"/>
  <c r="BE242" i="2"/>
  <c r="BE268" i="2"/>
  <c r="BE281" i="2"/>
  <c r="BE168" i="2"/>
  <c r="BE172" i="2"/>
  <c r="BE184" i="2"/>
  <c r="BE224" i="2"/>
  <c r="BE250" i="2"/>
  <c r="BE255" i="2"/>
  <c r="BE258" i="2"/>
  <c r="BE266" i="2"/>
  <c r="BE269" i="2"/>
  <c r="BE278" i="2"/>
  <c r="BE134" i="2"/>
  <c r="BE155" i="2"/>
  <c r="BE210" i="2"/>
  <c r="BE237" i="2"/>
  <c r="F92" i="2"/>
  <c r="BE126" i="2"/>
  <c r="BE145" i="2"/>
  <c r="BE152" i="2"/>
  <c r="BE165" i="2"/>
  <c r="BE178" i="2"/>
  <c r="BE196" i="2"/>
  <c r="BE220" i="2"/>
  <c r="BE230" i="2"/>
  <c r="BE246" i="2"/>
  <c r="BE262" i="2"/>
  <c r="BE273" i="2"/>
  <c r="F36" i="3"/>
  <c r="BC96" i="1" s="1"/>
  <c r="F35" i="6"/>
  <c r="BB99" i="1" s="1"/>
  <c r="F34" i="3"/>
  <c r="BA96" i="1" s="1"/>
  <c r="F34" i="6"/>
  <c r="BA99" i="1" s="1"/>
  <c r="F36" i="8"/>
  <c r="BC101" i="1" s="1"/>
  <c r="F37" i="2"/>
  <c r="BD95" i="1" s="1"/>
  <c r="J34" i="5"/>
  <c r="AW98" i="1" s="1"/>
  <c r="F34" i="7"/>
  <c r="BA100" i="1"/>
  <c r="F35" i="2"/>
  <c r="BB95" i="1" s="1"/>
  <c r="F35" i="4"/>
  <c r="BB97" i="1" s="1"/>
  <c r="F35" i="7"/>
  <c r="BB100" i="1"/>
  <c r="F34" i="2"/>
  <c r="BA95" i="1" s="1"/>
  <c r="F37" i="4"/>
  <c r="BD97" i="1" s="1"/>
  <c r="F37" i="7"/>
  <c r="BD100" i="1" s="1"/>
  <c r="F35" i="3"/>
  <c r="BB96" i="1" s="1"/>
  <c r="F36" i="6"/>
  <c r="BC99" i="1" s="1"/>
  <c r="J34" i="3"/>
  <c r="AW96" i="1"/>
  <c r="F35" i="5"/>
  <c r="BB98" i="1" s="1"/>
  <c r="F34" i="8"/>
  <c r="BA101" i="1" s="1"/>
  <c r="J34" i="8"/>
  <c r="AW101" i="1" s="1"/>
  <c r="F35" i="8"/>
  <c r="BB101" i="1" s="1"/>
  <c r="F36" i="2"/>
  <c r="BC95" i="1" s="1"/>
  <c r="F36" i="4"/>
  <c r="BC97" i="1"/>
  <c r="J34" i="7"/>
  <c r="AW100" i="1"/>
  <c r="F37" i="3"/>
  <c r="BD96" i="1" s="1"/>
  <c r="F37" i="5"/>
  <c r="BD98" i="1"/>
  <c r="F36" i="7"/>
  <c r="BC100" i="1" s="1"/>
  <c r="F34" i="4"/>
  <c r="BA97" i="1" s="1"/>
  <c r="J34" i="4"/>
  <c r="AW97" i="1" s="1"/>
  <c r="F34" i="5"/>
  <c r="BA98" i="1" s="1"/>
  <c r="J34" i="6"/>
  <c r="AW99" i="1"/>
  <c r="F37" i="8"/>
  <c r="BD101" i="1" s="1"/>
  <c r="J34" i="2"/>
  <c r="AW95" i="1" s="1"/>
  <c r="F36" i="5"/>
  <c r="BC98" i="1"/>
  <c r="F37" i="6"/>
  <c r="BD99" i="1" s="1"/>
  <c r="R124" i="7" l="1"/>
  <c r="P125" i="3"/>
  <c r="P124" i="3" s="1"/>
  <c r="AU96" i="1" s="1"/>
  <c r="T126" i="6"/>
  <c r="T125" i="6" s="1"/>
  <c r="P271" i="7"/>
  <c r="P124" i="7" s="1"/>
  <c r="AU100" i="1" s="1"/>
  <c r="BK124" i="2"/>
  <c r="BK123" i="2" s="1"/>
  <c r="J123" i="2" s="1"/>
  <c r="J30" i="2" s="1"/>
  <c r="AG95" i="1" s="1"/>
  <c r="BK126" i="6"/>
  <c r="BK125" i="6" s="1"/>
  <c r="J125" i="6" s="1"/>
  <c r="J30" i="6" s="1"/>
  <c r="BK120" i="4"/>
  <c r="BK119" i="4" s="1"/>
  <c r="J119" i="4" s="1"/>
  <c r="J96" i="4" s="1"/>
  <c r="BK271" i="7"/>
  <c r="J271" i="7" s="1"/>
  <c r="J102" i="7" s="1"/>
  <c r="P126" i="6"/>
  <c r="P125" i="6"/>
  <c r="AU99" i="1"/>
  <c r="T125" i="3"/>
  <c r="T124" i="3"/>
  <c r="R125" i="3"/>
  <c r="R124" i="3" s="1"/>
  <c r="R126" i="6"/>
  <c r="R125" i="6" s="1"/>
  <c r="T124" i="2"/>
  <c r="T123" i="2"/>
  <c r="BK125" i="7"/>
  <c r="J125" i="7"/>
  <c r="J97" i="7"/>
  <c r="BK125" i="3"/>
  <c r="J125" i="3"/>
  <c r="J97" i="3" s="1"/>
  <c r="R124" i="2"/>
  <c r="R123" i="2"/>
  <c r="BK120" i="5"/>
  <c r="J120" i="5"/>
  <c r="J97" i="5"/>
  <c r="BK119" i="8"/>
  <c r="J119" i="8" s="1"/>
  <c r="J97" i="8" s="1"/>
  <c r="AG99" i="1"/>
  <c r="AN99" i="1" s="1"/>
  <c r="J120" i="4"/>
  <c r="J97" i="4"/>
  <c r="J33" i="4"/>
  <c r="AV97" i="1" s="1"/>
  <c r="AT97" i="1" s="1"/>
  <c r="F33" i="8"/>
  <c r="AZ101" i="1" s="1"/>
  <c r="J33" i="2"/>
  <c r="AV95" i="1" s="1"/>
  <c r="AT95" i="1" s="1"/>
  <c r="BB94" i="1"/>
  <c r="W31" i="1" s="1"/>
  <c r="J30" i="4"/>
  <c r="AG97" i="1" s="1"/>
  <c r="F33" i="6"/>
  <c r="AZ99" i="1" s="1"/>
  <c r="J33" i="8"/>
  <c r="AV101" i="1"/>
  <c r="AT101" i="1"/>
  <c r="F33" i="4"/>
  <c r="AZ97" i="1"/>
  <c r="BD94" i="1"/>
  <c r="W33" i="1" s="1"/>
  <c r="F33" i="2"/>
  <c r="AZ95" i="1" s="1"/>
  <c r="BA94" i="1"/>
  <c r="AW94" i="1" s="1"/>
  <c r="AK30" i="1" s="1"/>
  <c r="J33" i="3"/>
  <c r="AV96" i="1" s="1"/>
  <c r="AT96" i="1" s="1"/>
  <c r="F33" i="3"/>
  <c r="AZ96" i="1"/>
  <c r="F33" i="5"/>
  <c r="AZ98" i="1"/>
  <c r="J33" i="5"/>
  <c r="AV98" i="1" s="1"/>
  <c r="AT98" i="1" s="1"/>
  <c r="BC94" i="1"/>
  <c r="W32" i="1" s="1"/>
  <c r="J33" i="6"/>
  <c r="AV99" i="1"/>
  <c r="AT99" i="1"/>
  <c r="F33" i="7"/>
  <c r="AZ100" i="1" s="1"/>
  <c r="J33" i="7"/>
  <c r="AV100" i="1" s="1"/>
  <c r="AT100" i="1" s="1"/>
  <c r="J124" i="2" l="1"/>
  <c r="J97" i="2" s="1"/>
  <c r="J96" i="2"/>
  <c r="J96" i="6"/>
  <c r="AU94" i="1"/>
  <c r="AN95" i="1"/>
  <c r="J126" i="6"/>
  <c r="J97" i="6" s="1"/>
  <c r="BK124" i="3"/>
  <c r="J124" i="3"/>
  <c r="J30" i="3" s="1"/>
  <c r="AG96" i="1" s="1"/>
  <c r="BK124" i="7"/>
  <c r="J124" i="7" s="1"/>
  <c r="J96" i="7" s="1"/>
  <c r="BK119" i="5"/>
  <c r="J119" i="5"/>
  <c r="J96" i="5"/>
  <c r="BK118" i="8"/>
  <c r="J118" i="8"/>
  <c r="J96" i="8" s="1"/>
  <c r="J39" i="6"/>
  <c r="AN97" i="1"/>
  <c r="J39" i="4"/>
  <c r="J39" i="2"/>
  <c r="AX94" i="1"/>
  <c r="W30" i="1"/>
  <c r="AZ94" i="1"/>
  <c r="W29" i="1" s="1"/>
  <c r="AY94" i="1"/>
  <c r="J39" i="3" l="1"/>
  <c r="J96" i="3"/>
  <c r="AN96" i="1"/>
  <c r="J30" i="7"/>
  <c r="AG100" i="1" s="1"/>
  <c r="J30" i="5"/>
  <c r="AG98" i="1" s="1"/>
  <c r="J30" i="8"/>
  <c r="AG101" i="1" s="1"/>
  <c r="AV94" i="1"/>
  <c r="AK29" i="1" s="1"/>
  <c r="AN100" i="1" l="1"/>
  <c r="J39" i="7"/>
  <c r="J39" i="8"/>
  <c r="J39" i="5"/>
  <c r="AN101" i="1"/>
  <c r="AN98" i="1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<sst xmlns="http://schemas.openxmlformats.org/spreadsheetml/2006/main" count="9535" uniqueCount="1494">
  <si>
    <t>Export Komplet</t>
  </si>
  <si>
    <t/>
  </si>
  <si>
    <t>2.0</t>
  </si>
  <si>
    <t>False</t>
  </si>
  <si>
    <t>{01ec7217-4f37-4e24-9a57-f1dc53140d60}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</si>
  <si>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</si>
  <si>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</si>
  <si>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</si>
  <si>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</si>
  <si>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</si>
  <si>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</si>
  <si>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</si>
  <si>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</si>
  <si>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</si>
  <si>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01_2024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</si>
  <si>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</si>
  <si>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</si>
  <si>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ZOO Brno - lední medvědi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</si>
  <si>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</si>
  <si>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</si>
  <si>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</si>
  <si>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</si>
  <si>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</si>
  <si>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</si>
  <si>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</si>
  <si>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</si>
  <si>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</si>
  <si>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</si>
  <si>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</si>
  <si>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</si>
  <si>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</si>
  <si>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</si>
  <si>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</si>
  <si>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</si>
  <si>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</si>
  <si>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</si>
  <si>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</si>
  <si>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</si>
  <si>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</si>
  <si>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</si>
  <si>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</si>
  <si>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</si>
  <si>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</si>
  <si>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</si>
  <si>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</si>
  <si>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</si>
  <si>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</si>
  <si>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</si>
  <si>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</si>
  <si>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</si>
  <si>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</si>
  <si>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</si>
  <si>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</si>
  <si>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</si>
  <si>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</si>
  <si>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</si>
  <si>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</si>
  <si>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</si>
  <si>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</si>
  <si>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</si>
  <si>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</si>
  <si>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</si>
  <si>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</si>
  <si>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</si>
  <si>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</si>
  <si>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</si>
  <si>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</si>
  <si>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</si>
  <si>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</si>
  <si>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</si>
  <si>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</si>
  <si>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</si>
  <si>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</si>
  <si>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</si>
  <si>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</si>
  <si>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</si>
  <si>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</si>
  <si>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</si>
  <si>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Záporová stěna</t>
  </si>
  <si>
    <t>STA</t>
  </si>
  <si>
    <t>1</t>
  </si>
  <si>
    <t>{0cc62158-f7e7-402b-a7f7-a38249849a46}</t>
  </si>
  <si>
    <t>2</t>
  </si>
  <si>
    <t>02.1</t>
  </si>
  <si>
    <t>SO 02.1 ASŘ</t>
  </si>
  <si>
    <t>{9a589b20-6166-413f-9b19-a95937c7c721}</t>
  </si>
  <si>
    <t>03</t>
  </si>
  <si>
    <t>SO 03 Sadové úpravy</t>
  </si>
  <si>
    <t>{0f185b76-a043-4dd8-b327-521e3fc6b230}</t>
  </si>
  <si>
    <t>04</t>
  </si>
  <si>
    <t>SO 04 Příprava území - kácení</t>
  </si>
  <si>
    <t>{fcd37969-46df-4a35-a70d-8f6933563eea}</t>
  </si>
  <si>
    <t>51</t>
  </si>
  <si>
    <t>IO 01 Elektroinstalace</t>
  </si>
  <si>
    <t>ING</t>
  </si>
  <si>
    <t>{85f82bce-c9bf-4865-b2f5-4b43d7ffbfa9}</t>
  </si>
  <si>
    <t>52</t>
  </si>
  <si>
    <t>IO 02 ZTI</t>
  </si>
  <si>
    <t>{39663de8-0737-4f6e-b2ed-6f7fe1717fca}</t>
  </si>
  <si>
    <t>901</t>
  </si>
  <si>
    <t>VON</t>
  </si>
  <si>
    <t>{c4e552fe-720a-4cb0-81af-e90ef6ca1269}</t>
  </si>
  <si>
    <t>KRYCÍ LIST SOUPISU PRACÍ</t>
  </si>
  <si>
    <t>Objekt:</t>
  </si>
  <si>
    <t>01 - SO 01 Záporová stěna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</si>
  <si>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</si>
  <si>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</si>
  <si>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</si>
  <si>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</si>
  <si>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</si>
  <si>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</si>
  <si>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</si>
  <si>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</si>
  <si>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</si>
  <si>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</si>
  <si>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</si>
  <si>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</si>
  <si>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</si>
  <si>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</si>
  <si>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</si>
  <si>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</si>
  <si>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</si>
  <si>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</si>
  <si>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</si>
  <si>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</si>
  <si>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</si>
  <si>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</si>
  <si>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</si>
  <si>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</si>
  <si>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</si>
  <si>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</si>
  <si>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</si>
  <si>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</si>
  <si>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</si>
  <si>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</si>
  <si>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</si>
  <si>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</si>
  <si>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</si>
  <si>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4</t>
  </si>
  <si>
    <t>1908262848</t>
  </si>
  <si>
    <t>VV</t>
  </si>
  <si>
    <t>24*20</t>
  </si>
  <si>
    <t>Součet</t>
  </si>
  <si>
    <t>115101301</t>
  </si>
  <si>
    <t>Pohotovost čerpací soupravy pro dopravní výšku do 10 m přítok do 500 l/min</t>
  </si>
  <si>
    <t>den</t>
  </si>
  <si>
    <t>-963728481</t>
  </si>
  <si>
    <t>3</t>
  </si>
  <si>
    <t>122251105</t>
  </si>
  <si>
    <t>Odkopávky a prokopávky nezapažené v hornině třídy těžitelnosti I skupiny 3 objem do 1000 m3 strojně</t>
  </si>
  <si>
    <t>m3</t>
  </si>
  <si>
    <t>1631262653</t>
  </si>
  <si>
    <t>"viz TZ a PD"</t>
  </si>
  <si>
    <t>"Postupné odtěžení pracovní plochy + rostlého terénu před lícem záporové stěny" 18,3*37,5*1,1</t>
  </si>
  <si>
    <t>131213701</t>
  </si>
  <si>
    <t>Hloubení nezapažených jam v soudržných horninách třídy těžitelnosti I skupiny 3 ručně</t>
  </si>
  <si>
    <t>425319612</t>
  </si>
  <si>
    <t>"pro vsakovací jámy" 3</t>
  </si>
  <si>
    <t>5</t>
  </si>
  <si>
    <t>151711111</t>
  </si>
  <si>
    <t>Osazení zápor ocelových dl do 8 m</t>
  </si>
  <si>
    <t>m</t>
  </si>
  <si>
    <t>1817276807</t>
  </si>
  <si>
    <t>"viz tabulka zápor"  223,5</t>
  </si>
  <si>
    <t>6</t>
  </si>
  <si>
    <t>M</t>
  </si>
  <si>
    <t>13010980</t>
  </si>
  <si>
    <t>ocel profilová jakost S235JR (11 375) průřez HEB 200</t>
  </si>
  <si>
    <t>t</t>
  </si>
  <si>
    <t>8</t>
  </si>
  <si>
    <t>-1719484654</t>
  </si>
  <si>
    <t>223,5*0,0613</t>
  </si>
  <si>
    <t>13,701*1,05 'Přepočtené koeficientem množství</t>
  </si>
  <si>
    <t>7</t>
  </si>
  <si>
    <t>1517121R1</t>
  </si>
  <si>
    <t>Převázka ocelová - štětovnice VL 604</t>
  </si>
  <si>
    <t>909820478</t>
  </si>
  <si>
    <t>"viz tabulka ocelových prvků" 1,806</t>
  </si>
  <si>
    <t>153821191</t>
  </si>
  <si>
    <t>Příplatek za provedení protikorozní úpravy trvalých kotev pro nosnost do 0,47 MN</t>
  </si>
  <si>
    <t>60745365</t>
  </si>
  <si>
    <t>"kotvy pramencové 3xLp 15,5 mm/1770 MPa"</t>
  </si>
  <si>
    <t>"viz tabulka kotev"  150</t>
  </si>
  <si>
    <t>9</t>
  </si>
  <si>
    <t>153822113</t>
  </si>
  <si>
    <t>Napnutí kabelových kotev při únosnosti kotvy přes 0,31 do 0,47 MN</t>
  </si>
  <si>
    <t>kus</t>
  </si>
  <si>
    <t>-1227774641</t>
  </si>
  <si>
    <t>"viz TZ a PD" 15</t>
  </si>
  <si>
    <t>10</t>
  </si>
  <si>
    <t>15382R111</t>
  </si>
  <si>
    <t>Osazení kotvy z pramenců nebo drátů pro nosnost do 0,47 MN , vč. dodávky kotev</t>
  </si>
  <si>
    <t>-458506887</t>
  </si>
  <si>
    <t>11</t>
  </si>
  <si>
    <t>162351103</t>
  </si>
  <si>
    <t>Vodorovné přemístění přes 50 do 500 m výkopku/sypaniny z horniny třídy těžitelnosti I skupiny 1 až 3</t>
  </si>
  <si>
    <t>-147640896</t>
  </si>
  <si>
    <t>"nakoupená zemina pro násyp" 457,688</t>
  </si>
  <si>
    <t>"zásyp za stěnou na mezideponíí a zpět" 28*2</t>
  </si>
  <si>
    <t>"rezerva pro další použití" 50</t>
  </si>
  <si>
    <t>"zásyp štěrkem" 3,0</t>
  </si>
  <si>
    <t>162751117</t>
  </si>
  <si>
    <t>Vodorovné přemístění přes 9 000 do 10000 m výkopku/sypaniny z horniny třídy těžitelnosti I skupiny 1 až 3</t>
  </si>
  <si>
    <t>-973552256</t>
  </si>
  <si>
    <t>"výkopek na skládku" (754,875+3,0)-(28+50)+(0,096*193,5)+(0,02*150)</t>
  </si>
  <si>
    <t>13</t>
  </si>
  <si>
    <t>167151101</t>
  </si>
  <si>
    <t>Nakládání výkopku z hornin třídy těžitelnosti I skupiny 1 až 3 do 100 m3</t>
  </si>
  <si>
    <t>-1309170007</t>
  </si>
  <si>
    <t>"zásyp za stěnou " 28</t>
  </si>
  <si>
    <t>14</t>
  </si>
  <si>
    <t>167151111</t>
  </si>
  <si>
    <t>Nakládání výkopku z hornin třídy těžitelnosti I skupiny 1 až 3 přes 100 m3</t>
  </si>
  <si>
    <t>1383907710</t>
  </si>
  <si>
    <t>"zemina pro násyp" 457,688</t>
  </si>
  <si>
    <t>15</t>
  </si>
  <si>
    <t>171151103</t>
  </si>
  <si>
    <t>Uložení sypaniny z hornin soudržných do násypů zhutněných strojně</t>
  </si>
  <si>
    <t>1489140761</t>
  </si>
  <si>
    <t>"Nasypání pracovní plochy pro provádění záporové stěny z dovezeného materiálu." 11,2*37,15*1,1</t>
  </si>
  <si>
    <t>16</t>
  </si>
  <si>
    <t>10364100</t>
  </si>
  <si>
    <t>zemina pro terénní úpravy - tříděná</t>
  </si>
  <si>
    <t>63053900</t>
  </si>
  <si>
    <t>457,688*1,8</t>
  </si>
  <si>
    <t>17</t>
  </si>
  <si>
    <t>171201231</t>
  </si>
  <si>
    <t>Poplatek za uložení zeminy a kamení na recyklační skládce (skládkovné) kód odpadu 17 05 04</t>
  </si>
  <si>
    <t>-2087708499</t>
  </si>
  <si>
    <t>701,451*1,7</t>
  </si>
  <si>
    <t>18</t>
  </si>
  <si>
    <t>171251201</t>
  </si>
  <si>
    <t>Uložení sypaniny na skládky nebo meziskládky</t>
  </si>
  <si>
    <t>-966876472</t>
  </si>
  <si>
    <t>19</t>
  </si>
  <si>
    <t>174151101</t>
  </si>
  <si>
    <t>Zásyp jam, šachet rýh nebo kolem objektů sypaninou se zhutněním</t>
  </si>
  <si>
    <t>966382712</t>
  </si>
  <si>
    <t>" vsakovací jámy" 3</t>
  </si>
  <si>
    <t>20</t>
  </si>
  <si>
    <t>58344171</t>
  </si>
  <si>
    <t>štěrkodrť frakce 0/32</t>
  </si>
  <si>
    <t>-672442504</t>
  </si>
  <si>
    <t>3*1,67*1,23</t>
  </si>
  <si>
    <t>174151102</t>
  </si>
  <si>
    <t>Zásyp v prostoru s omezeným pohybem stroje sypaninou se zhutněním</t>
  </si>
  <si>
    <t>-1828345664</t>
  </si>
  <si>
    <t>"zásyp za korunou stěny" 28</t>
  </si>
  <si>
    <t>Zakládání</t>
  </si>
  <si>
    <t>22</t>
  </si>
  <si>
    <t>153211006</t>
  </si>
  <si>
    <t>Zřízení stříkaného betonu tl přes 250 do 300 mm skalních a poloskalních ploch</t>
  </si>
  <si>
    <t>m2</t>
  </si>
  <si>
    <t>1235840295</t>
  </si>
  <si>
    <t>164+(0,9*37,5)</t>
  </si>
  <si>
    <t>23</t>
  </si>
  <si>
    <t>58932931</t>
  </si>
  <si>
    <t>beton C 25/30 X0 kamenivo frakce 0/8</t>
  </si>
  <si>
    <t>-1060443975</t>
  </si>
  <si>
    <t>((164*0,275)+(0,9*37,5*0,075))*1,1</t>
  </si>
  <si>
    <t>52,394*0,345 'Přepočtené koeficientem množství</t>
  </si>
  <si>
    <t>24</t>
  </si>
  <si>
    <t>153273113</t>
  </si>
  <si>
    <t>Výztuž stříkaného betonu ze svařovaných sítí jednovrstvá D drátu přes 6 do 8 mm skalních a poloskalních ploch</t>
  </si>
  <si>
    <t>60464175</t>
  </si>
  <si>
    <t>(164+(0,9*37,5))*1,3</t>
  </si>
  <si>
    <t>25</t>
  </si>
  <si>
    <t>2127552R1</t>
  </si>
  <si>
    <t xml:space="preserve">Svody D 100 mm </t>
  </si>
  <si>
    <t>-1678331681</t>
  </si>
  <si>
    <t>2*3,5*1,1</t>
  </si>
  <si>
    <t>26</t>
  </si>
  <si>
    <t>2127552R2</t>
  </si>
  <si>
    <t xml:space="preserve">Svody D 115 mm </t>
  </si>
  <si>
    <t>1598482574</t>
  </si>
  <si>
    <t>3,5*1,1</t>
  </si>
  <si>
    <t>27</t>
  </si>
  <si>
    <t>212755R13</t>
  </si>
  <si>
    <t>svislá drenáž D 80 mm</t>
  </si>
  <si>
    <t>1667356064</t>
  </si>
  <si>
    <t xml:space="preserve">"viz TZ a PD" </t>
  </si>
  <si>
    <t>16,6*1,1</t>
  </si>
  <si>
    <t>28</t>
  </si>
  <si>
    <t>21314R131</t>
  </si>
  <si>
    <t>Zřízení vrstvy z geotextilie svislé</t>
  </si>
  <si>
    <t>-1281503674</t>
  </si>
  <si>
    <t>"ochrana svislé drenáže" 16,6*0,5</t>
  </si>
  <si>
    <t>29</t>
  </si>
  <si>
    <t>69311084</t>
  </si>
  <si>
    <t>geotextilie netkaná separační, ochranná, filtrační, drenážní PP 700g/m2</t>
  </si>
  <si>
    <t>1990130693</t>
  </si>
  <si>
    <t>8,3*1,1845 'Přepočtené koeficientem množství</t>
  </si>
  <si>
    <t>30</t>
  </si>
  <si>
    <t>224412112</t>
  </si>
  <si>
    <t>Vrty maloprofilové D přes 156 do 195 mm úklon přes 45° hl 0 až 25 m hornina I a II</t>
  </si>
  <si>
    <t>-791347127</t>
  </si>
  <si>
    <t xml:space="preserve">"viz tabulka kotev" </t>
  </si>
  <si>
    <t>"vrty pro kotvy" 150</t>
  </si>
  <si>
    <t>31</t>
  </si>
  <si>
    <t>226111213</t>
  </si>
  <si>
    <t>Vrty velkoprofilové svislé nezapažené D přes 400 do 450 mm hl přes 5 m hornina III</t>
  </si>
  <si>
    <t>-1330140569</t>
  </si>
  <si>
    <t>"viz tabulka zápor" 193,5</t>
  </si>
  <si>
    <t>32</t>
  </si>
  <si>
    <t>231111111</t>
  </si>
  <si>
    <t>Zřízení pilot svislých D přes 245 do 450 mm hl od 0 do 30 m bez vytažení pažnic z betonu prostého</t>
  </si>
  <si>
    <t>-40089440</t>
  </si>
  <si>
    <t>"kořeny zápor" 3,14*0,175*0,175*3,3*30</t>
  </si>
  <si>
    <t>33</t>
  </si>
  <si>
    <t>58932310</t>
  </si>
  <si>
    <t>beton C 12/15 X0 kamenivo frakce 0/8</t>
  </si>
  <si>
    <t>-79463538</t>
  </si>
  <si>
    <t>34</t>
  </si>
  <si>
    <t>279311116</t>
  </si>
  <si>
    <t>Postupné podbetonování základového zdiva prostým betonem bez zvláštních nároků na prostředí tř. C 25/30</t>
  </si>
  <si>
    <t>1133603063</t>
  </si>
  <si>
    <t>"Podbetonování stávající obvodové zdi výběhu medvědů a stávajícího žlabu.- odhad" 10</t>
  </si>
  <si>
    <t>35</t>
  </si>
  <si>
    <t>282602112</t>
  </si>
  <si>
    <t>Injektování povrchové vysokotlaké s dvojitým obturátorem mikropilot a kotev tlakem přes 0,6 do 2 MPa</t>
  </si>
  <si>
    <t>-34851858</t>
  </si>
  <si>
    <t>"injektáž kořenů kotev - 15 min/etáž, 40 l/etáž"</t>
  </si>
  <si>
    <t>90/0,5*15/60</t>
  </si>
  <si>
    <t>36</t>
  </si>
  <si>
    <t>58912R01</t>
  </si>
  <si>
    <t>malta cementová injektážní z kaše CEM II 1:1</t>
  </si>
  <si>
    <t>1956453841</t>
  </si>
  <si>
    <t>90/0,5*40/1000</t>
  </si>
  <si>
    <t>Ostatní konstrukce a práce, bourání</t>
  </si>
  <si>
    <t>37</t>
  </si>
  <si>
    <t>935112211</t>
  </si>
  <si>
    <t>Osazení příkopového žlabu do betonu tl 100 mm z betonových tvárnic š 800 mm</t>
  </si>
  <si>
    <t>-132884558</t>
  </si>
  <si>
    <t>"viz TZ a PD" 40</t>
  </si>
  <si>
    <t>38</t>
  </si>
  <si>
    <t>59227723</t>
  </si>
  <si>
    <t>žlab dvouvrstvý vibrolisovaný pro povrchové odvodnění betonový 80x330x590/669mm</t>
  </si>
  <si>
    <t>-679031290</t>
  </si>
  <si>
    <t>122</t>
  </si>
  <si>
    <t>122*1,05 'Přepočtené koeficientem množství</t>
  </si>
  <si>
    <t>39</t>
  </si>
  <si>
    <t>941111131</t>
  </si>
  <si>
    <t>Montáž lešení řadového trubkového lehkého s podlahami zatížení do 200 kg/m2 š od 1,2 do 1,5 m v do 10 m</t>
  </si>
  <si>
    <t>2091571177</t>
  </si>
  <si>
    <t xml:space="preserve">"pro záporou stěnu" </t>
  </si>
  <si>
    <t>36,5*4,5</t>
  </si>
  <si>
    <t>40</t>
  </si>
  <si>
    <t>941111231</t>
  </si>
  <si>
    <t>Příplatek k lešení řadovému trubkovému lehkému s podlahami do 200 kg/m2 š od 1,2 do 1,5 m v do 10 m za každý den použití</t>
  </si>
  <si>
    <t>336345941</t>
  </si>
  <si>
    <t>164,25*30 'Přepočtené koeficientem množství</t>
  </si>
  <si>
    <t>41</t>
  </si>
  <si>
    <t>941111831</t>
  </si>
  <si>
    <t>Demontáž lešení řadového trubkového lehkého s podlahami zatížení do 200 kg/m2 š od 1,2 do 1,5 m v do 10 m</t>
  </si>
  <si>
    <t>-2037906914</t>
  </si>
  <si>
    <t>42</t>
  </si>
  <si>
    <t>953312122</t>
  </si>
  <si>
    <t>Vložky do svislých dilatačních spár z extrudovaných polystyrénových desek tl. přes 10 do 20 mm</t>
  </si>
  <si>
    <t>-530086055</t>
  </si>
  <si>
    <t>(4,5*0,35)+(4,3*0,35)</t>
  </si>
  <si>
    <t>43</t>
  </si>
  <si>
    <t>95331R101</t>
  </si>
  <si>
    <t>Lícová úprava dilatačních spar pružným tmelem</t>
  </si>
  <si>
    <t>843647623</t>
  </si>
  <si>
    <t>4,5+4,3</t>
  </si>
  <si>
    <t>998</t>
  </si>
  <si>
    <t>Přesun hmot</t>
  </si>
  <si>
    <t>44</t>
  </si>
  <si>
    <t>998004011</t>
  </si>
  <si>
    <t>Přesun hmot pro injektování, kotvy a mikropiloty</t>
  </si>
  <si>
    <t>1375059430</t>
  </si>
  <si>
    <t>PSV</t>
  </si>
  <si>
    <t>Práce a dodávky PSV</t>
  </si>
  <si>
    <t>783</t>
  </si>
  <si>
    <t>Dokončovací práce - nátěry</t>
  </si>
  <si>
    <t>45</t>
  </si>
  <si>
    <t>78385R001</t>
  </si>
  <si>
    <t>Barevná patina záporové stěny</t>
  </si>
  <si>
    <t>-2129086113</t>
  </si>
  <si>
    <t>(32,5*4,5)+(3,25*3,6)+(36,5*0,9)+(36,5*0,5)</t>
  </si>
  <si>
    <t>02.1 - SO 02.1 ASŘ</t>
  </si>
  <si>
    <t xml:space="preserve">    3 - Svislé a kompletní konstrukce</t>
  </si>
  <si>
    <t xml:space="preserve">    5 - Komunikace pozemní</t>
  </si>
  <si>
    <t xml:space="preserve">    997 - Přesun sutě</t>
  </si>
  <si>
    <t>113106190</t>
  </si>
  <si>
    <t>Rozebrání vozovek ze silničních dílců se spárami vyplněnými kamenivem strojně pl do 50 m2</t>
  </si>
  <si>
    <t>-97844792</t>
  </si>
  <si>
    <t>"dočasné komunikace s propustkem - bourání" 12</t>
  </si>
  <si>
    <t>113107122</t>
  </si>
  <si>
    <t>Odstranění podkladu z kameniva drceného tl přes 100 do 200 mm ručně</t>
  </si>
  <si>
    <t>-649043833</t>
  </si>
  <si>
    <t>"bourání stávající betonové vozovky" 6,5</t>
  </si>
  <si>
    <t>113107131</t>
  </si>
  <si>
    <t>Odstranění podkladu z betonu prostého tl přes 100 do 150 mm ručně</t>
  </si>
  <si>
    <t>-555375432</t>
  </si>
  <si>
    <t>131151342</t>
  </si>
  <si>
    <t>Vrtání jamek pro plotové sloupky D přes 100 do 200 mm strojně</t>
  </si>
  <si>
    <t>1985212675</t>
  </si>
  <si>
    <t>"oplocení zázemí - oplocení" 45*0,8</t>
  </si>
  <si>
    <t>131151343</t>
  </si>
  <si>
    <t>Vrtání jamek pro plotové sloupky D přes 200 do 300 mm strojně</t>
  </si>
  <si>
    <t>-956989392</t>
  </si>
  <si>
    <t>"oplocení zázemí - branky" 6*1,0</t>
  </si>
  <si>
    <t>131213702</t>
  </si>
  <si>
    <t>Hloubení nezapažených jam v nesoudržných horninách třídy těžitelnosti I skupiny 3 ručně</t>
  </si>
  <si>
    <t>337516898</t>
  </si>
  <si>
    <t>(1,8*1,55*1,0)+(1,3*1,0*0,6)</t>
  </si>
  <si>
    <t>"základové patky oplocení"</t>
  </si>
  <si>
    <t>(1,2*1,2*0,9)*15</t>
  </si>
  <si>
    <t>131251100</t>
  </si>
  <si>
    <t>Hloubení jam nezapažených v hornině třídy těžitelnosti I skupiny 3 objem do 20 m3 strojně</t>
  </si>
  <si>
    <t>2106120797</t>
  </si>
  <si>
    <t>"dočasné komunikace s propustkem - výkop strouhy" 9</t>
  </si>
  <si>
    <t>131251102</t>
  </si>
  <si>
    <t>Hloubení jam nezapažených v hornině třídy těžitelnosti I skupiny 3 objem do 50 m3 strojně</t>
  </si>
  <si>
    <t>-2032912668</t>
  </si>
  <si>
    <t>"výkopy pro základy předháněcích klecí"</t>
  </si>
  <si>
    <t>(4,4*1,2)+(10,2*1,7)+(12,4*1,9)+(4,56*1,9)+(11,6*1,9)+(3,3*0,7*0,5)+(7,8*1,5*0,5)</t>
  </si>
  <si>
    <t>132212132</t>
  </si>
  <si>
    <t>Hloubení nezapažených rýh šířky do 800 mm v nesoudržných horninách třídy těžitelnosti I skupiny 3 ručně</t>
  </si>
  <si>
    <t>2034362500</t>
  </si>
  <si>
    <t>"podhrabové desky - oplocení"</t>
  </si>
  <si>
    <t>0,2*0,9*((1,705+1,705+(1,885*5)+1,44+1,44+(1,195*3)+1,2+1,0+0,6))</t>
  </si>
  <si>
    <t>1518260555</t>
  </si>
  <si>
    <t>"výkop na mezideponii" 23,01+3,987+83,889</t>
  </si>
  <si>
    <t>"násyp" 34+30</t>
  </si>
  <si>
    <t>"zásyp a výkop strouhy" 9+9</t>
  </si>
  <si>
    <t>"zásypy jam" 35</t>
  </si>
  <si>
    <t>942816962</t>
  </si>
  <si>
    <t>"zásyp strouhy" 9</t>
  </si>
  <si>
    <t>171151131</t>
  </si>
  <si>
    <t>Uložení sypaniny z hornin nesoudržných a soudržných střídavě do násypů zhutněných strojně</t>
  </si>
  <si>
    <t>442720473</t>
  </si>
  <si>
    <t>"pod novou beton. komunikaci"  71*1,0</t>
  </si>
  <si>
    <t>-1530117645</t>
  </si>
  <si>
    <t>"dočasné komunikace s propustkem - zásyp strouhy" 9</t>
  </si>
  <si>
    <t>273313611</t>
  </si>
  <si>
    <t>Základové desky z betonu tř. C 16/20</t>
  </si>
  <si>
    <t>857803762</t>
  </si>
  <si>
    <t>"opěrná stěna" 1,2*0,1*4,3</t>
  </si>
  <si>
    <t>273313711</t>
  </si>
  <si>
    <t>Základové desky z betonu tř. C 20/25</t>
  </si>
  <si>
    <t>1293209135</t>
  </si>
  <si>
    <t>"pod základové pasy ZV4" 0,8*0,15*(7,42+3,6+3,6+3,9+1,53+1,6)</t>
  </si>
  <si>
    <t>274313611</t>
  </si>
  <si>
    <t>Základové pásy z betonu tř. C 16/20</t>
  </si>
  <si>
    <t>-1733339189</t>
  </si>
  <si>
    <t>"podhrabové desky ZV3" 0,2*1,0*1,0</t>
  </si>
  <si>
    <t>274321411</t>
  </si>
  <si>
    <t>Základové pasy ze ŽB bez zvýšených nároků na prostředí tř. C 20/25</t>
  </si>
  <si>
    <t>-531500485</t>
  </si>
  <si>
    <t>"opěrná stěna" 1,2*0,4*4,3</t>
  </si>
  <si>
    <t>274351121</t>
  </si>
  <si>
    <t>Zřízení bednění základových pasů rovného</t>
  </si>
  <si>
    <t>-1099241793</t>
  </si>
  <si>
    <t>"opěrná stěna" (1,2+4,3)*2*0,4</t>
  </si>
  <si>
    <t>274351122</t>
  </si>
  <si>
    <t>Odstranění bednění základových pasů rovného</t>
  </si>
  <si>
    <t>1946065277</t>
  </si>
  <si>
    <t>274361821</t>
  </si>
  <si>
    <t>Výztuž základových pasů betonářskou ocelí 10 505 (R)</t>
  </si>
  <si>
    <t>-1125146617</t>
  </si>
  <si>
    <t>"opěrná stěna" 2,064*0,15</t>
  </si>
  <si>
    <t>275313511</t>
  </si>
  <si>
    <t>Základové patky z betonu tř. C 12/15</t>
  </si>
  <si>
    <t>-525532134</t>
  </si>
  <si>
    <t>"oplocení zázemí - oplocení" 45*0,8*0,018</t>
  </si>
  <si>
    <t>"oplocení zázemí - branky" 6*1,0*0,049</t>
  </si>
  <si>
    <t>275313611</t>
  </si>
  <si>
    <t>Základové patky z betonu tř. C 16/20</t>
  </si>
  <si>
    <t>-1098588945</t>
  </si>
  <si>
    <t>"podhrabové pasy - oplocení"</t>
  </si>
  <si>
    <t>"patky ZV3" (0,6*0,6*0,9*2)</t>
  </si>
  <si>
    <t>2753137R1</t>
  </si>
  <si>
    <t>Betonové patky z betonu tř. C 20/25</t>
  </si>
  <si>
    <t>-1938278929</t>
  </si>
  <si>
    <t>"kalichu patek" ((0,28*0,2*0,6)*15)+(0,2*0,2*0,5*2)</t>
  </si>
  <si>
    <t>275321311</t>
  </si>
  <si>
    <t>Základové patky ze ŽB bez zvýšených nároků na prostředí tř. C 16/20</t>
  </si>
  <si>
    <t>-563888686</t>
  </si>
  <si>
    <t>"odpočet kalichu patek" -((0,28*0,2*0,6)*15)</t>
  </si>
  <si>
    <t>275351121</t>
  </si>
  <si>
    <t>Zřízení bednění základových patek</t>
  </si>
  <si>
    <t>-417709442</t>
  </si>
  <si>
    <t>"kalich patek" (((0,28+0,2)*2*0,6)*15)</t>
  </si>
  <si>
    <t>"patky ZV3" (0,6*4*0,9*2)</t>
  </si>
  <si>
    <t>275351122</t>
  </si>
  <si>
    <t>Odstranění bednění základových patek</t>
  </si>
  <si>
    <t>-834117006</t>
  </si>
  <si>
    <t>275362021</t>
  </si>
  <si>
    <t>Výztuž základových patek svařovanými sítěmi Kari</t>
  </si>
  <si>
    <t>1586123841</t>
  </si>
  <si>
    <t>(1,2*1,2*0,9)*15*0,0078</t>
  </si>
  <si>
    <t>279113145</t>
  </si>
  <si>
    <t>Základová zeď tl přes 300 do 400 mm z tvárnic ztraceného bednění včetně výplně z betonu tř. C 20/25</t>
  </si>
  <si>
    <t>1691292842</t>
  </si>
  <si>
    <t>"opěrná stěna" ((2,65+1,2)*0,5)*4,3</t>
  </si>
  <si>
    <t>"základové pasy pod ZV4" (3,34*1,0)+(1,75*1,54)+(1,75*2,6)+(4,0*2,6)+(4,0*1,54)+(1,75*1,54)+(1,75*2,6)+(1,6*0,9)+(1,53*0,95)</t>
  </si>
  <si>
    <t>279361821</t>
  </si>
  <si>
    <t>Výztuž základových zdí nosných betonářskou ocelí 10 505</t>
  </si>
  <si>
    <t>270856998</t>
  </si>
  <si>
    <t>"opěrná stěna" ((2,65+1,2)*0,5)*4,3*0,4*0,08</t>
  </si>
  <si>
    <t>"základové pasy pod ZV4" ((3,34*1,0)+(1,75*1,54)+(1,75*2,6)+(4,0*2,6)+(4,0*1,54)+(1,75*1,54)+(1,75*2,6)+(1,6*0,9)+(1,53*0,95))*0,4*0,08</t>
  </si>
  <si>
    <t>291211111</t>
  </si>
  <si>
    <t>Zřízení plochy ze silničních panelů do lože tl 50 mm z kameniva</t>
  </si>
  <si>
    <t>201355577</t>
  </si>
  <si>
    <t>"dočasné komunikace s propustkem" 12</t>
  </si>
  <si>
    <t>59381007</t>
  </si>
  <si>
    <t>panel silniční 3,00x2,00x0,18m</t>
  </si>
  <si>
    <t>-953454425</t>
  </si>
  <si>
    <t>2*0,25 'Přepočtené koeficientem množství</t>
  </si>
  <si>
    <t>Svislé a kompletní konstrukce</t>
  </si>
  <si>
    <t>338171124</t>
  </si>
  <si>
    <t>Osazování sloupků a vzpěr plotových ocelových v přes 2 do 2,6 m do zemního vrutu</t>
  </si>
  <si>
    <t>-266774047</t>
  </si>
  <si>
    <t>"oplocení zázemí - oplocení" 45+4</t>
  </si>
  <si>
    <t>55342263R</t>
  </si>
  <si>
    <t>sloupek plotový Pz poplastovaný 2400/48x1,5mm vč. krycího kloboučku</t>
  </si>
  <si>
    <t>-649641359</t>
  </si>
  <si>
    <t>55342264R</t>
  </si>
  <si>
    <t>sloupek plotový  Pz poplastovaný 2750/48x1,5mm</t>
  </si>
  <si>
    <t>1570044113</t>
  </si>
  <si>
    <t>33817R001</t>
  </si>
  <si>
    <t>Ocelové sloupky v 4700 mm (jekl 140/80/6) - dodávka a montáž vč. montážních a kotevních prvků</t>
  </si>
  <si>
    <t>1445355085</t>
  </si>
  <si>
    <t>"oplocení" 34</t>
  </si>
  <si>
    <t>348101R02</t>
  </si>
  <si>
    <t>Vstupní brána 1900x1800 mm (rám a výplň brany Jekl, žárově pozinkováno), vč. kování a zámku - dodávka a montáž vč. kotevních a montážních prvků</t>
  </si>
  <si>
    <t>1436881409</t>
  </si>
  <si>
    <t>348101R03</t>
  </si>
  <si>
    <t>Vstupní brána 2900x1800 mm (rám a výplň brany Jekl, žárově pozinkováno), vč. kování a zámku - dodávka a montáž vč. kotevních a montážních prvků</t>
  </si>
  <si>
    <t>-360615101</t>
  </si>
  <si>
    <t>348401130</t>
  </si>
  <si>
    <t>Montáž oplocení ze strojového pletiva s napínacími dráty v přes 1,6 do 2,0 m</t>
  </si>
  <si>
    <t>-106546591</t>
  </si>
  <si>
    <t>"oplocení zázemí" 110</t>
  </si>
  <si>
    <t>31327515</t>
  </si>
  <si>
    <t>pletivo drátěné plastifikované se čtvercovými oky 55/2,5mm v 2000mm</t>
  </si>
  <si>
    <t>1064417148</t>
  </si>
  <si>
    <t>110*1,05 'Přepočtené koeficientem množství</t>
  </si>
  <si>
    <t>34840R01</t>
  </si>
  <si>
    <t>bavolet na oplocení (jekl 60/60/4) - dodávka a montáž</t>
  </si>
  <si>
    <t>1956152775</t>
  </si>
  <si>
    <t>"oplocení" 31</t>
  </si>
  <si>
    <t>348941R51</t>
  </si>
  <si>
    <t>ocelová pole oplocení  (rám jekl, svislá výplň tyčovina d 14 mm, vodorovná pásová ocel 60/5 mm) - dodávka a montáž vč. montážních a kotevních prvků a nátěru</t>
  </si>
  <si>
    <t>-627716340</t>
  </si>
  <si>
    <t xml:space="preserve">"oplocení" </t>
  </si>
  <si>
    <t>(1,71*2,8)+(1,76*3,2*2)+(1,765*3,2)+(1,515*3,55)+(2,72*3,55)+(2,69*3,55)+(1,055*3,95)+(2,72*3,95*2)+(2,9*3,95*5)+(1,855*3,95)+(2,455*3,95)</t>
  </si>
  <si>
    <t>(2,21*3,95*3)+(2,815*3,95)+(2,015*3,95)+(1,35*2,3)+(0,815*2,3)+(1,05*2,3)+(2,915*2,31)+(2,955*2,31)+(2,915*1,9)</t>
  </si>
  <si>
    <t>34895 ZV1a</t>
  </si>
  <si>
    <t>Ocelový šubr vč. ovládání - dodávka a montáž vč. koteních a montážních prvků</t>
  </si>
  <si>
    <t>948612425</t>
  </si>
  <si>
    <t>"Z 0V1a" 2</t>
  </si>
  <si>
    <t>34895 ZV1b</t>
  </si>
  <si>
    <t>Ocelový šubr - dodávka a montáž vč. koteních a montážních prvků</t>
  </si>
  <si>
    <t>-934870786</t>
  </si>
  <si>
    <t>"Z 0V1b" 4</t>
  </si>
  <si>
    <t>34895 ZV2</t>
  </si>
  <si>
    <t>Ocelový plechový klín (svařovaná konstrukce jekl) - dodávka a montáž vč. koteních a montážních prvků</t>
  </si>
  <si>
    <t>-1170057052</t>
  </si>
  <si>
    <t>"Z 02" 1</t>
  </si>
  <si>
    <t>34895 ZV3</t>
  </si>
  <si>
    <t>Vstupní filtr (ocelová klec - svařovaná konstrukce jekl) - dodávka a montáž vč. koteních a montážních prvků</t>
  </si>
  <si>
    <t>1851514217</t>
  </si>
  <si>
    <t>"Z 03" 1</t>
  </si>
  <si>
    <t>46</t>
  </si>
  <si>
    <t>34895 ZV4</t>
  </si>
  <si>
    <t>-926617376</t>
  </si>
  <si>
    <t>"ZV 4" 1</t>
  </si>
  <si>
    <t>Komunikace pozemní</t>
  </si>
  <si>
    <t>47</t>
  </si>
  <si>
    <t>564851011</t>
  </si>
  <si>
    <t>Podklad ze štěrkodrtě ŠD plochy do 100 m2 tl 150 mm</t>
  </si>
  <si>
    <t>-1004193960</t>
  </si>
  <si>
    <t>"betonové plochy" 71</t>
  </si>
  <si>
    <t>48</t>
  </si>
  <si>
    <t>581121115</t>
  </si>
  <si>
    <t>Kryt cementobetonový vozovek skupiny CB I tl 150 mm</t>
  </si>
  <si>
    <t>-212856441</t>
  </si>
  <si>
    <t>49</t>
  </si>
  <si>
    <t>31316004</t>
  </si>
  <si>
    <t>síť výztužná svařovaná DIN 488 jakost B500A 100x100mm drát D 5mm</t>
  </si>
  <si>
    <t>-882602140</t>
  </si>
  <si>
    <t>50</t>
  </si>
  <si>
    <t>28329042</t>
  </si>
  <si>
    <t>fólie PE separační či ochranná tl 0,2mm</t>
  </si>
  <si>
    <t>357147484</t>
  </si>
  <si>
    <t>9195511R1</t>
  </si>
  <si>
    <t>Zřízení propustku z trub plastových PVC DN 400 mm</t>
  </si>
  <si>
    <t>-2018109936</t>
  </si>
  <si>
    <t>"dočasné komunikace s propustkem" 6</t>
  </si>
  <si>
    <t>28611R183</t>
  </si>
  <si>
    <t>trubka kanalizační PVC DN 400</t>
  </si>
  <si>
    <t>-11383328</t>
  </si>
  <si>
    <t>53</t>
  </si>
  <si>
    <t>953R0001</t>
  </si>
  <si>
    <t>Oprava/ navrácení zábradlí z ocelových trubek u návštěvnické cesty do původního stavu (předpoklad kolize s prováděním přeložky vodovodu</t>
  </si>
  <si>
    <t>-1741693851</t>
  </si>
  <si>
    <t>54</t>
  </si>
  <si>
    <t>953R0002</t>
  </si>
  <si>
    <t xml:space="preserve">Oprava spodní části betonového žlabu po provedení základů ooplocení </t>
  </si>
  <si>
    <t>-324846683</t>
  </si>
  <si>
    <t>55</t>
  </si>
  <si>
    <t>953R0003</t>
  </si>
  <si>
    <t>odstranění ledovače včetně připojení na el a vodovod / montáž ledovače v nové poloze a připojení na inženýrské sítě</t>
  </si>
  <si>
    <t>1515778901</t>
  </si>
  <si>
    <t>56</t>
  </si>
  <si>
    <t>962042321</t>
  </si>
  <si>
    <t>Bourání zdiva nadzákladového z betonu prostého přes 1 m3</t>
  </si>
  <si>
    <t>-707380750</t>
  </si>
  <si>
    <t>"bourání ohradní zdi" 6</t>
  </si>
  <si>
    <t>57</t>
  </si>
  <si>
    <t>966008112</t>
  </si>
  <si>
    <t>Bourání trubního propustku DN přes 300 do 500</t>
  </si>
  <si>
    <t>1880085061</t>
  </si>
  <si>
    <t>"dočasné komunikace s propustkem - bourání" 6</t>
  </si>
  <si>
    <t>58</t>
  </si>
  <si>
    <t>971052551</t>
  </si>
  <si>
    <t>Vybourání nebo prorážení otvorů v ŽB příčkách a zdech pl do 1 m2 tl do 600 mm</t>
  </si>
  <si>
    <t>1426321697</t>
  </si>
  <si>
    <t>"vybourání otvoru pro šubr" 1,2</t>
  </si>
  <si>
    <t>997</t>
  </si>
  <si>
    <t>Přesun sutě</t>
  </si>
  <si>
    <t>59</t>
  </si>
  <si>
    <t>997013501</t>
  </si>
  <si>
    <t>Odvoz suti a vybouraných hmot na skládku nebo meziskládku do 1 km se složením</t>
  </si>
  <si>
    <t>-1885186528</t>
  </si>
  <si>
    <t>"železobeton" 2,88</t>
  </si>
  <si>
    <t>"PVC trouba" 0,18</t>
  </si>
  <si>
    <t>"panely" 2,88</t>
  </si>
  <si>
    <t>"zeď" 13,2</t>
  </si>
  <si>
    <t>60</t>
  </si>
  <si>
    <t>997013509</t>
  </si>
  <si>
    <t>Příplatek k odvozu suti a vybouraných hmot na skládku ZKD 1 km přes 1 km</t>
  </si>
  <si>
    <t>107149787</t>
  </si>
  <si>
    <t>19,14*9 'Přepočtené koeficientem množství</t>
  </si>
  <si>
    <t>61</t>
  </si>
  <si>
    <t>997013861</t>
  </si>
  <si>
    <t>Poplatek za uložení stavebního odpadu na recyklační skládce (skládkovné) z prostého betonu kód odpadu 17 01 01</t>
  </si>
  <si>
    <t>-541974513</t>
  </si>
  <si>
    <t>62</t>
  </si>
  <si>
    <t>997013862</t>
  </si>
  <si>
    <t>Poplatek za uložení stavebního odpadu na recyklační skládce (skládkovné) z armovaného betonu kód odpadu 17 01 01</t>
  </si>
  <si>
    <t>1755217080</t>
  </si>
  <si>
    <t>63</t>
  </si>
  <si>
    <t>997013871</t>
  </si>
  <si>
    <t>Poplatek za uložení stavebního odpadu na recyklační skládce (skládkovné) směsného stavebního a demoličního kód odpadu 17 09 04</t>
  </si>
  <si>
    <t>-1047740126</t>
  </si>
  <si>
    <t>64</t>
  </si>
  <si>
    <t>997221551</t>
  </si>
  <si>
    <t>Vodorovná doprava suti ze sypkých materiálů do 1 km</t>
  </si>
  <si>
    <t>-645480102</t>
  </si>
  <si>
    <t>"kamenivo" 1,885</t>
  </si>
  <si>
    <t>65</t>
  </si>
  <si>
    <t>997221559</t>
  </si>
  <si>
    <t>Příplatek ZKD 1 km u vodorovné dopravy suti ze sypkých materiálů</t>
  </si>
  <si>
    <t>-1651962364</t>
  </si>
  <si>
    <t>1,885*9 'Přepočtené koeficientem množství</t>
  </si>
  <si>
    <t>66</t>
  </si>
  <si>
    <t>997221561</t>
  </si>
  <si>
    <t>Vodorovná doprava suti z kusových materiálů do 1 km</t>
  </si>
  <si>
    <t>1475975774</t>
  </si>
  <si>
    <t>"beton" 2,113</t>
  </si>
  <si>
    <t>67</t>
  </si>
  <si>
    <t>997221569</t>
  </si>
  <si>
    <t>Příplatek ZKD 1 km u vodorovné dopravy suti z kusových materiálů</t>
  </si>
  <si>
    <t>-1195554182</t>
  </si>
  <si>
    <t>2,113*9 'Přepočtené koeficientem množství</t>
  </si>
  <si>
    <t>68</t>
  </si>
  <si>
    <t>997221861</t>
  </si>
  <si>
    <t>Poplatek za uložení na recyklační skládce (skládkovné) stavebního odpadu z prostého betonu pod kódem 17 01 01</t>
  </si>
  <si>
    <t>-639486607</t>
  </si>
  <si>
    <t>69</t>
  </si>
  <si>
    <t>997221873</t>
  </si>
  <si>
    <t>Poplatek za uložení na recyklační skládce (skládkovné) stavebního odpadu zeminy a kamení zatříděného do Katalogu odpadů pod kódem 17 05 04</t>
  </si>
  <si>
    <t>339327108</t>
  </si>
  <si>
    <t>70</t>
  </si>
  <si>
    <t>998153131</t>
  </si>
  <si>
    <t>Přesun hmot pro samostatné zdi a valy zděné z cihel, kamene, tvárnic nebo monolitické v do 12 m</t>
  </si>
  <si>
    <t>520861765</t>
  </si>
  <si>
    <t>71</t>
  </si>
  <si>
    <t>998153132</t>
  </si>
  <si>
    <t>Příplatek k přesunu hmot pro zděné a monolitické zdi a valy za zvětšený přesun do 1000 m</t>
  </si>
  <si>
    <t>-1015358523</t>
  </si>
  <si>
    <t>03 - SO 03 Sadové úpravy</t>
  </si>
  <si>
    <t>Zoo Brno, U Zoologické zahrady 46</t>
  </si>
  <si>
    <t>Zoo Brno, U Zoologické zahrady 46, 635 00 Brno</t>
  </si>
  <si>
    <t>Ing. Janíková, Ing. Hrubanová</t>
  </si>
  <si>
    <t>46344535</t>
  </si>
  <si>
    <t>ZaKT Brno, Ponávka 185/2, 602 00 Brno</t>
  </si>
  <si>
    <t>CZ46344535</t>
  </si>
  <si>
    <t>184852234</t>
  </si>
  <si>
    <t>Řez stromu zdravotní o ploše koruny přes 30 do 60 m2 lezeckou technikou</t>
  </si>
  <si>
    <t>142555988</t>
  </si>
  <si>
    <t>184852236</t>
  </si>
  <si>
    <t>Řez stromu zdravotní o ploše koruny přes 90 do 120 m2 lezeckou technikou</t>
  </si>
  <si>
    <t>-1532577781</t>
  </si>
  <si>
    <t>184852237</t>
  </si>
  <si>
    <t>Řez stromu zdravotní o ploše koruny přes 120 do 150 m2 lezeckou technikou</t>
  </si>
  <si>
    <t>1874867288</t>
  </si>
  <si>
    <t>184852238</t>
  </si>
  <si>
    <t>Řez stromu zdravotní o ploše koruny přes 150 do 180 m2 lezeckou technikou</t>
  </si>
  <si>
    <t>266126942</t>
  </si>
  <si>
    <t>184852241</t>
  </si>
  <si>
    <t>Řez stromu zdravotní o ploše koruny přes 210 do 240 m2 lezeckou technikou</t>
  </si>
  <si>
    <t>786036020</t>
  </si>
  <si>
    <t>184852243</t>
  </si>
  <si>
    <t>Řez stromu zdravotní o ploše koruny přes 270 do 300 m2 lezeckou technikou</t>
  </si>
  <si>
    <t>1955880692</t>
  </si>
  <si>
    <t>184852244</t>
  </si>
  <si>
    <t>Řez stromu zdravotní o ploše koruny přes 300 do 330 m2 lezeckou technikou</t>
  </si>
  <si>
    <t>-547960632</t>
  </si>
  <si>
    <t>184852245</t>
  </si>
  <si>
    <t>Řez stromu zdravotní o ploše koruny přes 330 do 360 m2 lezeckou technikou</t>
  </si>
  <si>
    <t>1763189028</t>
  </si>
  <si>
    <t>184852248</t>
  </si>
  <si>
    <t>Řez stromu zdravotní o ploše koruny přes 420 do 450 m2 lezeckou technikou</t>
  </si>
  <si>
    <t>1088706958</t>
  </si>
  <si>
    <t>184852439</t>
  </si>
  <si>
    <t>Řez stromu redukční o ploše koruny přes 180 do 210 m2 lezeckou technikou</t>
  </si>
  <si>
    <t>1803096605</t>
  </si>
  <si>
    <t>184852442</t>
  </si>
  <si>
    <t>Řez stromu redukční o ploše koruny přes 240 do 270 m2 lezeckou technikou</t>
  </si>
  <si>
    <t>-713982300</t>
  </si>
  <si>
    <t>184852443</t>
  </si>
  <si>
    <t>Řez stromu redukční o ploše koruny přes 270 do 300 m2 lezeckou technikou</t>
  </si>
  <si>
    <t>-460581993</t>
  </si>
  <si>
    <t>184852448</t>
  </si>
  <si>
    <t>Řez stromu redukční o ploše koruny přes 420 do 450 m2 lezeckou technikou</t>
  </si>
  <si>
    <t>915966313</t>
  </si>
  <si>
    <t>181114711</t>
  </si>
  <si>
    <t>Odstranění kamene sebráním a naložením na dopravní prostředek hmotnosti jednotlivě do 15 kg</t>
  </si>
  <si>
    <t>-215420042</t>
  </si>
  <si>
    <t>184813511</t>
  </si>
  <si>
    <t>Chemické odplevelení před založením kultury postřikem na široko v rovině a svahu do 1:5 ručně</t>
  </si>
  <si>
    <t>1215782036</t>
  </si>
  <si>
    <t>604+110</t>
  </si>
  <si>
    <t>M1</t>
  </si>
  <si>
    <t>herbicid totální neselektivní</t>
  </si>
  <si>
    <t>litr</t>
  </si>
  <si>
    <t>-615856181</t>
  </si>
  <si>
    <t>(604+110)*6/10000</t>
  </si>
  <si>
    <t>111151431</t>
  </si>
  <si>
    <t>Odstranění stařiny přes 500 m2 s naložením a odvozem do 20 km v rovině nebo svahu do 1:5</t>
  </si>
  <si>
    <t>1035198168</t>
  </si>
  <si>
    <t>167103101</t>
  </si>
  <si>
    <t>Nakládání výkopku ze zemin schopných zúrodnění</t>
  </si>
  <si>
    <t>-1210783221</t>
  </si>
  <si>
    <t>80+((110+604)*0,15)+9*0,2</t>
  </si>
  <si>
    <t>162751137</t>
  </si>
  <si>
    <t>Vodorovné přemístění přes 9 000 do 10000 m výkopku/sypaniny z horniny třídy těžitelnosti II skupiny 4 a 5</t>
  </si>
  <si>
    <t>820379616</t>
  </si>
  <si>
    <t>80</t>
  </si>
  <si>
    <t>(110+604)*0,15</t>
  </si>
  <si>
    <t>9*0,2</t>
  </si>
  <si>
    <t>162251122</t>
  </si>
  <si>
    <t>Vodorovné přemístění přes 20 do 50 m výkopku/sypaniny z horniny třídy těžitelnosti II skupiny 4 a 5</t>
  </si>
  <si>
    <t>1556594979</t>
  </si>
  <si>
    <t>80+107,1+1,8</t>
  </si>
  <si>
    <t>M2</t>
  </si>
  <si>
    <t>podkladová zemina prosátá pro terénní úpravy</t>
  </si>
  <si>
    <t>-1999548365</t>
  </si>
  <si>
    <t>M3</t>
  </si>
  <si>
    <t>substrát - směs základní pro vytvoření nové vegetační vrstvy při zakládání zeleně</t>
  </si>
  <si>
    <t>-1637580912</t>
  </si>
  <si>
    <t>(604+110)*0,15</t>
  </si>
  <si>
    <t>M4</t>
  </si>
  <si>
    <t>zahradnický substrát pro výsadbu stromů</t>
  </si>
  <si>
    <t>-1338442470</t>
  </si>
  <si>
    <t>181951114</t>
  </si>
  <si>
    <t>Úprava pláně v hornině třídy těžitelnosti II skupiny 4 a 5 se zhutněním strojně</t>
  </si>
  <si>
    <t>-1946834184</t>
  </si>
  <si>
    <t>181006112</t>
  </si>
  <si>
    <t>Rozprostření zemint l vrstvy do 0,15 m schopných zúrodnění v rovině a sklonu do 1:5</t>
  </si>
  <si>
    <t>-1094889669</t>
  </si>
  <si>
    <t>110+604</t>
  </si>
  <si>
    <t>183403114</t>
  </si>
  <si>
    <t>Obdělání půdy kultivátorováním v rovině a svahu do 1:5</t>
  </si>
  <si>
    <t>-550262798</t>
  </si>
  <si>
    <t>183403153</t>
  </si>
  <si>
    <t>Obdělání půdy hrabáním v rovině a svahu do 1:5</t>
  </si>
  <si>
    <t>-1211358604</t>
  </si>
  <si>
    <t>183403161</t>
  </si>
  <si>
    <t>Obdělání půdy válením v rovině a svahu do 1:5</t>
  </si>
  <si>
    <t>-877314603</t>
  </si>
  <si>
    <t>714*2</t>
  </si>
  <si>
    <t>183403353</t>
  </si>
  <si>
    <t>Obdělání půdy hrabáním ve svahu přes 1:2 do 1:1</t>
  </si>
  <si>
    <t>-2076754467</t>
  </si>
  <si>
    <t>288*2</t>
  </si>
  <si>
    <t>181451131</t>
  </si>
  <si>
    <t>Založení parkového trávníku výsevem pl přes 1000 m2 v rovině a ve svahu do 1:5</t>
  </si>
  <si>
    <t>-1575726918</t>
  </si>
  <si>
    <t>M5</t>
  </si>
  <si>
    <t>travní osivo štěrkového trávníku s řebříčkem</t>
  </si>
  <si>
    <t>kg</t>
  </si>
  <si>
    <t>1914289409</t>
  </si>
  <si>
    <t>604*0,030</t>
  </si>
  <si>
    <t>181451121</t>
  </si>
  <si>
    <t>Založení lučního trávníku výsevem pl přes 1000 m2 v rovině a ve svahu do 1:5</t>
  </si>
  <si>
    <t>1922401041</t>
  </si>
  <si>
    <t>M6</t>
  </si>
  <si>
    <t>travní osivo RSM.4 bylinný trávník</t>
  </si>
  <si>
    <t>1483849924</t>
  </si>
  <si>
    <t>110*0,015</t>
  </si>
  <si>
    <t>181451123</t>
  </si>
  <si>
    <t>Založení lučního trávníku výsevem pl přes 1000 m2 ve svahu přes 1:2 do 1:1</t>
  </si>
  <si>
    <t>-566217252</t>
  </si>
  <si>
    <t>M7</t>
  </si>
  <si>
    <t>travinobylinná směs do stinného podrostu</t>
  </si>
  <si>
    <t>-2087534113</t>
  </si>
  <si>
    <t>288*0,015</t>
  </si>
  <si>
    <t>185803111</t>
  </si>
  <si>
    <t>Ošetření trávníku shrabáním v rovině a svahu do 1:5</t>
  </si>
  <si>
    <t>1111700240</t>
  </si>
  <si>
    <t>183101221</t>
  </si>
  <si>
    <t>Jamky pro výsadbu s výměnou 50 % půdy zeminy tř 1 až 4 obj přes 0,4 do 1 m3 v rovině a svahu do 1:5</t>
  </si>
  <si>
    <t>48807033</t>
  </si>
  <si>
    <t>184102115</t>
  </si>
  <si>
    <t>Výsadba dřeviny s balem D přes 0,5 do 0,6 m do jamky se zalitím v rovině a svahu do 1:5</t>
  </si>
  <si>
    <t>1005221553</t>
  </si>
  <si>
    <t>M8-Ac</t>
  </si>
  <si>
    <t>Acer campestre alejový strom s balem OK 12-14 cm</t>
  </si>
  <si>
    <t>65405625</t>
  </si>
  <si>
    <t>M8-Aps</t>
  </si>
  <si>
    <t>Acer pseudoplatanus alejový strom s balem OK 12-14 cm</t>
  </si>
  <si>
    <t>-1499909294</t>
  </si>
  <si>
    <t>M8-Cb</t>
  </si>
  <si>
    <t>Carpinus betulus alejový strom s balem OK 12-14 cm</t>
  </si>
  <si>
    <t>1723888985</t>
  </si>
  <si>
    <t>M8-Pa</t>
  </si>
  <si>
    <t>Prunus avium alejový strom s balem OK 12-14 cm</t>
  </si>
  <si>
    <t>-1622167476</t>
  </si>
  <si>
    <t>M8-Tc</t>
  </si>
  <si>
    <t>Tilia cordata alejový strom s balem OK 12-14 cm</t>
  </si>
  <si>
    <t>2045322781</t>
  </si>
  <si>
    <t>184801121</t>
  </si>
  <si>
    <t>Ošetřování vysazených dřevin soliterních v rovině a svahu do 1:5</t>
  </si>
  <si>
    <t>1719734264</t>
  </si>
  <si>
    <t>184215133</t>
  </si>
  <si>
    <t>Ukotvení kmene dřevin třemi kůly D do 0,1 m dl přes 2 do 3 m</t>
  </si>
  <si>
    <t>678541340</t>
  </si>
  <si>
    <t>60591257</t>
  </si>
  <si>
    <t>kůl vyvazovací dřevěný impregnovaný D 8cm dl 3m</t>
  </si>
  <si>
    <t>-1870508705</t>
  </si>
  <si>
    <t>9*3</t>
  </si>
  <si>
    <t>M9</t>
  </si>
  <si>
    <t>příčka z půlené frézované kulatiny délka 0,5 m, 9 ks/strom</t>
  </si>
  <si>
    <t>-900375296</t>
  </si>
  <si>
    <t>9*9</t>
  </si>
  <si>
    <t>M10</t>
  </si>
  <si>
    <t>vyvazovací páska šíře 40 mm, 0,7m úvazek, 3 úvazky/strom</t>
  </si>
  <si>
    <t>-1247284737</t>
  </si>
  <si>
    <t>9*3*0,7</t>
  </si>
  <si>
    <t>184215412</t>
  </si>
  <si>
    <t>Zhotovení závlahové mísy dřevin D přes 0,5 do 1,0 m v rovině nebo na svahu do 1:5</t>
  </si>
  <si>
    <t>-1360522529</t>
  </si>
  <si>
    <t>185802113</t>
  </si>
  <si>
    <t>Hnojení půdy umělým hnojivem na široko v rovině a svahu do 1:5</t>
  </si>
  <si>
    <t>1503751797</t>
  </si>
  <si>
    <t>9*1,5/1000</t>
  </si>
  <si>
    <t>M11</t>
  </si>
  <si>
    <t>hydrogel pro zvýšení zádržnosti vody v půdě, 1,5kg/výsadbovou jámu</t>
  </si>
  <si>
    <t>1003718868</t>
  </si>
  <si>
    <t>9*1,5</t>
  </si>
  <si>
    <t>185802114</t>
  </si>
  <si>
    <t>Hnojení půdy umělým hnojivem k jednotlivým rostlinám v rovině a svahu do 1:5</t>
  </si>
  <si>
    <t>-1331049640</t>
  </si>
  <si>
    <t>M12</t>
  </si>
  <si>
    <t>zásobní hnojivo s postupným uvolňováním živin, tableta á 10 g, 5 ks/strom</t>
  </si>
  <si>
    <t>2110154220</t>
  </si>
  <si>
    <t>9*5*10/1000</t>
  </si>
  <si>
    <t>184501141</t>
  </si>
  <si>
    <t>Zhotovení obalu z rákosové nebo kokosové rohože v rovině a svahu do 1:5</t>
  </si>
  <si>
    <t>1119209106</t>
  </si>
  <si>
    <t>9*1,8*0,3</t>
  </si>
  <si>
    <t>M13</t>
  </si>
  <si>
    <t>rákosová rohož výšky 180 cm, rákos přírodní neloupaný</t>
  </si>
  <si>
    <t>-1258568514</t>
  </si>
  <si>
    <t>9*0,3</t>
  </si>
  <si>
    <t>M14</t>
  </si>
  <si>
    <t>vázací drát 1.0/1.4 PVC</t>
  </si>
  <si>
    <t>999340998</t>
  </si>
  <si>
    <t>9*2*0,3</t>
  </si>
  <si>
    <t>184911421</t>
  </si>
  <si>
    <t>Mulčování rostlin kůrou tl do 0,1 m v rovině a svahu do 1:5</t>
  </si>
  <si>
    <t>-1638211386</t>
  </si>
  <si>
    <t>M15</t>
  </si>
  <si>
    <t>drcená tříděná borka, tl. vrstvy 80 mm</t>
  </si>
  <si>
    <t>1120454732</t>
  </si>
  <si>
    <t>184813121</t>
  </si>
  <si>
    <t>Ochrana dřevin před okusem ručně pletivem v rovině a svahu do 1:5</t>
  </si>
  <si>
    <t>-1356769648</t>
  </si>
  <si>
    <t>M16</t>
  </si>
  <si>
    <t>svařované pletivo Antracit - síla drátu 2,5 mm, oka 50 x 100mm, výška 150 cm</t>
  </si>
  <si>
    <t>-834049357</t>
  </si>
  <si>
    <t>M17</t>
  </si>
  <si>
    <t>svorky nerezové, průměr drátu 3,5 mm</t>
  </si>
  <si>
    <t>1951915599</t>
  </si>
  <si>
    <t>4*7</t>
  </si>
  <si>
    <t>185804311</t>
  </si>
  <si>
    <t>Zalití rostlin vodou plocha do 20 m2</t>
  </si>
  <si>
    <t>-974161176</t>
  </si>
  <si>
    <t>9*60*4/1000</t>
  </si>
  <si>
    <t>M18</t>
  </si>
  <si>
    <t>voda pro zálivku</t>
  </si>
  <si>
    <t>729501208</t>
  </si>
  <si>
    <t>998231411</t>
  </si>
  <si>
    <t>Ruční přesun hmot pro sadovnické a krajinářské úpravy do 100 m</t>
  </si>
  <si>
    <t>901287865</t>
  </si>
  <si>
    <t>04 - SO 04 Příprava území - kácení</t>
  </si>
  <si>
    <t>112151011</t>
  </si>
  <si>
    <t>Volné kácení stromů s rozřezáním a odvětvením D kmene přes 100 do 200 mm</t>
  </si>
  <si>
    <t>680176525</t>
  </si>
  <si>
    <t>112151312</t>
  </si>
  <si>
    <t>Kácení stromu bez postupného spouštění koruny a kmene D přes 0,2 do 0,3 m</t>
  </si>
  <si>
    <t>1790222292</t>
  </si>
  <si>
    <t>112151351</t>
  </si>
  <si>
    <t>Kácení stromu s postupným spouštěním koruny a kmene D přes 0,1 do 0,2 m</t>
  </si>
  <si>
    <t>853761335</t>
  </si>
  <si>
    <t>112151352</t>
  </si>
  <si>
    <t>Kácení stromu s postupným spouštěním koruny a kmene D přes 0,2 do 0,3 m</t>
  </si>
  <si>
    <t>270185400</t>
  </si>
  <si>
    <t>112151353</t>
  </si>
  <si>
    <t>Kácení stromu s postupným spouštěním koruny a kmene D přes 0,3 do 0,4 m</t>
  </si>
  <si>
    <t>1210220576</t>
  </si>
  <si>
    <t>112151354</t>
  </si>
  <si>
    <t>Kácení stromu s postupným spouštěním koruny a kmene D přes 0,4 do 0,5 m</t>
  </si>
  <si>
    <t>-832169411</t>
  </si>
  <si>
    <t>112201112</t>
  </si>
  <si>
    <t>Odstranění pařezů D přes 0,2 do 0,3 m v rovině a svahu do 1:5 s odklizením do 20 m a zasypáním jámy</t>
  </si>
  <si>
    <t>-1461622887</t>
  </si>
  <si>
    <t>112201131</t>
  </si>
  <si>
    <t>Odstranění pařezů D do 0,2 m ve svahu přes 1:5 do 1:2 s odklizením do 20 m a zasypáním jámy</t>
  </si>
  <si>
    <t>1485534671</t>
  </si>
  <si>
    <t>112201152</t>
  </si>
  <si>
    <t>Odstranění pařezů D přes 0,2 do 0,3 m ve svahu přes 1:2 do 1:1 s odklizením do 20 m a zasypáním jámy</t>
  </si>
  <si>
    <t>-1222478095</t>
  </si>
  <si>
    <t>112201153</t>
  </si>
  <si>
    <t>Odstranění pařezů D přes 0,3 do 0,4 m ve svahu přes 1:2 do 1:1 s odklizením do 20 m a zasypáním jámy</t>
  </si>
  <si>
    <t>62490388</t>
  </si>
  <si>
    <t>112201154</t>
  </si>
  <si>
    <t>Odstranění pařezů D přes 0,4 do 0,5 m ve svahu přes 1:2 do 1:1 s odklizením do 20 m a zasypáním jámy</t>
  </si>
  <si>
    <t>-220508184</t>
  </si>
  <si>
    <t>112201155</t>
  </si>
  <si>
    <t>Odstranění pařezů D přes 0,5 do 0,6 m ve svahu přes 1:2 do 1:1 s odklizením do 20 m a zasypáním jámy</t>
  </si>
  <si>
    <t>-1647401982</t>
  </si>
  <si>
    <t>162201401</t>
  </si>
  <si>
    <t>Vodorovné přemístění větví stromů listnatých do 1 km D kmene přes 100 do 300 mm</t>
  </si>
  <si>
    <t>-256799633</t>
  </si>
  <si>
    <t>1+1+7+14</t>
  </si>
  <si>
    <t>162201402</t>
  </si>
  <si>
    <t>Vodorovné přemístění větví stromů listnatých do 1 km D kmene přes 300 do 500 mm</t>
  </si>
  <si>
    <t>-941880807</t>
  </si>
  <si>
    <t>4+2</t>
  </si>
  <si>
    <t>162201411</t>
  </si>
  <si>
    <t>Vodorovné přemístění kmenů stromů listnatých do 1 km D kmene přes 100 do 300 mm</t>
  </si>
  <si>
    <t>-1576527833</t>
  </si>
  <si>
    <t>162201412</t>
  </si>
  <si>
    <t>Vodorovné přemístění kmenů stromů listnatých do 1 km D kmene přes 300 do 500 mm</t>
  </si>
  <si>
    <t>-1940418552</t>
  </si>
  <si>
    <t>162201421</t>
  </si>
  <si>
    <t>Vodorovné přemístění pařezů do 1 km D přes 100 do 300 mm</t>
  </si>
  <si>
    <t>1528191965</t>
  </si>
  <si>
    <t>162201422</t>
  </si>
  <si>
    <t>Vodorovné přemístění pařezů do 1 km D přes 300 do 500 mm</t>
  </si>
  <si>
    <t>1255079239</t>
  </si>
  <si>
    <t>162201423</t>
  </si>
  <si>
    <t>Vodorovné přemístění pařezů do 1 km D přes 500 do 700 mm</t>
  </si>
  <si>
    <t>780781688</t>
  </si>
  <si>
    <t>162301931</t>
  </si>
  <si>
    <t>Příplatek k vodorovnému přemístění větví stromů listnatých D kmene přes 100 do 300 mm ZKD 1 km</t>
  </si>
  <si>
    <t>1843412820</t>
  </si>
  <si>
    <t>23*9</t>
  </si>
  <si>
    <t>162301932</t>
  </si>
  <si>
    <t>Příplatek k vodorovnému přemístění větví stromů listnatých D kmene přes 300 do 500 mm ZKD 1 km</t>
  </si>
  <si>
    <t>1522325335</t>
  </si>
  <si>
    <t>6*9</t>
  </si>
  <si>
    <t>162301971</t>
  </si>
  <si>
    <t>Příplatek k vodorovnému přemístění pařezů D přes 100 do 300 mm ZKD 1 km</t>
  </si>
  <si>
    <t>429165352</t>
  </si>
  <si>
    <t>5*9</t>
  </si>
  <si>
    <t>162301972</t>
  </si>
  <si>
    <t>Příplatek k vodorovnému přemístění pařezů D přes 300 do 500 mm ZKD 1 km</t>
  </si>
  <si>
    <t>2077863021</t>
  </si>
  <si>
    <t>162301973</t>
  </si>
  <si>
    <t>Příplatek k vodorovnému přemístění pařezů D přes 500 do 700 mm ZKD 1 km</t>
  </si>
  <si>
    <t>-1710418844</t>
  </si>
  <si>
    <t>2*9</t>
  </si>
  <si>
    <t>184818231</t>
  </si>
  <si>
    <t>Ochrana kmene průměru do 300 mm bedněním výšky do 2 m</t>
  </si>
  <si>
    <t>-1845238628</t>
  </si>
  <si>
    <t>184818232</t>
  </si>
  <si>
    <t>Ochrana kmene průměru přes 300 do 500 mm bedněním výšky do 2 m</t>
  </si>
  <si>
    <t>-1095000896</t>
  </si>
  <si>
    <t>184818233</t>
  </si>
  <si>
    <t>Ochrana kmene průměru přes 500 do 700 mm bedněním výšky do 2 m</t>
  </si>
  <si>
    <t>-1520816970</t>
  </si>
  <si>
    <t>184818234</t>
  </si>
  <si>
    <t>Ochrana kmene průměru přes 700 do 900 mm bedněním výšky do 2 m</t>
  </si>
  <si>
    <t>-1623937568</t>
  </si>
  <si>
    <t>184818235</t>
  </si>
  <si>
    <t>Ochrana kmene průměru přes 900 do 1100 mm bedněním výšky do 2 m</t>
  </si>
  <si>
    <t>-247884091</t>
  </si>
  <si>
    <t>184813211</t>
  </si>
  <si>
    <t>Ochranné oplocení kořenové zóny stromu v rovině nebo na svahu do 1:5 v do 1500 mm</t>
  </si>
  <si>
    <t>13588286</t>
  </si>
  <si>
    <t>5*3,14</t>
  </si>
  <si>
    <t>1332527088</t>
  </si>
  <si>
    <t>51 - IO 01 Elektroinstalace</t>
  </si>
  <si>
    <t>D1 - A - INSTALACE SILNOPROUDU</t>
  </si>
  <si>
    <t xml:space="preserve">    D2 - I - Kabeláže, kabelové trasy</t>
  </si>
  <si>
    <t xml:space="preserve">    D3 - II - Elektroinstalační přístroje a materiál</t>
  </si>
  <si>
    <t xml:space="preserve">    D4 - Rozvaděč RM - doplnění</t>
  </si>
  <si>
    <t xml:space="preserve">    D5 - Ostatní</t>
  </si>
  <si>
    <t xml:space="preserve">    D6 - III - Doprovodné elektrické ohřevy</t>
  </si>
  <si>
    <t xml:space="preserve">    D7 - IV - Uzemnění</t>
  </si>
  <si>
    <t xml:space="preserve">    D8 - V - Elektrický ohradník </t>
  </si>
  <si>
    <t xml:space="preserve">    D9 - VI -zemní práce</t>
  </si>
  <si>
    <t>D1</t>
  </si>
  <si>
    <t>A - INSTALACE SILNOPROUDU</t>
  </si>
  <si>
    <t>D2</t>
  </si>
  <si>
    <t>I - Kabeláže, kabelové trasy</t>
  </si>
  <si>
    <t>Pol58</t>
  </si>
  <si>
    <t>Kabel CYKY 3Jx2,5</t>
  </si>
  <si>
    <t>Pol59</t>
  </si>
  <si>
    <t>Plastová elektroinstalační trubka Kopoflex - dvouplášťová, korungovaná průměru 75 mm, pro uložení do země, příklad typu: KF 09075_BA</t>
  </si>
  <si>
    <t>Pol3</t>
  </si>
  <si>
    <t>Trubka pozinkovaná DN110 - 4" (114,3x4,5mm)</t>
  </si>
  <si>
    <t>Pol60</t>
  </si>
  <si>
    <t>Svorka ochranného pospojování AB-Bernard + nerezový pásek</t>
  </si>
  <si>
    <t>ks</t>
  </si>
  <si>
    <t>D3</t>
  </si>
  <si>
    <t>II - Elektroinstalační přístroje a materiál</t>
  </si>
  <si>
    <t>D4</t>
  </si>
  <si>
    <t>Rozvaděč RM - doplnění</t>
  </si>
  <si>
    <t>Pol61</t>
  </si>
  <si>
    <t>Proudový chránič s nadproudovou ochranou, In 16 A, Ue AC 230 V, charakteristika B, Idn 30 mA, 1+N-pól, Icn 10 kA, typ A, příklad typu: OLI-16B-1N-030A</t>
  </si>
  <si>
    <t>Pol6</t>
  </si>
  <si>
    <t>Proudový chránič s nadproudovou ochranou, In 16 AC, Ue AC 230 V, charakteristika B, Idn 30 mA, 1+N-pól, Icn 10 kA, typ AC, příklad typu: OLI-16B-1N-030AC</t>
  </si>
  <si>
    <t>Pol62</t>
  </si>
  <si>
    <t>Univerzální termostat pro montáž do rozvaděče,  1 × spínací kontakt 16 A, možnost připojení druhého teplotního senzoru (prostorového nebo podlahového), počítadlo provozních hodin, programovatelný (týdenní program), univerzální použití - řízení vytápění bě</t>
  </si>
  <si>
    <t>Pol63</t>
  </si>
  <si>
    <t>Prostorové čidlo k termostatu  EB-Therm 800 pro snímání teploty vzduchu, krytí čidla je IP54</t>
  </si>
  <si>
    <t>Pol64</t>
  </si>
  <si>
    <t>Instalační stykač 25A pro montáž na DIN lištu, 4P/25A, ovl. cívka 230VAC, příklad typu: RSI-25-40-A230</t>
  </si>
  <si>
    <t>Pol10</t>
  </si>
  <si>
    <t>Jistič, In 4 A, Ue AC 230/400 V / DC 72 V, charakteristika C, 1pól, Icn 10 kA, příklad typu: LTN-4C-1</t>
  </si>
  <si>
    <t>Pol65</t>
  </si>
  <si>
    <t>Jistič, In 6 A, Ue AC 230/400 V / DC 72 V, charakteristika D, 1pól, Icn 10 kA, příklad typu: LTN-6D-1</t>
  </si>
  <si>
    <t>Pol66</t>
  </si>
  <si>
    <t>Bezpečnostní transformátor 230VAC/24V/160VA, příklad typu: ABL6TS16B</t>
  </si>
  <si>
    <t>Pol67</t>
  </si>
  <si>
    <t>Denní časové hodiny Astro pro montáž na DIN lištu, příklad typu: MAA-D16-001-A230</t>
  </si>
  <si>
    <t>D5</t>
  </si>
  <si>
    <t>Ostatní</t>
  </si>
  <si>
    <t>Pol68</t>
  </si>
  <si>
    <t>Ekvipotenciální svorkovnice, materiál kontaktní lišty: mosaz poniklovaná, materiál šroubů a svorky: galvanicky pozinkovaná ocel, připojení: 7 x jedno či více žilová vedení do 25 mm2 nebo vedení s jemnými vodiči do 16 mm2, 1 x kruhový vodič Rd 8-10, 1 x pá</t>
  </si>
  <si>
    <t>Pol69</t>
  </si>
  <si>
    <t>Průchodka pro prostup stěnou tloušťky 400 mm do 3 ks. kabelů silnoproudu průměru 7-28 mm, příklad typu: Prostupová pažnice Curaline BKD90-K/400, systémové uzavírací víko Curaline BKD 90-D3/30</t>
  </si>
  <si>
    <t>Pol70</t>
  </si>
  <si>
    <t>Kabelová teplem smrštitelná spojka pro propojení dvou kabelů CYKY3Jx1.5</t>
  </si>
  <si>
    <t>Pol71</t>
  </si>
  <si>
    <t>Elektroinstalační krabice</t>
  </si>
  <si>
    <t>Pol18</t>
  </si>
  <si>
    <t>1P zásuvka pro montáž na povrch, krytí IP66, včetně kabelové průchodky, příklad typu: Legrand PLEXO IP66 90466 šedá</t>
  </si>
  <si>
    <t>Pol72</t>
  </si>
  <si>
    <t>Připojení kabelu průřezu do 3x4</t>
  </si>
  <si>
    <t>Pol73</t>
  </si>
  <si>
    <t>Montážní práce, dovyzbrojení rozvaděče, zapojení, oživení, uvedení do provozu</t>
  </si>
  <si>
    <t>kpl</t>
  </si>
  <si>
    <t>Pol21</t>
  </si>
  <si>
    <t>Drobný instalační materiál</t>
  </si>
  <si>
    <t>Pol22</t>
  </si>
  <si>
    <t>Revize instalace silnoproudu</t>
  </si>
  <si>
    <t>D6</t>
  </si>
  <si>
    <t>III - Doprovodné elektrické ohřevy</t>
  </si>
  <si>
    <t>Pol74</t>
  </si>
  <si>
    <t>Elektroinstalační krabice pro napojení vedení a el. otopů</t>
  </si>
  <si>
    <t>Pol75</t>
  </si>
  <si>
    <t>Kabel topný vybaven plně odstíněným dvojitým vodičem s vnějším PVC červeným jednoduchým a snadno obsažitelným studeným koncem délka 2,3 m,  Použití: pro podlahové vytápění, betonové podlahy, Jmenovité napětí 220 – 240 V AC Měrný topný výkon 18 W/m Max. te</t>
  </si>
  <si>
    <t>Pol25</t>
  </si>
  <si>
    <t>Minerální vata např.: Isover MULTIMAX 30 tl. 30mm</t>
  </si>
  <si>
    <t>Pol26</t>
  </si>
  <si>
    <t>Hliníková páska pro uchycení</t>
  </si>
  <si>
    <t>Pol76</t>
  </si>
  <si>
    <t>Montážní práce, zapojení, oživení, uvedení do provozu</t>
  </si>
  <si>
    <t>Pol77</t>
  </si>
  <si>
    <t>D7</t>
  </si>
  <si>
    <t>IV - Uzemnění</t>
  </si>
  <si>
    <t>Pol78</t>
  </si>
  <si>
    <t>FeZn pásek 30x4 mm instalován v základových betonových pásech a v podkladném betonu základové desky nebo pásů</t>
  </si>
  <si>
    <t>Pol79</t>
  </si>
  <si>
    <t>Drát FeZn průměru 10 mm</t>
  </si>
  <si>
    <t>Pol80</t>
  </si>
  <si>
    <t>Svorka FeZn zemnicí křížová pro zemnicí FeZn pásek 30x4 mm</t>
  </si>
  <si>
    <t>Pol81</t>
  </si>
  <si>
    <t>Svorka FeZn zemnicí křížová pro kruhové FeZn vodiče průměru 8-10 mm a pasové FeZn vodiče rozměru 30x4 mm</t>
  </si>
  <si>
    <t>Pol33</t>
  </si>
  <si>
    <t>Instalační materiál - ochranna přechodů beton - vzduch, země - vzduch</t>
  </si>
  <si>
    <t>Pol34</t>
  </si>
  <si>
    <t>Spojovací materiál - svařovací práce</t>
  </si>
  <si>
    <t>Pol82</t>
  </si>
  <si>
    <t>Pol83</t>
  </si>
  <si>
    <t>Koordinace se stavební částí</t>
  </si>
  <si>
    <t>72</t>
  </si>
  <si>
    <t>Pol84</t>
  </si>
  <si>
    <t>Montážní práce, zapojení</t>
  </si>
  <si>
    <t>74</t>
  </si>
  <si>
    <t>D8</t>
  </si>
  <si>
    <t xml:space="preserve">V - Elektrický ohradník </t>
  </si>
  <si>
    <t>Pol37</t>
  </si>
  <si>
    <t>Vysokonapěťový propojovacím vodič s dvojitou izolaci typ G627</t>
  </si>
  <si>
    <t>76</t>
  </si>
  <si>
    <t>Pol38</t>
  </si>
  <si>
    <t>Ohradníkové FeZn lano 7x0.5 mm, průměr 1.7 mm, pevnost tlaku 200 kg, odpor 0,12 Ohmů/km, typ P07</t>
  </si>
  <si>
    <t>78</t>
  </si>
  <si>
    <t>Pol39</t>
  </si>
  <si>
    <t>Napínák drátu rohový s izolátorem, typ K0821</t>
  </si>
  <si>
    <t>Pol40</t>
  </si>
  <si>
    <t>Napínák drátů průběžný typ K081, Gallagher</t>
  </si>
  <si>
    <t>82</t>
  </si>
  <si>
    <t>Pol41</t>
  </si>
  <si>
    <t>Izolátor rohový typ I0401s metrickým závitem M8 typ I0401, Gallagher</t>
  </si>
  <si>
    <t>84</t>
  </si>
  <si>
    <t>Pol42</t>
  </si>
  <si>
    <t>Izolátor koncový typ I020, Gallagher</t>
  </si>
  <si>
    <t>86</t>
  </si>
  <si>
    <t>Pol43</t>
  </si>
  <si>
    <t>Izolátor kruhový distanční s metrickým závitem, délka l=45 mm, typ  Ž538984771,  GALLAGHER</t>
  </si>
  <si>
    <t>88</t>
  </si>
  <si>
    <t>Pol44</t>
  </si>
  <si>
    <t>Izolátor kolečkový, průměr otvoru 9 mm včetně matice m8 a podložky rovné typ I0051</t>
  </si>
  <si>
    <t>90</t>
  </si>
  <si>
    <t>Pol45</t>
  </si>
  <si>
    <t>Izolátor bránový s metrickým závitem typ typ I0212</t>
  </si>
  <si>
    <t>92</t>
  </si>
  <si>
    <t>Pol46</t>
  </si>
  <si>
    <t>Rukojet vodivá typ G391</t>
  </si>
  <si>
    <t>94</t>
  </si>
  <si>
    <t>Pol47</t>
  </si>
  <si>
    <t>Pružina kovová k bráně typ P195</t>
  </si>
  <si>
    <t>96</t>
  </si>
  <si>
    <t>Pol48</t>
  </si>
  <si>
    <t>Spojka VN vodiče k ocelovému lanku typ G 6031</t>
  </si>
  <si>
    <t>98</t>
  </si>
  <si>
    <t>Pol49</t>
  </si>
  <si>
    <t>Pasovina 40x4mm - žárově zinkovaná délky 1m</t>
  </si>
  <si>
    <t>100</t>
  </si>
  <si>
    <t>Pol50</t>
  </si>
  <si>
    <t>Závitová tyč M6 pevnostní, pozinkovaná / 2m</t>
  </si>
  <si>
    <t>102</t>
  </si>
  <si>
    <t>Pol51</t>
  </si>
  <si>
    <t>Matice prodloužená M6 zinkovaná</t>
  </si>
  <si>
    <t>104</t>
  </si>
  <si>
    <t>Pol52</t>
  </si>
  <si>
    <t>Drobný instalační a spojovací materiál</t>
  </si>
  <si>
    <t>106</t>
  </si>
  <si>
    <t>Pol53</t>
  </si>
  <si>
    <t>Revize elektrického ohradníku</t>
  </si>
  <si>
    <t>108</t>
  </si>
  <si>
    <t>D9</t>
  </si>
  <si>
    <t>VI -zemní práce</t>
  </si>
  <si>
    <t>Pol85</t>
  </si>
  <si>
    <t>Výkop ve volném terénu rozměru 80x40 cm včetně záhozu a odvozu přebytku zeminy</t>
  </si>
  <si>
    <t>110</t>
  </si>
  <si>
    <t>Pol55</t>
  </si>
  <si>
    <t>Zasípání dna výkopu pískem zrnitosti do 7 mm</t>
  </si>
  <si>
    <t>112</t>
  </si>
  <si>
    <t>Pol56</t>
  </si>
  <si>
    <t>Výstražná PE páska šířky 120 mm</t>
  </si>
  <si>
    <t>114</t>
  </si>
  <si>
    <t>Pol86</t>
  </si>
  <si>
    <t>Ochranné platy na kabely 120 x 1000 mm</t>
  </si>
  <si>
    <t>116</t>
  </si>
  <si>
    <t>52 - IO 02 ZTI</t>
  </si>
  <si>
    <t xml:space="preserve">    4 - Vodorovné konstrukce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</si>
  <si>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</si>
  <si>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</si>
  <si>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</si>
  <si>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>132254202</t>
  </si>
  <si>
    <t>Hloubení zapažených rýh š do 2000 mm v hornině třídy těžitelnosti I skupiny 3 objem do 50 m3</t>
  </si>
  <si>
    <t>1327951783</t>
  </si>
  <si>
    <t>(1,0*1,7*15)</t>
  </si>
  <si>
    <t>132354101</t>
  </si>
  <si>
    <t>Hloubení rýh zapažených š do 800 mm v hornině třídy těžitelnosti II skupiny 4 objem do 20 m3 strojně</t>
  </si>
  <si>
    <t>14800687</t>
  </si>
  <si>
    <t>(0,7*1,2*4,0)+(0,7*1,7*2,0)</t>
  </si>
  <si>
    <t>132354104</t>
  </si>
  <si>
    <t>Hloubení rýh zapažených š do 800 mm v hornině třídy těžitelnosti II skupiny 4 objem přes 100 m3 strojně</t>
  </si>
  <si>
    <t>-450355136</t>
  </si>
  <si>
    <t>(0,8*1,7*95)</t>
  </si>
  <si>
    <t>151101101</t>
  </si>
  <si>
    <t>Zřízení příložného pažení a rozepření stěn rýh hl do 2 m</t>
  </si>
  <si>
    <t>-557316591</t>
  </si>
  <si>
    <t>(2*1,7*4,0)+(2*1,7*2,0)+(2*1,7*95)+(2*1,7*15)</t>
  </si>
  <si>
    <t>151101111</t>
  </si>
  <si>
    <t>Odstranění příložného pažení a rozepření stěn rýh hl do 2 m</t>
  </si>
  <si>
    <t>-197321561</t>
  </si>
  <si>
    <t>-808183219</t>
  </si>
  <si>
    <t>"obsyp, podkladní štěrkopísek" 26,416+9,52</t>
  </si>
  <si>
    <t>162351123</t>
  </si>
  <si>
    <t>Vodorovné přemístění přes 50 do 500 m výkopku/sypaniny z hornin třídy těžitelnosti II skupiny 4 a 5</t>
  </si>
  <si>
    <t>264715997</t>
  </si>
  <si>
    <t>"zásyp zeminou na mezideponii a zpět" 123,404*2</t>
  </si>
  <si>
    <t>1359909135</t>
  </si>
  <si>
    <t>"přebytečný výkopek na skládku" (25,2+5,74+129,2)-123,404</t>
  </si>
  <si>
    <t>-1282922952</t>
  </si>
  <si>
    <t>167151112</t>
  </si>
  <si>
    <t>Nakládání výkopku z hornin třídy těžitelnosti II skupiny 4 a 5 přes 100 m3</t>
  </si>
  <si>
    <t>-410398581</t>
  </si>
  <si>
    <t>"zásyp zeminou " 123,404</t>
  </si>
  <si>
    <t>-94235420</t>
  </si>
  <si>
    <t>36,736*1,8</t>
  </si>
  <si>
    <t>325639670</t>
  </si>
  <si>
    <t>746736887</t>
  </si>
  <si>
    <t>"výkopy" 25,2+5,74+129,2</t>
  </si>
  <si>
    <t>"odpočet vytlačená kubatura" -((0,7*0,33*6)+(0,8*0,4*95)+(1,0*0,33*15))</t>
  </si>
  <si>
    <t>175151101</t>
  </si>
  <si>
    <t>Obsypání potrubí strojně sypaninou bez prohození, uloženou do 3 m</t>
  </si>
  <si>
    <t>1487089896</t>
  </si>
  <si>
    <t>(0,7*0,23*6)+(0,8*0,3*95)+(1,0*0,23*15)-(0,8)</t>
  </si>
  <si>
    <t>58337310</t>
  </si>
  <si>
    <t>štěrkopísek frakce 0/4</t>
  </si>
  <si>
    <t>858546465</t>
  </si>
  <si>
    <t>26,416*1,67*1,23</t>
  </si>
  <si>
    <t>Vodorovné konstrukce</t>
  </si>
  <si>
    <t>451573111</t>
  </si>
  <si>
    <t>Lože pod potrubí otevřený výkop ze štěrkopísku</t>
  </si>
  <si>
    <t>745087071</t>
  </si>
  <si>
    <t>0,1*((0,7*6,0)+(0,8*95)+(1,0*15))</t>
  </si>
  <si>
    <t>452313141</t>
  </si>
  <si>
    <t>Podkladní bloky z betonu prostého bez zvýšených nároků na prostředí tř. C 16/20 otevřený výkop</t>
  </si>
  <si>
    <t>-432512168</t>
  </si>
  <si>
    <t>(0,25*0,25*0,25)*3</t>
  </si>
  <si>
    <t>452353101</t>
  </si>
  <si>
    <t>Bednění podkladních bloků otevřený výkop</t>
  </si>
  <si>
    <t>-120376381</t>
  </si>
  <si>
    <t>(0,25*4*0,25)*3</t>
  </si>
  <si>
    <t>452353112</t>
  </si>
  <si>
    <t>Bednění podkladních bloků pod potrubí, stoky a drobné objekty otevřený výkop odstranění</t>
  </si>
  <si>
    <t>-1088251640</t>
  </si>
  <si>
    <t>Trubní vedení</t>
  </si>
  <si>
    <t>857242122</t>
  </si>
  <si>
    <t>Montáž litinových tvarovek jednoosých přírubových otevřený výkop DN 80</t>
  </si>
  <si>
    <t>1160405535</t>
  </si>
  <si>
    <t>"viz TZ a PD" 1</t>
  </si>
  <si>
    <t>55254047</t>
  </si>
  <si>
    <t>koleno 90° s patkou přírubové litinové vodovodní N-kus PN10/40 DN 80</t>
  </si>
  <si>
    <t>1789645541</t>
  </si>
  <si>
    <t>857262122</t>
  </si>
  <si>
    <t>Montáž litinových tvarovek jednoosých přírubových otevřený výkop DN 100</t>
  </si>
  <si>
    <t>-819059037</t>
  </si>
  <si>
    <t>"viz TZ a PD" 2</t>
  </si>
  <si>
    <t>55253661</t>
  </si>
  <si>
    <t>příruba zaslepovací litinová vodovodní PN10/16 X-kus DN 100</t>
  </si>
  <si>
    <t>-1327427649</t>
  </si>
  <si>
    <t>857264122</t>
  </si>
  <si>
    <t>Montáž litinových tvarovek odbočných přírubových otevřený výkop DN 100</t>
  </si>
  <si>
    <t>1608970793</t>
  </si>
  <si>
    <t>"viz TZ a PD" 2+1</t>
  </si>
  <si>
    <t>55253516</t>
  </si>
  <si>
    <t>tvarovka přírubová litinová vodovodní s přírubovou odbočkou PN10/16 T-kus DN 100/100</t>
  </si>
  <si>
    <t>-122544974</t>
  </si>
  <si>
    <t>55253515</t>
  </si>
  <si>
    <t>tvarovka přírubová litinová s přírubovou odbočkou,práškový epoxid tl 250µm T-kus DN 100/80</t>
  </si>
  <si>
    <t>1375575775</t>
  </si>
  <si>
    <t>871161210</t>
  </si>
  <si>
    <t>Montáž potrubí z PE100 SDR 11 otevřený výkop svařovaných elektrotvarovkou D 25 x 2,8 mm</t>
  </si>
  <si>
    <t>-930741015</t>
  </si>
  <si>
    <t>"viz TZ a PD" 62-6,5</t>
  </si>
  <si>
    <t>28613160R</t>
  </si>
  <si>
    <t>trubka vodovodní PE100 SDR11 se signalizační vrstvou 25x2,8mm</t>
  </si>
  <si>
    <t>1494312448</t>
  </si>
  <si>
    <t>871251211</t>
  </si>
  <si>
    <t>Montáž potrubí z PE100 RC SDR 11 otevřený výkop svařovaných elektrotvarovkou d 110 x 10,0 mm</t>
  </si>
  <si>
    <t>-1900734383</t>
  </si>
  <si>
    <t>"viz TZ a PD" 102</t>
  </si>
  <si>
    <t>28613557</t>
  </si>
  <si>
    <t>potrubí vodovodní dvouvrstvé PE100 RC SDR11 110x10mm</t>
  </si>
  <si>
    <t>1873650481</t>
  </si>
  <si>
    <t>871265231</t>
  </si>
  <si>
    <t>Kanalizační potrubí z tvrdého PVC jednovrstvé tuhost třídy SN10 DN 100</t>
  </si>
  <si>
    <t>-1010576349</t>
  </si>
  <si>
    <t>"viz TZ a PD" 12</t>
  </si>
  <si>
    <t>871315241</t>
  </si>
  <si>
    <t>Kanalizační potrubí z tvrdého PVC vícevrstvé tuhost třídy SN12 DN 150</t>
  </si>
  <si>
    <t>-1543369064</t>
  </si>
  <si>
    <t>"viz TZ a PD" 6</t>
  </si>
  <si>
    <t>877251101</t>
  </si>
  <si>
    <t>Montáž elektrospojek na vodovodním potrubí z PE trub d 110</t>
  </si>
  <si>
    <t>-866674843</t>
  </si>
  <si>
    <t>"viz TZ a PD" 2+6+2</t>
  </si>
  <si>
    <t>28614949</t>
  </si>
  <si>
    <t>elektrokoleno 45° PE 100 PN16 D 110mm</t>
  </si>
  <si>
    <t>987067411</t>
  </si>
  <si>
    <t>28614951R</t>
  </si>
  <si>
    <t>elektrooblouk  15° PE 100 PN16 D 110mm</t>
  </si>
  <si>
    <t>762373154</t>
  </si>
  <si>
    <t>28614952R</t>
  </si>
  <si>
    <t>elektrooblouk  30° PE 100 PN16 D 110mm</t>
  </si>
  <si>
    <t>2102926372</t>
  </si>
  <si>
    <t>891161321</t>
  </si>
  <si>
    <t>Montáž vodovodních šoupátek domovní přípojky se závitovými konci PN16 otevřený výkop G 1"</t>
  </si>
  <si>
    <t>993552921</t>
  </si>
  <si>
    <t>42221551</t>
  </si>
  <si>
    <t>šoupátko domovní přípojky litinové vnitřní/vnitřní závit PN16 1"x1"</t>
  </si>
  <si>
    <t>1097801197</t>
  </si>
  <si>
    <t>4229107R</t>
  </si>
  <si>
    <t>souprava zemní pro šoupátka DN 25</t>
  </si>
  <si>
    <t>-1066109321</t>
  </si>
  <si>
    <t>891247111</t>
  </si>
  <si>
    <t>Montáž hydrantů podzemních DN 80</t>
  </si>
  <si>
    <t>-1625974668</t>
  </si>
  <si>
    <t>42273592</t>
  </si>
  <si>
    <t>hydrant podzemní DN 80 PN 16 dvojitý uzávěr s koulí krycí v 1000mm</t>
  </si>
  <si>
    <t>105728597</t>
  </si>
  <si>
    <t>891261112</t>
  </si>
  <si>
    <t>Montáž vodovodních šoupátek otevřený výkop DN 100</t>
  </si>
  <si>
    <t>-772733235</t>
  </si>
  <si>
    <t xml:space="preserve"> 2</t>
  </si>
  <si>
    <t>42221213</t>
  </si>
  <si>
    <t>šoupě přírubové vodovodní krátká stavební dl DN 100 PN10-16</t>
  </si>
  <si>
    <t>1576921860</t>
  </si>
  <si>
    <t>42291080</t>
  </si>
  <si>
    <t>souprava zemní pro šoupátka DN 100-150m Rd 2,0m</t>
  </si>
  <si>
    <t>6054092</t>
  </si>
  <si>
    <t>891269111</t>
  </si>
  <si>
    <t>Montáž navrtávacích pasů na potrubí z jakýchkoli trub DN 100</t>
  </si>
  <si>
    <t>-1286971187</t>
  </si>
  <si>
    <t>42271414</t>
  </si>
  <si>
    <t>pás navrtávací z tvárné litiny DN 100, pro litinové a ocelové potrubí, se závitovým výstupem 1",5/4",6/4",2"</t>
  </si>
  <si>
    <t>-1013619188</t>
  </si>
  <si>
    <t>892233122</t>
  </si>
  <si>
    <t>Proplach a dezinfekce vodovodního potrubí DN od 40 do 70</t>
  </si>
  <si>
    <t>-944055453</t>
  </si>
  <si>
    <t>892241111</t>
  </si>
  <si>
    <t>Tlaková zkouška vodou potrubí DN do 80</t>
  </si>
  <si>
    <t>-1755629644</t>
  </si>
  <si>
    <t>892271111</t>
  </si>
  <si>
    <t>Tlaková zkouška vodou potrubí DN 100 nebo 125</t>
  </si>
  <si>
    <t>496200317</t>
  </si>
  <si>
    <t>892273122</t>
  </si>
  <si>
    <t>Proplach a dezinfekce vodovodního potrubí DN od 80 do 125</t>
  </si>
  <si>
    <t>441949172</t>
  </si>
  <si>
    <t>892312121</t>
  </si>
  <si>
    <t>Tlaková zkouška vzduchem potrubí DN 150 těsnícím vakem ucpávkovým</t>
  </si>
  <si>
    <t>úsek</t>
  </si>
  <si>
    <t>-1382113431</t>
  </si>
  <si>
    <t>892372111</t>
  </si>
  <si>
    <t>Zabezpečení konců potrubí DN do 300 při tlakových zkouškách vodou</t>
  </si>
  <si>
    <t>1473112261</t>
  </si>
  <si>
    <t>893811152R</t>
  </si>
  <si>
    <t xml:space="preserve">Osazení vodoměrné šachty kruhové z PP samonosné pro běžné zatížení D do 1,0 m </t>
  </si>
  <si>
    <t>582437545</t>
  </si>
  <si>
    <t>5623058R</t>
  </si>
  <si>
    <t>šachta plastová vodoměrná samonosná kruhová 1,0/2,0m</t>
  </si>
  <si>
    <t>1798920946</t>
  </si>
  <si>
    <t>8938112R2</t>
  </si>
  <si>
    <t>Osazení vodoměrné šachty hranaté z PP obetonované pro statické zatížení pl do 1,1 m2 hl přes 1,4 do 2,0 m</t>
  </si>
  <si>
    <t>326800183</t>
  </si>
  <si>
    <t>562305R5</t>
  </si>
  <si>
    <t>šachta plastová vodoměrná kruhová k obetonování včetně výztuhy 1,0/2,0m</t>
  </si>
  <si>
    <t>10650847</t>
  </si>
  <si>
    <t>899401112</t>
  </si>
  <si>
    <t>Osazení poklopů litinových šoupátkových</t>
  </si>
  <si>
    <t>1618696240</t>
  </si>
  <si>
    <t>42291352</t>
  </si>
  <si>
    <t>poklop litinový šoupátkový pro zemní soupravy osazení do terénu a do vozovky</t>
  </si>
  <si>
    <t>-1455270108</t>
  </si>
  <si>
    <t>56230636</t>
  </si>
  <si>
    <t>deska podkladová uličního poklopu plastového ventilkového a šoupatového</t>
  </si>
  <si>
    <t>-228179479</t>
  </si>
  <si>
    <t>899401113</t>
  </si>
  <si>
    <t>Osazení poklopů litinových hydrantových</t>
  </si>
  <si>
    <t>1692956693</t>
  </si>
  <si>
    <t>42291452</t>
  </si>
  <si>
    <t>poklop litinový hydrantový DN 80</t>
  </si>
  <si>
    <t>-1092352834</t>
  </si>
  <si>
    <t>56230638</t>
  </si>
  <si>
    <t>deska podkladová uličního poklopu plastového hydrantového</t>
  </si>
  <si>
    <t>-1977619828</t>
  </si>
  <si>
    <t>899620141</t>
  </si>
  <si>
    <t>Obetonování plastové šachty z polypropylenu betonem prostým tř. C 20/25 otevřený výkop</t>
  </si>
  <si>
    <t>1204217391</t>
  </si>
  <si>
    <t>899640112</t>
  </si>
  <si>
    <t>Bednění pro obetonování plastových šachet kruhových otevřený výkop</t>
  </si>
  <si>
    <t>-1442292958</t>
  </si>
  <si>
    <t>0,6*6,28*2,0</t>
  </si>
  <si>
    <t>899721111</t>
  </si>
  <si>
    <t>Signalizační vodič DN do 150 mm na potrubí</t>
  </si>
  <si>
    <t>-443963184</t>
  </si>
  <si>
    <t>62+102</t>
  </si>
  <si>
    <t>899722112</t>
  </si>
  <si>
    <t>Krytí potrubí z plastů výstražnou fólií z PVC přes 20 do 25 cm</t>
  </si>
  <si>
    <t>-94245122</t>
  </si>
  <si>
    <t>899914110R</t>
  </si>
  <si>
    <t>Montáž ocelové chráničky D 108 x 8 mm</t>
  </si>
  <si>
    <t>-621735603</t>
  </si>
  <si>
    <t>14011078</t>
  </si>
  <si>
    <t>trubka ocelová bezešvá hladká jakost 11 353 108x8,0mm</t>
  </si>
  <si>
    <t>739059193</t>
  </si>
  <si>
    <t>899914111</t>
  </si>
  <si>
    <t>Montáž ocelové chráničky D 159 x 10 mm</t>
  </si>
  <si>
    <t>-1394674941</t>
  </si>
  <si>
    <t>14011098</t>
  </si>
  <si>
    <t>trubka ocelová bezešvá hladká jakost 11 353 159x4,5mm</t>
  </si>
  <si>
    <t>1516334874</t>
  </si>
  <si>
    <t>998276101</t>
  </si>
  <si>
    <t>Přesun hmot pro trubní vedení z trub z plastických hmot otevřený výkop</t>
  </si>
  <si>
    <t>720865476</t>
  </si>
  <si>
    <t>998276124</t>
  </si>
  <si>
    <t>Příplatek k přesunu hmot pro trubní vedení z trub z plastických hmot za zvětšený přesun do 500 m</t>
  </si>
  <si>
    <t>-1739156849</t>
  </si>
  <si>
    <t>721</t>
  </si>
  <si>
    <t>Zdravotechnika - vnitřní kanalizace</t>
  </si>
  <si>
    <t>73</t>
  </si>
  <si>
    <t>72123911R</t>
  </si>
  <si>
    <t>Montáž  vtoku svislý odtok do DN 160 ostatní typ</t>
  </si>
  <si>
    <t>430942462</t>
  </si>
  <si>
    <t>2+1</t>
  </si>
  <si>
    <t>56231176</t>
  </si>
  <si>
    <t>vtok DN 110 dvorní se svislým odtokem a živičným límcem, plast 240x240mm/litina 226x226mm</t>
  </si>
  <si>
    <t>1967914357</t>
  </si>
  <si>
    <t>75</t>
  </si>
  <si>
    <t>56231166</t>
  </si>
  <si>
    <t>vtok DN 160 se svislým odtokem plast 244x244mm/litina 226x226mm se sifonovou vložkou</t>
  </si>
  <si>
    <t>507549617</t>
  </si>
  <si>
    <t>998721201</t>
  </si>
  <si>
    <t>Přesun hmot procentní pro vnitřní kanalizaci v objektech v do 6 m</t>
  </si>
  <si>
    <t>%</t>
  </si>
  <si>
    <t>1871448825</t>
  </si>
  <si>
    <t>77</t>
  </si>
  <si>
    <t>998721293</t>
  </si>
  <si>
    <t>Příplatek k přesunu hmot procentnímu pro vnitřní kanalizaci za zvětšený přesun do 500 m</t>
  </si>
  <si>
    <t>809591166</t>
  </si>
  <si>
    <t>722</t>
  </si>
  <si>
    <t>Zdravotechnika - vnitřní vodovod</t>
  </si>
  <si>
    <t>722130234</t>
  </si>
  <si>
    <t>Potrubí vodovodní ocelové závitové pozinkované svařované běžné DN 32</t>
  </si>
  <si>
    <t>1851961811</t>
  </si>
  <si>
    <t>79</t>
  </si>
  <si>
    <t>7221302R1</t>
  </si>
  <si>
    <t>Přivařovací příruba DN 100</t>
  </si>
  <si>
    <t>346186989</t>
  </si>
  <si>
    <t>722221134R</t>
  </si>
  <si>
    <t>Ventil výtokový G 1/2" se šroubením na hadici</t>
  </si>
  <si>
    <t>soubor</t>
  </si>
  <si>
    <t>-279722199</t>
  </si>
  <si>
    <t>81</t>
  </si>
  <si>
    <t>7222241R1</t>
  </si>
  <si>
    <t>Ventil vypouštěcí G 1/2" PN 10</t>
  </si>
  <si>
    <t>99636975</t>
  </si>
  <si>
    <t>722232043</t>
  </si>
  <si>
    <t>Kohout kulový přímý G 1/2" PN 42 do 185°C vnitřní závit</t>
  </si>
  <si>
    <t>-870974485</t>
  </si>
  <si>
    <t>83</t>
  </si>
  <si>
    <t>722232044</t>
  </si>
  <si>
    <t>Kohout kulový přímý G 3/4" PN 42 do 185°C vnitřní závit</t>
  </si>
  <si>
    <t>233136740</t>
  </si>
  <si>
    <t>998722201</t>
  </si>
  <si>
    <t>Přesun hmot procentní pro vnitřní vodovod v objektech v do 6 m</t>
  </si>
  <si>
    <t>96253238</t>
  </si>
  <si>
    <t>85</t>
  </si>
  <si>
    <t>998722293</t>
  </si>
  <si>
    <t>Příplatek k přesunu hmot procentnímu pro vnitřní vodovod za zvětšený přesun do 500 m</t>
  </si>
  <si>
    <t>-539403361</t>
  </si>
  <si>
    <t>901 - VON</t>
  </si>
  <si>
    <t>Ostatní - Ostatní</t>
  </si>
  <si>
    <t xml:space="preserve">    96X - Vedlejší a ostatní náklady</t>
  </si>
  <si>
    <t>96X</t>
  </si>
  <si>
    <t>Vedlejší a ostatní náklady</t>
  </si>
  <si>
    <t>10001</t>
  </si>
  <si>
    <t>zařízení staveniště</t>
  </si>
  <si>
    <t>512</t>
  </si>
  <si>
    <t>-689155133</t>
  </si>
  <si>
    <t>10002</t>
  </si>
  <si>
    <t>územní vlivy</t>
  </si>
  <si>
    <t>-1784188021</t>
  </si>
  <si>
    <t>10003</t>
  </si>
  <si>
    <t>provozní vlivy</t>
  </si>
  <si>
    <t>199231659</t>
  </si>
  <si>
    <t>10104</t>
  </si>
  <si>
    <t>dílenská dokumentace a nutná dodatečná statická posouzení</t>
  </si>
  <si>
    <t>379288145</t>
  </si>
  <si>
    <t>10401</t>
  </si>
  <si>
    <t>geodetické práce a monitoring</t>
  </si>
  <si>
    <t>1024</t>
  </si>
  <si>
    <t>-1551251295</t>
  </si>
  <si>
    <t>10501</t>
  </si>
  <si>
    <t>dokumentace skutečného provedení</t>
  </si>
  <si>
    <t>-803236732</t>
  </si>
  <si>
    <t>přeháněcí klece 4,5x7,0x3,0 m (ocelová klec - svařovaná konstrukce jekl, výplň ocelové pletivo, střecha trapézový plech ) - dodávka a montáž vč. koteních a montážních prvků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</si>
</sst>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8" xfId="0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35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4" fontId="24" fillId="0" borderId="0" xfId="0" applyNumberFormat="1" applyFont="1" applyProtection="1"/>
    <xf numFmtId="0" fontId="22" fillId="5" borderId="0" xfId="0" applyFont="1" applyFill="1" applyAlignment="1" applyProtection="1">
      <alignment horizontal="left" vertical="center"/>
    </xf>
    <xf numFmtId="0" fontId="0" fillId="5" borderId="0" xfId="0" applyFill="1" applyAlignment="1" applyProtection="1">
      <alignment vertical="center"/>
    </xf>
    <xf numFmtId="0" fontId="22" fillId="5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0" borderId="3" xfId="0" applyBorder="1" applyProtection="1"/>
    <xf numFmtId="0" fontId="0" fillId="0" borderId="0" xfId="0" applyProtection="1"/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17" fillId="0" borderId="5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left" vertical="center"/>
    </xf>
    <xf numFmtId="0" fontId="22" fillId="5" borderId="7" xfId="0" applyFont="1" applyFill="1" applyBorder="1" applyAlignment="1" applyProtection="1">
      <alignment horizontal="right" vertical="center"/>
    </xf>
    <xf numFmtId="0" fontId="22" fillId="5" borderId="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>
      <selection activeCell="AE11" sqref="AE1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3" t="s">
        <v>5</v>
      </c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S2" s="16" t="s">
        <v>6</v>
      </c>
      <c r="BT2" s="16" t="s">
        <v>7</v>
      </c>
    </row>
    <row r="3" spans="1:74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17"/>
      <c r="AR3" s="18"/>
      <c r="BS3" s="16" t="s">
        <v>6</v>
      </c>
      <c r="BT3" s="16" t="s">
        <v>8</v>
      </c>
    </row>
    <row r="4" spans="1:74" ht="24.95" customHeight="1">
      <c r="B4" s="192"/>
      <c r="C4" s="193"/>
      <c r="D4" s="152" t="s">
        <v>9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R4" s="18"/>
      <c r="AS4" s="19" t="s">
        <v>10</v>
      </c>
      <c r="BE4" s="20" t="s">
        <v>11</v>
      </c>
      <c r="BS4" s="16" t="s">
        <v>12</v>
      </c>
    </row>
    <row r="5" spans="1:74" ht="12" customHeight="1">
      <c r="B5" s="192"/>
      <c r="C5" s="193"/>
      <c r="D5" s="221" t="s">
        <v>13</v>
      </c>
      <c r="E5" s="193"/>
      <c r="F5" s="193"/>
      <c r="G5" s="193"/>
      <c r="H5" s="193"/>
      <c r="I5" s="193"/>
      <c r="J5" s="193"/>
      <c r="K5" s="235" t="s">
        <v>14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193"/>
      <c r="AL5" s="193"/>
      <c r="AM5" s="193"/>
      <c r="AN5" s="193"/>
      <c r="AO5" s="193"/>
      <c r="AP5" s="193"/>
      <c r="AR5" s="18"/>
      <c r="BE5" s="232" t="s">
        <v>15</v>
      </c>
      <c r="BS5" s="16" t="s">
        <v>6</v>
      </c>
    </row>
    <row r="6" spans="1:74" ht="36.950000000000003" customHeight="1">
      <c r="B6" s="192"/>
      <c r="C6" s="193"/>
      <c r="D6" s="222" t="s">
        <v>16</v>
      </c>
      <c r="E6" s="193"/>
      <c r="F6" s="193"/>
      <c r="G6" s="193"/>
      <c r="H6" s="193"/>
      <c r="I6" s="193"/>
      <c r="J6" s="193"/>
      <c r="K6" s="237" t="s">
        <v>17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193"/>
      <c r="AL6" s="193"/>
      <c r="AM6" s="193"/>
      <c r="AN6" s="193"/>
      <c r="AO6" s="193"/>
      <c r="AP6" s="193"/>
      <c r="AR6" s="18"/>
      <c r="BE6" s="233"/>
      <c r="BS6" s="16" t="s">
        <v>6</v>
      </c>
    </row>
    <row r="7" spans="1:74" ht="12" customHeight="1">
      <c r="B7" s="192"/>
      <c r="C7" s="193"/>
      <c r="D7" s="154" t="s">
        <v>18</v>
      </c>
      <c r="E7" s="193"/>
      <c r="F7" s="193"/>
      <c r="G7" s="193"/>
      <c r="H7" s="193"/>
      <c r="I7" s="193"/>
      <c r="J7" s="193"/>
      <c r="K7" s="155" t="s">
        <v>1</v>
      </c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54" t="s">
        <v>19</v>
      </c>
      <c r="AL7" s="193"/>
      <c r="AM7" s="193"/>
      <c r="AN7" s="155" t="s">
        <v>1</v>
      </c>
      <c r="AO7" s="193"/>
      <c r="AP7" s="193"/>
      <c r="AR7" s="18"/>
      <c r="BE7" s="233"/>
      <c r="BS7" s="16" t="s">
        <v>6</v>
      </c>
    </row>
    <row r="8" spans="1:74" ht="12" customHeight="1">
      <c r="B8" s="192"/>
      <c r="C8" s="193"/>
      <c r="D8" s="154" t="s">
        <v>20</v>
      </c>
      <c r="E8" s="193"/>
      <c r="F8" s="193"/>
      <c r="G8" s="193"/>
      <c r="H8" s="193"/>
      <c r="I8" s="193"/>
      <c r="J8" s="193"/>
      <c r="K8" s="155" t="s">
        <v>21</v>
      </c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54" t="s">
        <v>22</v>
      </c>
      <c r="AL8" s="193"/>
      <c r="AM8" s="193"/>
      <c r="AN8" s="112">
        <v>45489</v>
      </c>
      <c r="AO8" s="193"/>
      <c r="AP8" s="193"/>
      <c r="AR8" s="18"/>
      <c r="BE8" s="233"/>
      <c r="BS8" s="16" t="s">
        <v>6</v>
      </c>
    </row>
    <row r="9" spans="1:74" ht="14.45" customHeight="1">
      <c r="B9" s="192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R9" s="18"/>
      <c r="BE9" s="233"/>
      <c r="BS9" s="16" t="s">
        <v>6</v>
      </c>
    </row>
    <row r="10" spans="1:74" ht="12" customHeight="1">
      <c r="B10" s="192"/>
      <c r="C10" s="193"/>
      <c r="D10" s="154" t="s">
        <v>23</v>
      </c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54" t="s">
        <v>24</v>
      </c>
      <c r="AL10" s="193"/>
      <c r="AM10" s="193"/>
      <c r="AN10" s="155" t="s">
        <v>1</v>
      </c>
      <c r="AO10" s="193"/>
      <c r="AP10" s="193"/>
      <c r="AR10" s="18"/>
      <c r="BE10" s="233"/>
      <c r="BS10" s="16" t="s">
        <v>6</v>
      </c>
    </row>
    <row r="11" spans="1:74" ht="18.399999999999999" customHeight="1">
      <c r="B11" s="192"/>
      <c r="C11" s="193"/>
      <c r="D11" s="193"/>
      <c r="E11" s="155" t="s">
        <v>21</v>
      </c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54" t="s">
        <v>25</v>
      </c>
      <c r="AL11" s="193"/>
      <c r="AM11" s="193"/>
      <c r="AN11" s="155" t="s">
        <v>1</v>
      </c>
      <c r="AO11" s="193"/>
      <c r="AP11" s="193"/>
      <c r="AR11" s="18"/>
      <c r="BE11" s="233"/>
      <c r="BS11" s="16" t="s">
        <v>6</v>
      </c>
    </row>
    <row r="12" spans="1:74" ht="6.95" customHeight="1">
      <c r="B12" s="192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R12" s="18"/>
      <c r="BE12" s="233"/>
      <c r="BS12" s="16" t="s">
        <v>6</v>
      </c>
    </row>
    <row r="13" spans="1:74" ht="12" customHeight="1">
      <c r="B13" s="192"/>
      <c r="C13" s="193"/>
      <c r="D13" s="154" t="s">
        <v>26</v>
      </c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54" t="s">
        <v>24</v>
      </c>
      <c r="AL13" s="193"/>
      <c r="AM13" s="193"/>
      <c r="AN13" s="22" t="s">
        <v>27</v>
      </c>
      <c r="AO13" s="193"/>
      <c r="AP13" s="193"/>
      <c r="AR13" s="18"/>
      <c r="BE13" s="233"/>
      <c r="BS13" s="16" t="s">
        <v>6</v>
      </c>
    </row>
    <row r="14" spans="1:74" ht="12.75">
      <c r="B14" s="192"/>
      <c r="C14" s="193"/>
      <c r="D14" s="193"/>
      <c r="E14" s="238" t="s">
        <v>27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154" t="s">
        <v>25</v>
      </c>
      <c r="AL14" s="193"/>
      <c r="AM14" s="193"/>
      <c r="AN14" s="22" t="s">
        <v>27</v>
      </c>
      <c r="AO14" s="193"/>
      <c r="AP14" s="193"/>
      <c r="AR14" s="18"/>
      <c r="BE14" s="233"/>
      <c r="BS14" s="16" t="s">
        <v>6</v>
      </c>
    </row>
    <row r="15" spans="1:74" ht="6.95" customHeight="1">
      <c r="B15" s="192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R15" s="18"/>
      <c r="BE15" s="233"/>
      <c r="BS15" s="16" t="s">
        <v>3</v>
      </c>
    </row>
    <row r="16" spans="1:74" ht="12" customHeight="1">
      <c r="B16" s="192"/>
      <c r="C16" s="193"/>
      <c r="D16" s="154" t="s">
        <v>28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54" t="s">
        <v>24</v>
      </c>
      <c r="AL16" s="193"/>
      <c r="AM16" s="193"/>
      <c r="AN16" s="155" t="s">
        <v>1</v>
      </c>
      <c r="AO16" s="193"/>
      <c r="AP16" s="193"/>
      <c r="AR16" s="18"/>
      <c r="BE16" s="233"/>
      <c r="BS16" s="16" t="s">
        <v>3</v>
      </c>
    </row>
    <row r="17" spans="2:71" ht="18.399999999999999" customHeight="1">
      <c r="B17" s="192"/>
      <c r="C17" s="193"/>
      <c r="D17" s="193"/>
      <c r="E17" s="155" t="s">
        <v>21</v>
      </c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54" t="s">
        <v>25</v>
      </c>
      <c r="AL17" s="193"/>
      <c r="AM17" s="193"/>
      <c r="AN17" s="155" t="s">
        <v>1</v>
      </c>
      <c r="AO17" s="193"/>
      <c r="AP17" s="193"/>
      <c r="AR17" s="18"/>
      <c r="BE17" s="233"/>
      <c r="BS17" s="16" t="s">
        <v>29</v>
      </c>
    </row>
    <row r="18" spans="2:71" ht="6.95" customHeight="1">
      <c r="B18" s="192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R18" s="18"/>
      <c r="BE18" s="233"/>
      <c r="BS18" s="16" t="s">
        <v>6</v>
      </c>
    </row>
    <row r="19" spans="2:71" ht="12" customHeight="1">
      <c r="B19" s="192"/>
      <c r="C19" s="193"/>
      <c r="D19" s="154" t="s">
        <v>30</v>
      </c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54" t="s">
        <v>24</v>
      </c>
      <c r="AL19" s="193"/>
      <c r="AM19" s="193"/>
      <c r="AN19" s="155" t="s">
        <v>1</v>
      </c>
      <c r="AO19" s="193"/>
      <c r="AP19" s="193"/>
      <c r="AR19" s="18"/>
      <c r="BE19" s="233"/>
      <c r="BS19" s="16" t="s">
        <v>6</v>
      </c>
    </row>
    <row r="20" spans="2:71" ht="18.399999999999999" customHeight="1">
      <c r="B20" s="192"/>
      <c r="C20" s="193"/>
      <c r="D20" s="193"/>
      <c r="E20" s="155" t="s">
        <v>21</v>
      </c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54" t="s">
        <v>25</v>
      </c>
      <c r="AL20" s="193"/>
      <c r="AM20" s="193"/>
      <c r="AN20" s="155" t="s">
        <v>1</v>
      </c>
      <c r="AO20" s="193"/>
      <c r="AP20" s="193"/>
      <c r="AR20" s="18"/>
      <c r="BE20" s="233"/>
      <c r="BS20" s="16" t="s">
        <v>29</v>
      </c>
    </row>
    <row r="21" spans="2:71" ht="6.95" customHeight="1">
      <c r="B21" s="192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R21" s="18"/>
      <c r="BE21" s="233"/>
    </row>
    <row r="22" spans="2:71" ht="12" customHeight="1">
      <c r="B22" s="192"/>
      <c r="C22" s="193"/>
      <c r="D22" s="154" t="s">
        <v>31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R22" s="18"/>
      <c r="BE22" s="233"/>
    </row>
    <row r="23" spans="2:71" ht="16.5" customHeight="1">
      <c r="B23" s="192"/>
      <c r="C23" s="193"/>
      <c r="D23" s="193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193"/>
      <c r="AP23" s="193"/>
      <c r="AR23" s="18"/>
      <c r="BE23" s="233"/>
    </row>
    <row r="24" spans="2:71" ht="6.95" customHeight="1"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R24" s="18"/>
      <c r="BE24" s="233"/>
    </row>
    <row r="25" spans="2:71" ht="6.95" customHeight="1">
      <c r="B25" s="192"/>
      <c r="C25" s="193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193"/>
      <c r="AR25" s="18"/>
      <c r="BE25" s="233"/>
    </row>
    <row r="26" spans="2:71" s="1" customFormat="1" ht="25.9" customHeight="1">
      <c r="B26" s="127"/>
      <c r="C26" s="153"/>
      <c r="D26" s="203" t="s">
        <v>32</v>
      </c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241">
        <f>ROUND(AG94,2)</f>
        <v>0</v>
      </c>
      <c r="AL26" s="242"/>
      <c r="AM26" s="242"/>
      <c r="AN26" s="242"/>
      <c r="AO26" s="242"/>
      <c r="AP26" s="153"/>
      <c r="AR26" s="23"/>
      <c r="BE26" s="233"/>
    </row>
    <row r="27" spans="2:71" s="1" customFormat="1" ht="6.95" customHeight="1">
      <c r="B27" s="127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R27" s="23"/>
      <c r="BE27" s="233"/>
    </row>
    <row r="28" spans="2:71" s="1" customFormat="1" ht="12.75">
      <c r="B28" s="127"/>
      <c r="C28" s="153"/>
      <c r="D28" s="153"/>
      <c r="E28" s="153"/>
      <c r="F28" s="153"/>
      <c r="G28" s="153"/>
      <c r="H28" s="153"/>
      <c r="I28" s="153"/>
      <c r="J28" s="153"/>
      <c r="K28" s="153"/>
      <c r="L28" s="243" t="s">
        <v>33</v>
      </c>
      <c r="M28" s="243"/>
      <c r="N28" s="243"/>
      <c r="O28" s="243"/>
      <c r="P28" s="243"/>
      <c r="Q28" s="153"/>
      <c r="R28" s="153"/>
      <c r="S28" s="153"/>
      <c r="T28" s="153"/>
      <c r="U28" s="153"/>
      <c r="V28" s="153"/>
      <c r="W28" s="243" t="s">
        <v>34</v>
      </c>
      <c r="X28" s="243"/>
      <c r="Y28" s="243"/>
      <c r="Z28" s="243"/>
      <c r="AA28" s="243"/>
      <c r="AB28" s="243"/>
      <c r="AC28" s="243"/>
      <c r="AD28" s="243"/>
      <c r="AE28" s="243"/>
      <c r="AF28" s="153"/>
      <c r="AG28" s="153"/>
      <c r="AH28" s="153"/>
      <c r="AI28" s="153"/>
      <c r="AJ28" s="153"/>
      <c r="AK28" s="243" t="s">
        <v>35</v>
      </c>
      <c r="AL28" s="243"/>
      <c r="AM28" s="243"/>
      <c r="AN28" s="243"/>
      <c r="AO28" s="243"/>
      <c r="AP28" s="153"/>
      <c r="AR28" s="23"/>
      <c r="BE28" s="233"/>
    </row>
    <row r="29" spans="2:71" s="2" customFormat="1" ht="14.45" customHeight="1">
      <c r="B29" s="204"/>
      <c r="C29" s="205"/>
      <c r="D29" s="154" t="s">
        <v>36</v>
      </c>
      <c r="E29" s="205"/>
      <c r="F29" s="154" t="s">
        <v>37</v>
      </c>
      <c r="G29" s="205"/>
      <c r="H29" s="205"/>
      <c r="I29" s="205"/>
      <c r="J29" s="205"/>
      <c r="K29" s="205"/>
      <c r="L29" s="227">
        <v>0.21</v>
      </c>
      <c r="M29" s="226"/>
      <c r="N29" s="226"/>
      <c r="O29" s="226"/>
      <c r="P29" s="226"/>
      <c r="Q29" s="205"/>
      <c r="R29" s="205"/>
      <c r="S29" s="205"/>
      <c r="T29" s="205"/>
      <c r="U29" s="205"/>
      <c r="V29" s="205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F29" s="205"/>
      <c r="AG29" s="205"/>
      <c r="AH29" s="205"/>
      <c r="AI29" s="205"/>
      <c r="AJ29" s="205"/>
      <c r="AK29" s="225">
        <f>ROUND(AV94, 2)</f>
        <v>0</v>
      </c>
      <c r="AL29" s="226"/>
      <c r="AM29" s="226"/>
      <c r="AN29" s="226"/>
      <c r="AO29" s="226"/>
      <c r="AP29" s="205"/>
      <c r="AR29" s="25"/>
      <c r="BE29" s="234"/>
    </row>
    <row r="30" spans="2:71" s="2" customFormat="1" ht="14.45" customHeight="1">
      <c r="B30" s="204"/>
      <c r="C30" s="205"/>
      <c r="D30" s="205"/>
      <c r="E30" s="205"/>
      <c r="F30" s="154" t="s">
        <v>38</v>
      </c>
      <c r="G30" s="205"/>
      <c r="H30" s="205"/>
      <c r="I30" s="205"/>
      <c r="J30" s="205"/>
      <c r="K30" s="205"/>
      <c r="L30" s="227">
        <v>0.12</v>
      </c>
      <c r="M30" s="226"/>
      <c r="N30" s="226"/>
      <c r="O30" s="226"/>
      <c r="P30" s="226"/>
      <c r="Q30" s="205"/>
      <c r="R30" s="205"/>
      <c r="S30" s="205"/>
      <c r="T30" s="205"/>
      <c r="U30" s="205"/>
      <c r="V30" s="205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F30" s="205"/>
      <c r="AG30" s="205"/>
      <c r="AH30" s="205"/>
      <c r="AI30" s="205"/>
      <c r="AJ30" s="205"/>
      <c r="AK30" s="225">
        <f>ROUND(AW94, 2)</f>
        <v>0</v>
      </c>
      <c r="AL30" s="226"/>
      <c r="AM30" s="226"/>
      <c r="AN30" s="226"/>
      <c r="AO30" s="226"/>
      <c r="AP30" s="205"/>
      <c r="AR30" s="25"/>
      <c r="BE30" s="234"/>
    </row>
    <row r="31" spans="2:71" s="2" customFormat="1" ht="14.45" hidden="1" customHeight="1">
      <c r="B31" s="204"/>
      <c r="C31" s="205"/>
      <c r="D31" s="205"/>
      <c r="E31" s="205"/>
      <c r="F31" s="154" t="s">
        <v>39</v>
      </c>
      <c r="G31" s="205"/>
      <c r="H31" s="205"/>
      <c r="I31" s="205"/>
      <c r="J31" s="205"/>
      <c r="K31" s="205"/>
      <c r="L31" s="227">
        <v>0.21</v>
      </c>
      <c r="M31" s="226"/>
      <c r="N31" s="226"/>
      <c r="O31" s="226"/>
      <c r="P31" s="226"/>
      <c r="Q31" s="205"/>
      <c r="R31" s="205"/>
      <c r="S31" s="205"/>
      <c r="T31" s="205"/>
      <c r="U31" s="205"/>
      <c r="V31" s="205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F31" s="205"/>
      <c r="AG31" s="205"/>
      <c r="AH31" s="205"/>
      <c r="AI31" s="205"/>
      <c r="AJ31" s="205"/>
      <c r="AK31" s="225">
        <v>0</v>
      </c>
      <c r="AL31" s="226"/>
      <c r="AM31" s="226"/>
      <c r="AN31" s="226"/>
      <c r="AO31" s="226"/>
      <c r="AP31" s="205"/>
      <c r="AR31" s="25"/>
      <c r="BE31" s="234"/>
    </row>
    <row r="32" spans="2:71" s="2" customFormat="1" ht="14.45" hidden="1" customHeight="1">
      <c r="B32" s="204"/>
      <c r="C32" s="205"/>
      <c r="D32" s="205"/>
      <c r="E32" s="205"/>
      <c r="F32" s="154" t="s">
        <v>40</v>
      </c>
      <c r="G32" s="205"/>
      <c r="H32" s="205"/>
      <c r="I32" s="205"/>
      <c r="J32" s="205"/>
      <c r="K32" s="205"/>
      <c r="L32" s="227">
        <v>0.12</v>
      </c>
      <c r="M32" s="226"/>
      <c r="N32" s="226"/>
      <c r="O32" s="226"/>
      <c r="P32" s="226"/>
      <c r="Q32" s="205"/>
      <c r="R32" s="205"/>
      <c r="S32" s="205"/>
      <c r="T32" s="205"/>
      <c r="U32" s="205"/>
      <c r="V32" s="205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F32" s="205"/>
      <c r="AG32" s="205"/>
      <c r="AH32" s="205"/>
      <c r="AI32" s="205"/>
      <c r="AJ32" s="205"/>
      <c r="AK32" s="225">
        <v>0</v>
      </c>
      <c r="AL32" s="226"/>
      <c r="AM32" s="226"/>
      <c r="AN32" s="226"/>
      <c r="AO32" s="226"/>
      <c r="AP32" s="205"/>
      <c r="AR32" s="25"/>
      <c r="BE32" s="234"/>
    </row>
    <row r="33" spans="2:57" s="2" customFormat="1" ht="14.45" hidden="1" customHeight="1">
      <c r="B33" s="204"/>
      <c r="C33" s="205"/>
      <c r="D33" s="205"/>
      <c r="E33" s="205"/>
      <c r="F33" s="154" t="s">
        <v>41</v>
      </c>
      <c r="G33" s="205"/>
      <c r="H33" s="205"/>
      <c r="I33" s="205"/>
      <c r="J33" s="205"/>
      <c r="K33" s="205"/>
      <c r="L33" s="227">
        <v>0</v>
      </c>
      <c r="M33" s="226"/>
      <c r="N33" s="226"/>
      <c r="O33" s="226"/>
      <c r="P33" s="226"/>
      <c r="Q33" s="205"/>
      <c r="R33" s="205"/>
      <c r="S33" s="205"/>
      <c r="T33" s="205"/>
      <c r="U33" s="205"/>
      <c r="V33" s="205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205"/>
      <c r="AG33" s="205"/>
      <c r="AH33" s="205"/>
      <c r="AI33" s="205"/>
      <c r="AJ33" s="205"/>
      <c r="AK33" s="225">
        <v>0</v>
      </c>
      <c r="AL33" s="226"/>
      <c r="AM33" s="226"/>
      <c r="AN33" s="226"/>
      <c r="AO33" s="226"/>
      <c r="AP33" s="205"/>
      <c r="AR33" s="25"/>
      <c r="BE33" s="234"/>
    </row>
    <row r="34" spans="2:57" s="1" customFormat="1" ht="6.95" customHeight="1">
      <c r="B34" s="127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R34" s="23"/>
      <c r="BE34" s="233"/>
    </row>
    <row r="35" spans="2:57" s="1" customFormat="1" ht="25.9" customHeight="1">
      <c r="B35" s="127"/>
      <c r="C35" s="206"/>
      <c r="D35" s="207" t="s">
        <v>42</v>
      </c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9" t="s">
        <v>43</v>
      </c>
      <c r="U35" s="208"/>
      <c r="V35" s="208"/>
      <c r="W35" s="208"/>
      <c r="X35" s="231" t="s">
        <v>44</v>
      </c>
      <c r="Y35" s="229"/>
      <c r="Z35" s="229"/>
      <c r="AA35" s="229"/>
      <c r="AB35" s="229"/>
      <c r="AC35" s="208"/>
      <c r="AD35" s="208"/>
      <c r="AE35" s="208"/>
      <c r="AF35" s="208"/>
      <c r="AG35" s="208"/>
      <c r="AH35" s="208"/>
      <c r="AI35" s="208"/>
      <c r="AJ35" s="208"/>
      <c r="AK35" s="228">
        <f>SUM(AK26:AK33)</f>
        <v>0</v>
      </c>
      <c r="AL35" s="229"/>
      <c r="AM35" s="229"/>
      <c r="AN35" s="229"/>
      <c r="AO35" s="230"/>
      <c r="AP35" s="206"/>
      <c r="AQ35" s="26"/>
      <c r="AR35" s="23"/>
    </row>
    <row r="36" spans="2:57" s="1" customFormat="1" ht="6.95" customHeight="1">
      <c r="B36" s="127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R36" s="23"/>
    </row>
    <row r="37" spans="2:57" s="1" customFormat="1" ht="14.45" customHeight="1">
      <c r="B37" s="127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R37" s="23"/>
    </row>
    <row r="38" spans="2:57" ht="14.45" customHeight="1">
      <c r="B38" s="192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R38" s="18"/>
    </row>
    <row r="39" spans="2:57" ht="14.45" customHeight="1">
      <c r="B39" s="192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R39" s="18"/>
    </row>
    <row r="40" spans="2:57" ht="14.45" customHeight="1">
      <c r="B40" s="192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R40" s="18"/>
    </row>
    <row r="41" spans="2:57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R41" s="18"/>
    </row>
    <row r="42" spans="2:57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R42" s="18"/>
    </row>
    <row r="43" spans="2:57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R43" s="18"/>
    </row>
    <row r="44" spans="2:57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R44" s="18"/>
    </row>
    <row r="45" spans="2:57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R45" s="18"/>
    </row>
    <row r="46" spans="2:57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R46" s="18"/>
    </row>
    <row r="47" spans="2:57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R47" s="18"/>
    </row>
    <row r="48" spans="2:57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R48" s="18"/>
    </row>
    <row r="49" spans="2:44" s="1" customFormat="1" ht="14.45" customHeight="1">
      <c r="B49" s="127"/>
      <c r="C49" s="153"/>
      <c r="D49" s="194" t="s">
        <v>45</v>
      </c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4" t="s">
        <v>46</v>
      </c>
      <c r="AI49" s="195"/>
      <c r="AJ49" s="195"/>
      <c r="AK49" s="195"/>
      <c r="AL49" s="195"/>
      <c r="AM49" s="195"/>
      <c r="AN49" s="195"/>
      <c r="AO49" s="195"/>
      <c r="AP49" s="153"/>
      <c r="AR49" s="23"/>
    </row>
    <row r="50" spans="2:44"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R50" s="18"/>
    </row>
    <row r="51" spans="2:44"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R51" s="18"/>
    </row>
    <row r="52" spans="2:44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R52" s="18"/>
    </row>
    <row r="53" spans="2:44">
      <c r="B53" s="192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R53" s="18"/>
    </row>
    <row r="54" spans="2:44"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R54" s="18"/>
    </row>
    <row r="55" spans="2:44">
      <c r="B55" s="192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R55" s="18"/>
    </row>
    <row r="56" spans="2:44">
      <c r="B56" s="192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R56" s="18"/>
    </row>
    <row r="57" spans="2:44">
      <c r="B57" s="192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R57" s="18"/>
    </row>
    <row r="58" spans="2:44">
      <c r="B58" s="192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R58" s="18"/>
    </row>
    <row r="59" spans="2:44">
      <c r="B59" s="192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R59" s="18"/>
    </row>
    <row r="60" spans="2:44" s="1" customFormat="1" ht="12.75">
      <c r="B60" s="127"/>
      <c r="C60" s="153"/>
      <c r="D60" s="196" t="s">
        <v>47</v>
      </c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6" t="s">
        <v>48</v>
      </c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6" t="s">
        <v>47</v>
      </c>
      <c r="AI60" s="197"/>
      <c r="AJ60" s="197"/>
      <c r="AK60" s="197"/>
      <c r="AL60" s="197"/>
      <c r="AM60" s="196" t="s">
        <v>48</v>
      </c>
      <c r="AN60" s="197"/>
      <c r="AO60" s="197"/>
      <c r="AP60" s="153"/>
      <c r="AR60" s="23"/>
    </row>
    <row r="61" spans="2:44">
      <c r="B61" s="192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R61" s="18"/>
    </row>
    <row r="62" spans="2:44">
      <c r="B62" s="192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R62" s="18"/>
    </row>
    <row r="63" spans="2:44"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R63" s="18"/>
    </row>
    <row r="64" spans="2:44" s="1" customFormat="1" ht="12.75">
      <c r="B64" s="127"/>
      <c r="C64" s="153"/>
      <c r="D64" s="194" t="s">
        <v>49</v>
      </c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4" t="s">
        <v>50</v>
      </c>
      <c r="AI64" s="195"/>
      <c r="AJ64" s="195"/>
      <c r="AK64" s="195"/>
      <c r="AL64" s="195"/>
      <c r="AM64" s="195"/>
      <c r="AN64" s="195"/>
      <c r="AO64" s="195"/>
      <c r="AP64" s="153"/>
      <c r="AR64" s="23"/>
    </row>
    <row r="65" spans="2:44"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R65" s="18"/>
    </row>
    <row r="66" spans="2:44"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R66" s="18"/>
    </row>
    <row r="67" spans="2:44"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R67" s="18"/>
    </row>
    <row r="68" spans="2:44">
      <c r="B68" s="192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R68" s="18"/>
    </row>
    <row r="69" spans="2:44"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R69" s="18"/>
    </row>
    <row r="70" spans="2:44">
      <c r="B70" s="192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R70" s="18"/>
    </row>
    <row r="71" spans="2:44">
      <c r="B71" s="192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R71" s="18"/>
    </row>
    <row r="72" spans="2:44">
      <c r="B72" s="192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R72" s="18"/>
    </row>
    <row r="73" spans="2:44">
      <c r="B73" s="192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R73" s="18"/>
    </row>
    <row r="74" spans="2:44">
      <c r="B74" s="192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R74" s="18"/>
    </row>
    <row r="75" spans="2:44" s="1" customFormat="1" ht="12.75">
      <c r="B75" s="127"/>
      <c r="C75" s="153"/>
      <c r="D75" s="196" t="s">
        <v>47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6" t="s">
        <v>48</v>
      </c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6" t="s">
        <v>47</v>
      </c>
      <c r="AI75" s="197"/>
      <c r="AJ75" s="197"/>
      <c r="AK75" s="197"/>
      <c r="AL75" s="197"/>
      <c r="AM75" s="196" t="s">
        <v>48</v>
      </c>
      <c r="AN75" s="197"/>
      <c r="AO75" s="197"/>
      <c r="AP75" s="153"/>
      <c r="AR75" s="23"/>
    </row>
    <row r="76" spans="2:44" s="1" customFormat="1">
      <c r="B76" s="127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R76" s="23"/>
    </row>
    <row r="77" spans="2:44" s="1" customFormat="1" ht="6.9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28"/>
      <c r="AR77" s="23"/>
    </row>
    <row r="78" spans="2:44"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</row>
    <row r="79" spans="2:44"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</row>
    <row r="80" spans="2:44"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</row>
    <row r="81" spans="1:91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29"/>
      <c r="AR81" s="23"/>
    </row>
    <row r="82" spans="1:91" s="1" customFormat="1" ht="24.95" customHeight="1">
      <c r="B82" s="127"/>
      <c r="C82" s="152" t="s">
        <v>51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R82" s="23"/>
    </row>
    <row r="83" spans="1:91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R83" s="23"/>
    </row>
    <row r="84" spans="1:91" s="3" customFormat="1" ht="12" customHeight="1">
      <c r="B84" s="210"/>
      <c r="C84" s="154" t="s">
        <v>13</v>
      </c>
      <c r="D84" s="211"/>
      <c r="E84" s="211"/>
      <c r="F84" s="211"/>
      <c r="G84" s="211"/>
      <c r="H84" s="211"/>
      <c r="I84" s="211"/>
      <c r="J84" s="211"/>
      <c r="K84" s="211"/>
      <c r="L84" s="211" t="str">
        <f>K5</f>
        <v>01_2024</v>
      </c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R84" s="30"/>
    </row>
    <row r="85" spans="1:91" s="4" customFormat="1" ht="36.950000000000003" customHeight="1">
      <c r="B85" s="212"/>
      <c r="C85" s="213" t="s">
        <v>16</v>
      </c>
      <c r="D85" s="214"/>
      <c r="E85" s="214"/>
      <c r="F85" s="214"/>
      <c r="G85" s="214"/>
      <c r="H85" s="214"/>
      <c r="I85" s="214"/>
      <c r="J85" s="214"/>
      <c r="K85" s="214"/>
      <c r="L85" s="247" t="str">
        <f>K6</f>
        <v>ZOO Brno - lední medvědi</v>
      </c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14"/>
      <c r="AL85" s="214"/>
      <c r="AM85" s="214"/>
      <c r="AN85" s="214"/>
      <c r="AO85" s="214"/>
      <c r="AP85" s="214"/>
      <c r="AR85" s="31"/>
    </row>
    <row r="86" spans="1:91" s="1" customFormat="1" ht="6.95" customHeight="1">
      <c r="B86" s="127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R86" s="23"/>
    </row>
    <row r="87" spans="1:91" s="1" customFormat="1" ht="12" customHeight="1">
      <c r="B87" s="127"/>
      <c r="C87" s="154" t="s">
        <v>20</v>
      </c>
      <c r="D87" s="153"/>
      <c r="E87" s="153"/>
      <c r="F87" s="153"/>
      <c r="G87" s="153"/>
      <c r="H87" s="153"/>
      <c r="I87" s="153"/>
      <c r="J87" s="153"/>
      <c r="K87" s="153"/>
      <c r="L87" s="215" t="str">
        <f>IF(K8="","",K8)</f>
        <v xml:space="preserve"> </v>
      </c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4" t="s">
        <v>22</v>
      </c>
      <c r="AJ87" s="153"/>
      <c r="AK87" s="153"/>
      <c r="AL87" s="153"/>
      <c r="AM87" s="249">
        <f>IF(AN8= "","",AN8)</f>
        <v>45489</v>
      </c>
      <c r="AN87" s="249"/>
      <c r="AO87" s="153"/>
      <c r="AP87" s="153"/>
      <c r="AR87" s="23"/>
    </row>
    <row r="88" spans="1:91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R88" s="23"/>
    </row>
    <row r="89" spans="1:91" s="1" customFormat="1" ht="15.2" customHeight="1">
      <c r="B89" s="127"/>
      <c r="C89" s="154" t="s">
        <v>23</v>
      </c>
      <c r="D89" s="153"/>
      <c r="E89" s="153"/>
      <c r="F89" s="153"/>
      <c r="G89" s="153"/>
      <c r="H89" s="153"/>
      <c r="I89" s="153"/>
      <c r="J89" s="153"/>
      <c r="K89" s="153"/>
      <c r="L89" s="211" t="str">
        <f>IF(E11= "","",E11)</f>
        <v xml:space="preserve"> </v>
      </c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4" t="s">
        <v>28</v>
      </c>
      <c r="AJ89" s="153"/>
      <c r="AK89" s="153"/>
      <c r="AL89" s="153"/>
      <c r="AM89" s="250" t="str">
        <f>IF(E17="","",E17)</f>
        <v xml:space="preserve"> </v>
      </c>
      <c r="AN89" s="251"/>
      <c r="AO89" s="251"/>
      <c r="AP89" s="251"/>
      <c r="AR89" s="23"/>
      <c r="AS89" s="254" t="s">
        <v>52</v>
      </c>
      <c r="AT89" s="255"/>
      <c r="AU89" s="32"/>
      <c r="AV89" s="32"/>
      <c r="AW89" s="32"/>
      <c r="AX89" s="32"/>
      <c r="AY89" s="32"/>
      <c r="AZ89" s="32"/>
      <c r="BA89" s="32"/>
      <c r="BB89" s="32"/>
      <c r="BC89" s="32"/>
      <c r="BD89" s="33"/>
    </row>
    <row r="90" spans="1:91" s="1" customFormat="1" ht="15.2" customHeight="1">
      <c r="B90" s="127"/>
      <c r="C90" s="154" t="s">
        <v>26</v>
      </c>
      <c r="D90" s="153"/>
      <c r="E90" s="153"/>
      <c r="F90" s="153"/>
      <c r="G90" s="153"/>
      <c r="H90" s="153"/>
      <c r="I90" s="153"/>
      <c r="J90" s="153"/>
      <c r="K90" s="153"/>
      <c r="L90" s="211" t="str">
        <f>IF(E14= "Vyplň údaj","",E14)</f>
        <v/>
      </c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4" t="s">
        <v>30</v>
      </c>
      <c r="AJ90" s="153"/>
      <c r="AK90" s="153"/>
      <c r="AL90" s="153"/>
      <c r="AM90" s="250" t="str">
        <f>IF(E20="","",E20)</f>
        <v xml:space="preserve"> </v>
      </c>
      <c r="AN90" s="251"/>
      <c r="AO90" s="251"/>
      <c r="AP90" s="251"/>
      <c r="AR90" s="23"/>
      <c r="AS90" s="256"/>
      <c r="AT90" s="257"/>
      <c r="BD90" s="34"/>
    </row>
    <row r="91" spans="1:91" s="1" customFormat="1" ht="10.9" customHeight="1">
      <c r="B91" s="127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R91" s="23"/>
      <c r="AS91" s="256"/>
      <c r="AT91" s="257"/>
      <c r="BD91" s="34"/>
    </row>
    <row r="92" spans="1:91" s="1" customFormat="1" ht="29.25" customHeight="1">
      <c r="B92" s="127"/>
      <c r="C92" s="258" t="s">
        <v>53</v>
      </c>
      <c r="D92" s="259"/>
      <c r="E92" s="259"/>
      <c r="F92" s="259"/>
      <c r="G92" s="259"/>
      <c r="H92" s="188"/>
      <c r="I92" s="261" t="s">
        <v>54</v>
      </c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60" t="s">
        <v>55</v>
      </c>
      <c r="AH92" s="259"/>
      <c r="AI92" s="259"/>
      <c r="AJ92" s="259"/>
      <c r="AK92" s="259"/>
      <c r="AL92" s="259"/>
      <c r="AM92" s="259"/>
      <c r="AN92" s="261" t="s">
        <v>56</v>
      </c>
      <c r="AO92" s="259"/>
      <c r="AP92" s="262"/>
      <c r="AQ92" s="35" t="s">
        <v>57</v>
      </c>
      <c r="AR92" s="23"/>
      <c r="AS92" s="36" t="s">
        <v>58</v>
      </c>
      <c r="AT92" s="37" t="s">
        <v>59</v>
      </c>
      <c r="AU92" s="37" t="s">
        <v>60</v>
      </c>
      <c r="AV92" s="37" t="s">
        <v>61</v>
      </c>
      <c r="AW92" s="37" t="s">
        <v>62</v>
      </c>
      <c r="AX92" s="37" t="s">
        <v>63</v>
      </c>
      <c r="AY92" s="37" t="s">
        <v>64</v>
      </c>
      <c r="AZ92" s="37" t="s">
        <v>65</v>
      </c>
      <c r="BA92" s="37" t="s">
        <v>66</v>
      </c>
      <c r="BB92" s="37" t="s">
        <v>67</v>
      </c>
      <c r="BC92" s="37" t="s">
        <v>68</v>
      </c>
      <c r="BD92" s="38" t="s">
        <v>69</v>
      </c>
    </row>
    <row r="93" spans="1:91" s="1" customFormat="1" ht="10.9" customHeight="1">
      <c r="B93" s="127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R93" s="23"/>
      <c r="AS93" s="39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3"/>
    </row>
    <row r="94" spans="1:91" s="5" customFormat="1" ht="32.450000000000003" customHeight="1">
      <c r="B94" s="216"/>
      <c r="C94" s="162" t="s">
        <v>70</v>
      </c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52">
        <f>ROUND(SUM(AG95:AG101),2)</f>
        <v>0</v>
      </c>
      <c r="AH94" s="252"/>
      <c r="AI94" s="252"/>
      <c r="AJ94" s="252"/>
      <c r="AK94" s="252"/>
      <c r="AL94" s="252"/>
      <c r="AM94" s="252"/>
      <c r="AN94" s="253">
        <f t="shared" ref="AN94:AN101" si="0">SUM(AG94,AT94)</f>
        <v>0</v>
      </c>
      <c r="AO94" s="253"/>
      <c r="AP94" s="253"/>
      <c r="AQ94" s="41" t="s">
        <v>1</v>
      </c>
      <c r="AR94" s="40"/>
      <c r="AS94" s="42">
        <f>ROUND(SUM(AS95:AS101),2)</f>
        <v>0</v>
      </c>
      <c r="AT94" s="43">
        <f t="shared" ref="AT94:AT101" si="1">ROUND(SUM(AV94:AW94),2)</f>
        <v>0</v>
      </c>
      <c r="AU94" s="44">
        <f>ROUND(SUM(AU95:AU101),5)</f>
        <v>0</v>
      </c>
      <c r="AV94" s="43">
        <f>ROUND(AZ94*L29,2)</f>
        <v>0</v>
      </c>
      <c r="AW94" s="43">
        <f>ROUND(BA94*L30,2)</f>
        <v>0</v>
      </c>
      <c r="AX94" s="43">
        <f>ROUND(BB94*L29,2)</f>
        <v>0</v>
      </c>
      <c r="AY94" s="43">
        <f>ROUND(BC94*L30,2)</f>
        <v>0</v>
      </c>
      <c r="AZ94" s="43">
        <f>ROUND(SUM(AZ95:AZ101),2)</f>
        <v>0</v>
      </c>
      <c r="BA94" s="43">
        <f>ROUND(SUM(BA95:BA101),2)</f>
        <v>0</v>
      </c>
      <c r="BB94" s="43">
        <f>ROUND(SUM(BB95:BB101),2)</f>
        <v>0</v>
      </c>
      <c r="BC94" s="43">
        <f>ROUND(SUM(BC95:BC101),2)</f>
        <v>0</v>
      </c>
      <c r="BD94" s="45">
        <f>ROUND(SUM(BD95:BD101),2)</f>
        <v>0</v>
      </c>
      <c r="BS94" s="46" t="s">
        <v>71</v>
      </c>
      <c r="BT94" s="46" t="s">
        <v>72</v>
      </c>
      <c r="BU94" s="47" t="s">
        <v>73</v>
      </c>
      <c r="BV94" s="46" t="s">
        <v>74</v>
      </c>
      <c r="BW94" s="46" t="s">
        <v>4</v>
      </c>
      <c r="BX94" s="46" t="s">
        <v>75</v>
      </c>
      <c r="CL94" s="46" t="s">
        <v>1</v>
      </c>
    </row>
    <row r="95" spans="1:91" s="6" customFormat="1" ht="16.5" customHeight="1">
      <c r="A95" s="48" t="s">
        <v>76</v>
      </c>
      <c r="B95" s="218"/>
      <c r="C95" s="219"/>
      <c r="D95" s="246" t="s">
        <v>77</v>
      </c>
      <c r="E95" s="246"/>
      <c r="F95" s="246"/>
      <c r="G95" s="246"/>
      <c r="H95" s="246"/>
      <c r="I95" s="220"/>
      <c r="J95" s="246" t="s">
        <v>78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4">
        <f>'01 - SO 01 Záporová stěna'!J30</f>
        <v>0</v>
      </c>
      <c r="AH95" s="245"/>
      <c r="AI95" s="245"/>
      <c r="AJ95" s="245"/>
      <c r="AK95" s="245"/>
      <c r="AL95" s="245"/>
      <c r="AM95" s="245"/>
      <c r="AN95" s="244">
        <f t="shared" si="0"/>
        <v>0</v>
      </c>
      <c r="AO95" s="245"/>
      <c r="AP95" s="245"/>
      <c r="AQ95" s="50" t="s">
        <v>79</v>
      </c>
      <c r="AR95" s="49"/>
      <c r="AS95" s="51">
        <v>0</v>
      </c>
      <c r="AT95" s="52">
        <f t="shared" si="1"/>
        <v>0</v>
      </c>
      <c r="AU95" s="53">
        <f>'01 - SO 01 Záporová stěna'!P123</f>
        <v>0</v>
      </c>
      <c r="AV95" s="52">
        <f>'01 - SO 01 Záporová stěna'!J33</f>
        <v>0</v>
      </c>
      <c r="AW95" s="52">
        <f>'01 - SO 01 Záporová stěna'!J34</f>
        <v>0</v>
      </c>
      <c r="AX95" s="52">
        <f>'01 - SO 01 Záporová stěna'!J35</f>
        <v>0</v>
      </c>
      <c r="AY95" s="52">
        <f>'01 - SO 01 Záporová stěna'!J36</f>
        <v>0</v>
      </c>
      <c r="AZ95" s="52">
        <f>'01 - SO 01 Záporová stěna'!F33</f>
        <v>0</v>
      </c>
      <c r="BA95" s="52">
        <f>'01 - SO 01 Záporová stěna'!F34</f>
        <v>0</v>
      </c>
      <c r="BB95" s="52">
        <f>'01 - SO 01 Záporová stěna'!F35</f>
        <v>0</v>
      </c>
      <c r="BC95" s="52">
        <f>'01 - SO 01 Záporová stěna'!F36</f>
        <v>0</v>
      </c>
      <c r="BD95" s="54">
        <f>'01 - SO 01 Záporová stěna'!F37</f>
        <v>0</v>
      </c>
      <c r="BT95" s="55" t="s">
        <v>80</v>
      </c>
      <c r="BV95" s="55" t="s">
        <v>74</v>
      </c>
      <c r="BW95" s="55" t="s">
        <v>81</v>
      </c>
      <c r="BX95" s="55" t="s">
        <v>4</v>
      </c>
      <c r="CL95" s="55" t="s">
        <v>1</v>
      </c>
      <c r="CM95" s="55" t="s">
        <v>82</v>
      </c>
    </row>
    <row r="96" spans="1:91" s="6" customFormat="1" ht="16.5" customHeight="1">
      <c r="A96" s="48" t="s">
        <v>76</v>
      </c>
      <c r="B96" s="218"/>
      <c r="C96" s="219"/>
      <c r="D96" s="246" t="s">
        <v>83</v>
      </c>
      <c r="E96" s="246"/>
      <c r="F96" s="246"/>
      <c r="G96" s="246"/>
      <c r="H96" s="246"/>
      <c r="I96" s="220"/>
      <c r="J96" s="246" t="s">
        <v>84</v>
      </c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4">
        <f>'02.1 - SO 02.1 ASŘ'!J30</f>
        <v>0</v>
      </c>
      <c r="AH96" s="245"/>
      <c r="AI96" s="245"/>
      <c r="AJ96" s="245"/>
      <c r="AK96" s="245"/>
      <c r="AL96" s="245"/>
      <c r="AM96" s="245"/>
      <c r="AN96" s="244">
        <f t="shared" si="0"/>
        <v>0</v>
      </c>
      <c r="AO96" s="245"/>
      <c r="AP96" s="245"/>
      <c r="AQ96" s="50" t="s">
        <v>79</v>
      </c>
      <c r="AR96" s="49"/>
      <c r="AS96" s="51">
        <v>0</v>
      </c>
      <c r="AT96" s="52">
        <f t="shared" si="1"/>
        <v>0</v>
      </c>
      <c r="AU96" s="53">
        <f>'02.1 - SO 02.1 ASŘ'!P124</f>
        <v>0</v>
      </c>
      <c r="AV96" s="52">
        <f>'02.1 - SO 02.1 ASŘ'!J33</f>
        <v>0</v>
      </c>
      <c r="AW96" s="52">
        <f>'02.1 - SO 02.1 ASŘ'!J34</f>
        <v>0</v>
      </c>
      <c r="AX96" s="52">
        <f>'02.1 - SO 02.1 ASŘ'!J35</f>
        <v>0</v>
      </c>
      <c r="AY96" s="52">
        <f>'02.1 - SO 02.1 ASŘ'!J36</f>
        <v>0</v>
      </c>
      <c r="AZ96" s="52">
        <f>'02.1 - SO 02.1 ASŘ'!F33</f>
        <v>0</v>
      </c>
      <c r="BA96" s="52">
        <f>'02.1 - SO 02.1 ASŘ'!F34</f>
        <v>0</v>
      </c>
      <c r="BB96" s="52">
        <f>'02.1 - SO 02.1 ASŘ'!F35</f>
        <v>0</v>
      </c>
      <c r="BC96" s="52">
        <f>'02.1 - SO 02.1 ASŘ'!F36</f>
        <v>0</v>
      </c>
      <c r="BD96" s="54">
        <f>'02.1 - SO 02.1 ASŘ'!F37</f>
        <v>0</v>
      </c>
      <c r="BT96" s="55" t="s">
        <v>80</v>
      </c>
      <c r="BV96" s="55" t="s">
        <v>74</v>
      </c>
      <c r="BW96" s="55" t="s">
        <v>85</v>
      </c>
      <c r="BX96" s="55" t="s">
        <v>4</v>
      </c>
      <c r="CL96" s="55" t="s">
        <v>1</v>
      </c>
      <c r="CM96" s="55" t="s">
        <v>82</v>
      </c>
    </row>
    <row r="97" spans="1:91" s="6" customFormat="1" ht="16.5" customHeight="1">
      <c r="A97" s="48" t="s">
        <v>76</v>
      </c>
      <c r="B97" s="218"/>
      <c r="C97" s="219"/>
      <c r="D97" s="246" t="s">
        <v>86</v>
      </c>
      <c r="E97" s="246"/>
      <c r="F97" s="246"/>
      <c r="G97" s="246"/>
      <c r="H97" s="246"/>
      <c r="I97" s="220"/>
      <c r="J97" s="246" t="s">
        <v>87</v>
      </c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4">
        <f>'03 - SO 03 Sadové úpravy'!J30</f>
        <v>0</v>
      </c>
      <c r="AH97" s="245"/>
      <c r="AI97" s="245"/>
      <c r="AJ97" s="245"/>
      <c r="AK97" s="245"/>
      <c r="AL97" s="245"/>
      <c r="AM97" s="245"/>
      <c r="AN97" s="244">
        <f t="shared" si="0"/>
        <v>0</v>
      </c>
      <c r="AO97" s="245"/>
      <c r="AP97" s="245"/>
      <c r="AQ97" s="50" t="s">
        <v>79</v>
      </c>
      <c r="AR97" s="49"/>
      <c r="AS97" s="51">
        <v>0</v>
      </c>
      <c r="AT97" s="52">
        <f t="shared" si="1"/>
        <v>0</v>
      </c>
      <c r="AU97" s="53">
        <f>'03 - SO 03 Sadové úpravy'!P119</f>
        <v>0</v>
      </c>
      <c r="AV97" s="52">
        <f>'03 - SO 03 Sadové úpravy'!J33</f>
        <v>0</v>
      </c>
      <c r="AW97" s="52">
        <f>'03 - SO 03 Sadové úpravy'!J34</f>
        <v>0</v>
      </c>
      <c r="AX97" s="52">
        <f>'03 - SO 03 Sadové úpravy'!J35</f>
        <v>0</v>
      </c>
      <c r="AY97" s="52">
        <f>'03 - SO 03 Sadové úpravy'!J36</f>
        <v>0</v>
      </c>
      <c r="AZ97" s="52">
        <f>'03 - SO 03 Sadové úpravy'!F33</f>
        <v>0</v>
      </c>
      <c r="BA97" s="52">
        <f>'03 - SO 03 Sadové úpravy'!F34</f>
        <v>0</v>
      </c>
      <c r="BB97" s="52">
        <f>'03 - SO 03 Sadové úpravy'!F35</f>
        <v>0</v>
      </c>
      <c r="BC97" s="52">
        <f>'03 - SO 03 Sadové úpravy'!F36</f>
        <v>0</v>
      </c>
      <c r="BD97" s="54">
        <f>'03 - SO 03 Sadové úpravy'!F37</f>
        <v>0</v>
      </c>
      <c r="BT97" s="55" t="s">
        <v>80</v>
      </c>
      <c r="BV97" s="55" t="s">
        <v>74</v>
      </c>
      <c r="BW97" s="55" t="s">
        <v>88</v>
      </c>
      <c r="BX97" s="55" t="s">
        <v>4</v>
      </c>
      <c r="CL97" s="55" t="s">
        <v>1</v>
      </c>
      <c r="CM97" s="55" t="s">
        <v>82</v>
      </c>
    </row>
    <row r="98" spans="1:91" s="6" customFormat="1" ht="16.5" customHeight="1">
      <c r="A98" s="48" t="s">
        <v>76</v>
      </c>
      <c r="B98" s="218"/>
      <c r="C98" s="219"/>
      <c r="D98" s="246" t="s">
        <v>89</v>
      </c>
      <c r="E98" s="246"/>
      <c r="F98" s="246"/>
      <c r="G98" s="246"/>
      <c r="H98" s="246"/>
      <c r="I98" s="220"/>
      <c r="J98" s="246" t="s">
        <v>90</v>
      </c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4">
        <f>'04 - SO 04 Příprava území...'!J30</f>
        <v>0</v>
      </c>
      <c r="AH98" s="245"/>
      <c r="AI98" s="245"/>
      <c r="AJ98" s="245"/>
      <c r="AK98" s="245"/>
      <c r="AL98" s="245"/>
      <c r="AM98" s="245"/>
      <c r="AN98" s="244">
        <f t="shared" si="0"/>
        <v>0</v>
      </c>
      <c r="AO98" s="245"/>
      <c r="AP98" s="245"/>
      <c r="AQ98" s="50" t="s">
        <v>79</v>
      </c>
      <c r="AR98" s="49"/>
      <c r="AS98" s="51">
        <v>0</v>
      </c>
      <c r="AT98" s="52">
        <f t="shared" si="1"/>
        <v>0</v>
      </c>
      <c r="AU98" s="53">
        <f>'04 - SO 04 Příprava území...'!P119</f>
        <v>0</v>
      </c>
      <c r="AV98" s="52">
        <f>'04 - SO 04 Příprava území...'!J33</f>
        <v>0</v>
      </c>
      <c r="AW98" s="52">
        <f>'04 - SO 04 Příprava území...'!J34</f>
        <v>0</v>
      </c>
      <c r="AX98" s="52">
        <f>'04 - SO 04 Příprava území...'!J35</f>
        <v>0</v>
      </c>
      <c r="AY98" s="52">
        <f>'04 - SO 04 Příprava území...'!J36</f>
        <v>0</v>
      </c>
      <c r="AZ98" s="52">
        <f>'04 - SO 04 Příprava území...'!F33</f>
        <v>0</v>
      </c>
      <c r="BA98" s="52">
        <f>'04 - SO 04 Příprava území...'!F34</f>
        <v>0</v>
      </c>
      <c r="BB98" s="52">
        <f>'04 - SO 04 Příprava území...'!F35</f>
        <v>0</v>
      </c>
      <c r="BC98" s="52">
        <f>'04 - SO 04 Příprava území...'!F36</f>
        <v>0</v>
      </c>
      <c r="BD98" s="54">
        <f>'04 - SO 04 Příprava území...'!F37</f>
        <v>0</v>
      </c>
      <c r="BT98" s="55" t="s">
        <v>80</v>
      </c>
      <c r="BV98" s="55" t="s">
        <v>74</v>
      </c>
      <c r="BW98" s="55" t="s">
        <v>91</v>
      </c>
      <c r="BX98" s="55" t="s">
        <v>4</v>
      </c>
      <c r="CL98" s="55" t="s">
        <v>1</v>
      </c>
      <c r="CM98" s="55" t="s">
        <v>82</v>
      </c>
    </row>
    <row r="99" spans="1:91" s="6" customFormat="1" ht="16.5" customHeight="1">
      <c r="A99" s="48" t="s">
        <v>76</v>
      </c>
      <c r="B99" s="218"/>
      <c r="C99" s="219"/>
      <c r="D99" s="246" t="s">
        <v>92</v>
      </c>
      <c r="E99" s="246"/>
      <c r="F99" s="246"/>
      <c r="G99" s="246"/>
      <c r="H99" s="246"/>
      <c r="I99" s="220"/>
      <c r="J99" s="246" t="s">
        <v>93</v>
      </c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4">
        <f>'51 - IO 01 Elektroinstalace'!J30</f>
        <v>0</v>
      </c>
      <c r="AH99" s="245"/>
      <c r="AI99" s="245"/>
      <c r="AJ99" s="245"/>
      <c r="AK99" s="245"/>
      <c r="AL99" s="245"/>
      <c r="AM99" s="245"/>
      <c r="AN99" s="244">
        <f t="shared" si="0"/>
        <v>0</v>
      </c>
      <c r="AO99" s="245"/>
      <c r="AP99" s="245"/>
      <c r="AQ99" s="50" t="s">
        <v>94</v>
      </c>
      <c r="AR99" s="49"/>
      <c r="AS99" s="51">
        <v>0</v>
      </c>
      <c r="AT99" s="52">
        <f t="shared" si="1"/>
        <v>0</v>
      </c>
      <c r="AU99" s="53">
        <f>'51 - IO 01 Elektroinstalace'!P125</f>
        <v>0</v>
      </c>
      <c r="AV99" s="52">
        <f>'51 - IO 01 Elektroinstalace'!J33</f>
        <v>0</v>
      </c>
      <c r="AW99" s="52">
        <f>'51 - IO 01 Elektroinstalace'!J34</f>
        <v>0</v>
      </c>
      <c r="AX99" s="52">
        <f>'51 - IO 01 Elektroinstalace'!J35</f>
        <v>0</v>
      </c>
      <c r="AY99" s="52">
        <f>'51 - IO 01 Elektroinstalace'!J36</f>
        <v>0</v>
      </c>
      <c r="AZ99" s="52">
        <f>'51 - IO 01 Elektroinstalace'!F33</f>
        <v>0</v>
      </c>
      <c r="BA99" s="52">
        <f>'51 - IO 01 Elektroinstalace'!F34</f>
        <v>0</v>
      </c>
      <c r="BB99" s="52">
        <f>'51 - IO 01 Elektroinstalace'!F35</f>
        <v>0</v>
      </c>
      <c r="BC99" s="52">
        <f>'51 - IO 01 Elektroinstalace'!F36</f>
        <v>0</v>
      </c>
      <c r="BD99" s="54">
        <f>'51 - IO 01 Elektroinstalace'!F37</f>
        <v>0</v>
      </c>
      <c r="BT99" s="55" t="s">
        <v>80</v>
      </c>
      <c r="BV99" s="55" t="s">
        <v>74</v>
      </c>
      <c r="BW99" s="55" t="s">
        <v>95</v>
      </c>
      <c r="BX99" s="55" t="s">
        <v>4</v>
      </c>
      <c r="CL99" s="55" t="s">
        <v>1</v>
      </c>
      <c r="CM99" s="55" t="s">
        <v>82</v>
      </c>
    </row>
    <row r="100" spans="1:91" s="6" customFormat="1" ht="16.5" customHeight="1">
      <c r="A100" s="48" t="s">
        <v>76</v>
      </c>
      <c r="B100" s="218"/>
      <c r="C100" s="219"/>
      <c r="D100" s="246" t="s">
        <v>96</v>
      </c>
      <c r="E100" s="246"/>
      <c r="F100" s="246"/>
      <c r="G100" s="246"/>
      <c r="H100" s="246"/>
      <c r="I100" s="220"/>
      <c r="J100" s="246" t="s">
        <v>97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4">
        <f>'52 - IO 02 ZTI'!J30</f>
        <v>0</v>
      </c>
      <c r="AH100" s="245"/>
      <c r="AI100" s="245"/>
      <c r="AJ100" s="245"/>
      <c r="AK100" s="245"/>
      <c r="AL100" s="245"/>
      <c r="AM100" s="245"/>
      <c r="AN100" s="244">
        <f t="shared" si="0"/>
        <v>0</v>
      </c>
      <c r="AO100" s="245"/>
      <c r="AP100" s="245"/>
      <c r="AQ100" s="50" t="s">
        <v>94</v>
      </c>
      <c r="AR100" s="49"/>
      <c r="AS100" s="51">
        <v>0</v>
      </c>
      <c r="AT100" s="52">
        <f t="shared" si="1"/>
        <v>0</v>
      </c>
      <c r="AU100" s="53">
        <f>'52 - IO 02 ZTI'!P124</f>
        <v>0</v>
      </c>
      <c r="AV100" s="52">
        <f>'52 - IO 02 ZTI'!J33</f>
        <v>0</v>
      </c>
      <c r="AW100" s="52">
        <f>'52 - IO 02 ZTI'!J34</f>
        <v>0</v>
      </c>
      <c r="AX100" s="52">
        <f>'52 - IO 02 ZTI'!J35</f>
        <v>0</v>
      </c>
      <c r="AY100" s="52">
        <f>'52 - IO 02 ZTI'!J36</f>
        <v>0</v>
      </c>
      <c r="AZ100" s="52">
        <f>'52 - IO 02 ZTI'!F33</f>
        <v>0</v>
      </c>
      <c r="BA100" s="52">
        <f>'52 - IO 02 ZTI'!F34</f>
        <v>0</v>
      </c>
      <c r="BB100" s="52">
        <f>'52 - IO 02 ZTI'!F35</f>
        <v>0</v>
      </c>
      <c r="BC100" s="52">
        <f>'52 - IO 02 ZTI'!F36</f>
        <v>0</v>
      </c>
      <c r="BD100" s="54">
        <f>'52 - IO 02 ZTI'!F37</f>
        <v>0</v>
      </c>
      <c r="BT100" s="55" t="s">
        <v>80</v>
      </c>
      <c r="BV100" s="55" t="s">
        <v>74</v>
      </c>
      <c r="BW100" s="55" t="s">
        <v>98</v>
      </c>
      <c r="BX100" s="55" t="s">
        <v>4</v>
      </c>
      <c r="CL100" s="55" t="s">
        <v>1</v>
      </c>
      <c r="CM100" s="55" t="s">
        <v>82</v>
      </c>
    </row>
    <row r="101" spans="1:91" s="6" customFormat="1" ht="16.5" customHeight="1">
      <c r="A101" s="48" t="s">
        <v>76</v>
      </c>
      <c r="B101" s="218"/>
      <c r="C101" s="219"/>
      <c r="D101" s="246" t="s">
        <v>99</v>
      </c>
      <c r="E101" s="246"/>
      <c r="F101" s="246"/>
      <c r="G101" s="246"/>
      <c r="H101" s="246"/>
      <c r="I101" s="220"/>
      <c r="J101" s="246" t="s">
        <v>100</v>
      </c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4">
        <f>'901 - VON'!J30</f>
        <v>0</v>
      </c>
      <c r="AH101" s="245"/>
      <c r="AI101" s="245"/>
      <c r="AJ101" s="245"/>
      <c r="AK101" s="245"/>
      <c r="AL101" s="245"/>
      <c r="AM101" s="245"/>
      <c r="AN101" s="244">
        <f t="shared" si="0"/>
        <v>0</v>
      </c>
      <c r="AO101" s="245"/>
      <c r="AP101" s="245"/>
      <c r="AQ101" s="50" t="s">
        <v>100</v>
      </c>
      <c r="AR101" s="49"/>
      <c r="AS101" s="56">
        <v>0</v>
      </c>
      <c r="AT101" s="57">
        <f t="shared" si="1"/>
        <v>0</v>
      </c>
      <c r="AU101" s="58">
        <f>'901 - VON'!P118</f>
        <v>0</v>
      </c>
      <c r="AV101" s="57">
        <f>'901 - VON'!J33</f>
        <v>0</v>
      </c>
      <c r="AW101" s="57">
        <f>'901 - VON'!J34</f>
        <v>0</v>
      </c>
      <c r="AX101" s="57">
        <f>'901 - VON'!J35</f>
        <v>0</v>
      </c>
      <c r="AY101" s="57">
        <f>'901 - VON'!J36</f>
        <v>0</v>
      </c>
      <c r="AZ101" s="57">
        <f>'901 - VON'!F33</f>
        <v>0</v>
      </c>
      <c r="BA101" s="57">
        <f>'901 - VON'!F34</f>
        <v>0</v>
      </c>
      <c r="BB101" s="57">
        <f>'901 - VON'!F35</f>
        <v>0</v>
      </c>
      <c r="BC101" s="57">
        <f>'901 - VON'!F36</f>
        <v>0</v>
      </c>
      <c r="BD101" s="59">
        <f>'901 - VON'!F37</f>
        <v>0</v>
      </c>
      <c r="BT101" s="55" t="s">
        <v>80</v>
      </c>
      <c r="BV101" s="55" t="s">
        <v>74</v>
      </c>
      <c r="BW101" s="55" t="s">
        <v>101</v>
      </c>
      <c r="BX101" s="55" t="s">
        <v>4</v>
      </c>
      <c r="CL101" s="55" t="s">
        <v>1</v>
      </c>
      <c r="CM101" s="55" t="s">
        <v>82</v>
      </c>
    </row>
    <row r="102" spans="1:91" s="1" customFormat="1" ht="30" customHeight="1">
      <c r="B102" s="127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R102" s="23"/>
    </row>
    <row r="103" spans="1:91" s="1" customFormat="1" ht="6.95" customHeight="1"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28"/>
      <c r="AR103" s="23"/>
    </row>
  </sheetData>
  <sheetProtection algorithmName="SHA-512" hashValue="FvL43ZXuVU149HfXXDFHjkVXh6/E1WoixqLrKu2GtqGO8x7pNscSddWAtV+HthoJqyuxNnhSPjTAmsD16w2uEQ==" saltValue="zQP42YmBltkznkwyJgYcoA==" spinCount="100000" sheet="1" objects="1" scenarios="1"/>
  <mergeCells count="6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01 - SO 01 Záporová stěna'!C2" display="/" xr:uid="{00000000-0004-0000-0000-000000000000}"/>
    <hyperlink ref="A96" location="'02.1 - SO 02.1 ASŘ'!C2" display="/" xr:uid="{00000000-0004-0000-0000-000001000000}"/>
    <hyperlink ref="A97" location="'03 - SO 03 Sadové úpravy'!C2" display="/" xr:uid="{00000000-0004-0000-0000-000002000000}"/>
    <hyperlink ref="A98" location="'04 - SO 04 Příprava území...'!C2" display="/" xr:uid="{00000000-0004-0000-0000-000003000000}"/>
    <hyperlink ref="A99" location="'51 - IO 01 Elektroinstalace'!C2" display="/" xr:uid="{00000000-0004-0000-0000-000004000000}"/>
    <hyperlink ref="A100" location="'52 - IO 02 ZTI'!C2" display="/" xr:uid="{00000000-0004-0000-0000-000005000000}"/>
    <hyperlink ref="A101" location="'901 - VON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4"/>
  <sheetViews>
    <sheetView showGridLines="0" tabSelected="1" topLeftCell="A188" workbookViewId="0">
      <selection activeCell="I210" sqref="I2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81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104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21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tr">
        <f>IF('Rekapitulace stavby'!AN10="","",'Rekapitulace stavby'!AN10)</f>
        <v/>
      </c>
      <c r="L14" s="23"/>
    </row>
    <row r="15" spans="2:46" s="1" customFormat="1" ht="18" customHeight="1">
      <c r="B15" s="127"/>
      <c r="C15" s="153"/>
      <c r="D15" s="153"/>
      <c r="E15" s="155" t="str">
        <f>IF('Rekapitulace stavby'!E11="","",'Rekapitulace stavby'!E11)</f>
        <v xml:space="preserve"> </v>
      </c>
      <c r="F15" s="153"/>
      <c r="G15" s="153"/>
      <c r="H15" s="153"/>
      <c r="I15" s="154" t="s">
        <v>25</v>
      </c>
      <c r="J15" s="155" t="str">
        <f>IF('Rekapitulace stavby'!AN11="","",'Rekapitulace stavby'!AN11)</f>
        <v/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tr">
        <f>IF('Rekapitulace stavby'!AN16="","",'Rekapitulace stavby'!AN16)</f>
        <v/>
      </c>
      <c r="L20" s="23"/>
    </row>
    <row r="21" spans="2:12" s="1" customFormat="1" ht="18" customHeight="1">
      <c r="B21" s="127"/>
      <c r="C21" s="153"/>
      <c r="D21" s="153"/>
      <c r="E21" s="155" t="str">
        <f>IF('Rekapitulace stavby'!E17="","",'Rekapitulace stavby'!E17)</f>
        <v xml:space="preserve"> </v>
      </c>
      <c r="F21" s="153"/>
      <c r="G21" s="153"/>
      <c r="H21" s="153"/>
      <c r="I21" s="154" t="s">
        <v>25</v>
      </c>
      <c r="J21" s="155" t="str">
        <f>IF('Rekapitulace stavby'!AN17="","",'Rekapitulace stavby'!AN17)</f>
        <v/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tr">
        <f>IF('Rekapitulace stavby'!AN19="","",'Rekapitulace stavby'!AN19)</f>
        <v/>
      </c>
      <c r="L23" s="23"/>
    </row>
    <row r="24" spans="2:12" s="1" customFormat="1" ht="18" customHeight="1">
      <c r="B24" s="127"/>
      <c r="C24" s="153"/>
      <c r="D24" s="153"/>
      <c r="E24" s="155" t="str">
        <f>IF('Rekapitulace stavby'!E20="","",'Rekapitulace stavby'!E20)</f>
        <v xml:space="preserve"> </v>
      </c>
      <c r="F24" s="153"/>
      <c r="G24" s="153"/>
      <c r="H24" s="153"/>
      <c r="I24" s="154" t="s">
        <v>25</v>
      </c>
      <c r="J24" s="155" t="str">
        <f>IF('Rekapitulace stavby'!AN20="","",'Rekapitulace stavby'!AN20)</f>
        <v/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ROUND(J123,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ROUND((SUM(BE123:BE283)),  2)</f>
        <v>0</v>
      </c>
      <c r="G33" s="153"/>
      <c r="H33" s="153"/>
      <c r="I33" s="186">
        <v>0.21</v>
      </c>
      <c r="J33" s="185">
        <f>ROUND(((SUM(BE123:BE283))*I33),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ROUND((SUM(BF123:BF283)),  2)</f>
        <v>0</v>
      </c>
      <c r="G34" s="153"/>
      <c r="H34" s="153"/>
      <c r="I34" s="186">
        <v>0.12</v>
      </c>
      <c r="J34" s="185">
        <f>ROUND(((SUM(BF123:BF283))*I34),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ROUND((SUM(BG123:BG283)),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ROUND((SUM(BH123:BH283)),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ROUND((SUM(BI123:BI283)),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01 - SO 01 Záporová stěna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 xml:space="preserve"> 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15.2" customHeight="1">
      <c r="B91" s="127"/>
      <c r="C91" s="154" t="s">
        <v>23</v>
      </c>
      <c r="D91" s="153"/>
      <c r="E91" s="153"/>
      <c r="F91" s="155" t="str">
        <f>E15</f>
        <v xml:space="preserve"> </v>
      </c>
      <c r="G91" s="153"/>
      <c r="H91" s="153"/>
      <c r="I91" s="154" t="s">
        <v>28</v>
      </c>
      <c r="J91" s="157" t="str">
        <f>E21</f>
        <v xml:space="preserve"> </v>
      </c>
      <c r="L91" s="23"/>
    </row>
    <row r="92" spans="2:47" s="1" customFormat="1" ht="15.2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 xml:space="preserve"> 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J123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110</v>
      </c>
      <c r="E97" s="172"/>
      <c r="F97" s="172"/>
      <c r="G97" s="172"/>
      <c r="H97" s="172"/>
      <c r="I97" s="172"/>
      <c r="J97" s="173">
        <f>J124</f>
        <v>0</v>
      </c>
      <c r="L97" s="64"/>
    </row>
    <row r="98" spans="2:12" s="9" customFormat="1" ht="19.899999999999999" customHeight="1">
      <c r="B98" s="174"/>
      <c r="C98" s="175"/>
      <c r="D98" s="176" t="s">
        <v>111</v>
      </c>
      <c r="E98" s="177"/>
      <c r="F98" s="177"/>
      <c r="G98" s="177"/>
      <c r="H98" s="177"/>
      <c r="I98" s="177"/>
      <c r="J98" s="178">
        <f>J125</f>
        <v>0</v>
      </c>
      <c r="L98" s="65"/>
    </row>
    <row r="99" spans="2:12" s="9" customFormat="1" ht="19.899999999999999" customHeight="1">
      <c r="B99" s="174"/>
      <c r="C99" s="175"/>
      <c r="D99" s="176" t="s">
        <v>112</v>
      </c>
      <c r="E99" s="177"/>
      <c r="F99" s="177"/>
      <c r="G99" s="177"/>
      <c r="H99" s="177"/>
      <c r="I99" s="177"/>
      <c r="J99" s="178">
        <f>J200</f>
        <v>0</v>
      </c>
      <c r="L99" s="65"/>
    </row>
    <row r="100" spans="2:12" s="9" customFormat="1" ht="19.899999999999999" customHeight="1">
      <c r="B100" s="174"/>
      <c r="C100" s="175"/>
      <c r="D100" s="176" t="s">
        <v>113</v>
      </c>
      <c r="E100" s="177"/>
      <c r="F100" s="177"/>
      <c r="G100" s="177"/>
      <c r="H100" s="177"/>
      <c r="I100" s="177"/>
      <c r="J100" s="178">
        <f>J254</f>
        <v>0</v>
      </c>
      <c r="L100" s="65"/>
    </row>
    <row r="101" spans="2:12" s="9" customFormat="1" ht="19.899999999999999" customHeight="1">
      <c r="B101" s="174"/>
      <c r="C101" s="175"/>
      <c r="D101" s="176" t="s">
        <v>114</v>
      </c>
      <c r="E101" s="177"/>
      <c r="F101" s="177"/>
      <c r="G101" s="177"/>
      <c r="H101" s="177"/>
      <c r="I101" s="177"/>
      <c r="J101" s="178">
        <f>J277</f>
        <v>0</v>
      </c>
      <c r="L101" s="65"/>
    </row>
    <row r="102" spans="2:12" s="8" customFormat="1" ht="24.95" customHeight="1">
      <c r="B102" s="169"/>
      <c r="C102" s="170"/>
      <c r="D102" s="171" t="s">
        <v>115</v>
      </c>
      <c r="E102" s="172"/>
      <c r="F102" s="172"/>
      <c r="G102" s="172"/>
      <c r="H102" s="172"/>
      <c r="I102" s="172"/>
      <c r="J102" s="173">
        <f>J279</f>
        <v>0</v>
      </c>
      <c r="L102" s="64"/>
    </row>
    <row r="103" spans="2:12" s="9" customFormat="1" ht="19.899999999999999" customHeight="1">
      <c r="B103" s="174"/>
      <c r="C103" s="175"/>
      <c r="D103" s="176" t="s">
        <v>116</v>
      </c>
      <c r="E103" s="177"/>
      <c r="F103" s="177"/>
      <c r="G103" s="177"/>
      <c r="H103" s="177"/>
      <c r="I103" s="177"/>
      <c r="J103" s="178">
        <f>J280</f>
        <v>0</v>
      </c>
      <c r="L103" s="65"/>
    </row>
    <row r="104" spans="2:12" s="1" customFormat="1" ht="21.75" customHeight="1">
      <c r="B104" s="127"/>
      <c r="C104" s="153"/>
      <c r="D104" s="153"/>
      <c r="E104" s="153"/>
      <c r="F104" s="153"/>
      <c r="G104" s="153"/>
      <c r="H104" s="153"/>
      <c r="I104" s="153"/>
      <c r="J104" s="153"/>
      <c r="L104" s="23"/>
    </row>
    <row r="105" spans="2:12" s="1" customFormat="1" ht="6.95" customHeight="1">
      <c r="B105" s="124"/>
      <c r="C105" s="125"/>
      <c r="D105" s="125"/>
      <c r="E105" s="125"/>
      <c r="F105" s="125"/>
      <c r="G105" s="125"/>
      <c r="H105" s="125"/>
      <c r="I105" s="125"/>
      <c r="J105" s="125"/>
      <c r="K105" s="28"/>
      <c r="L105" s="23"/>
    </row>
    <row r="109" spans="2:12" s="1" customFormat="1" ht="6.95" customHeight="1">
      <c r="B109" s="150"/>
      <c r="C109" s="151"/>
      <c r="D109" s="151"/>
      <c r="E109" s="151"/>
      <c r="F109" s="151"/>
      <c r="G109" s="151"/>
      <c r="H109" s="151"/>
      <c r="I109" s="151"/>
      <c r="J109" s="151"/>
      <c r="K109" s="29"/>
      <c r="L109" s="23"/>
    </row>
    <row r="110" spans="2:12" s="1" customFormat="1" ht="24.95" customHeight="1">
      <c r="B110" s="127"/>
      <c r="C110" s="152" t="s">
        <v>117</v>
      </c>
      <c r="D110" s="153"/>
      <c r="E110" s="153"/>
      <c r="F110" s="153"/>
      <c r="G110" s="153"/>
      <c r="H110" s="153"/>
      <c r="I110" s="153"/>
      <c r="J110" s="153"/>
      <c r="L110" s="23"/>
    </row>
    <row r="111" spans="2:12" s="1" customFormat="1" ht="6.95" customHeight="1">
      <c r="B111" s="127"/>
      <c r="C111" s="153"/>
      <c r="D111" s="153"/>
      <c r="E111" s="153"/>
      <c r="F111" s="153"/>
      <c r="G111" s="153"/>
      <c r="H111" s="153"/>
      <c r="I111" s="153"/>
      <c r="J111" s="153"/>
      <c r="L111" s="23"/>
    </row>
    <row r="112" spans="2:12" s="1" customFormat="1" ht="12" customHeight="1">
      <c r="B112" s="127"/>
      <c r="C112" s="154" t="s">
        <v>16</v>
      </c>
      <c r="D112" s="153"/>
      <c r="E112" s="153"/>
      <c r="F112" s="153"/>
      <c r="G112" s="153"/>
      <c r="H112" s="153"/>
      <c r="I112" s="153"/>
      <c r="J112" s="153"/>
      <c r="L112" s="23"/>
    </row>
    <row r="113" spans="2:65" s="1" customFormat="1" ht="16.5" customHeight="1">
      <c r="B113" s="127"/>
      <c r="C113" s="153"/>
      <c r="D113" s="153"/>
      <c r="E113" s="264" t="str">
        <f>E7</f>
        <v>ZOO Brno - lední medvědi</v>
      </c>
      <c r="F113" s="265"/>
      <c r="G113" s="265"/>
      <c r="H113" s="265"/>
      <c r="I113" s="153"/>
      <c r="J113" s="153"/>
      <c r="L113" s="23"/>
    </row>
    <row r="114" spans="2:65" s="1" customFormat="1" ht="12" customHeight="1">
      <c r="B114" s="127"/>
      <c r="C114" s="154" t="s">
        <v>103</v>
      </c>
      <c r="D114" s="153"/>
      <c r="E114" s="153"/>
      <c r="F114" s="153"/>
      <c r="G114" s="153"/>
      <c r="H114" s="153"/>
      <c r="I114" s="153"/>
      <c r="J114" s="153"/>
      <c r="L114" s="23"/>
    </row>
    <row r="115" spans="2:65" s="1" customFormat="1" ht="16.5" customHeight="1">
      <c r="B115" s="127"/>
      <c r="C115" s="153"/>
      <c r="D115" s="153"/>
      <c r="E115" s="247" t="str">
        <f>E9</f>
        <v>01 - SO 01 Záporová stěna</v>
      </c>
      <c r="F115" s="263"/>
      <c r="G115" s="263"/>
      <c r="H115" s="263"/>
      <c r="I115" s="153"/>
      <c r="J115" s="153"/>
      <c r="L115" s="23"/>
    </row>
    <row r="116" spans="2:65" s="1" customFormat="1" ht="6.95" customHeight="1">
      <c r="B116" s="127"/>
      <c r="C116" s="153"/>
      <c r="D116" s="153"/>
      <c r="E116" s="153"/>
      <c r="F116" s="153"/>
      <c r="G116" s="153"/>
      <c r="H116" s="153"/>
      <c r="I116" s="153"/>
      <c r="J116" s="153"/>
      <c r="L116" s="23"/>
    </row>
    <row r="117" spans="2:65" s="1" customFormat="1" ht="12" customHeight="1">
      <c r="B117" s="127"/>
      <c r="C117" s="154" t="s">
        <v>20</v>
      </c>
      <c r="D117" s="153"/>
      <c r="E117" s="153"/>
      <c r="F117" s="155" t="str">
        <f>F12</f>
        <v xml:space="preserve"> </v>
      </c>
      <c r="G117" s="153"/>
      <c r="H117" s="153"/>
      <c r="I117" s="154" t="s">
        <v>22</v>
      </c>
      <c r="J117" s="156">
        <f>IF(J12="","",J12)</f>
        <v>45489</v>
      </c>
      <c r="L117" s="23"/>
    </row>
    <row r="118" spans="2:65" s="1" customFormat="1" ht="6.95" customHeight="1">
      <c r="B118" s="127"/>
      <c r="C118" s="153"/>
      <c r="D118" s="153"/>
      <c r="E118" s="153"/>
      <c r="F118" s="153"/>
      <c r="G118" s="153"/>
      <c r="H118" s="153"/>
      <c r="I118" s="153"/>
      <c r="J118" s="153"/>
      <c r="L118" s="23"/>
    </row>
    <row r="119" spans="2:65" s="1" customFormat="1" ht="15.2" customHeight="1">
      <c r="B119" s="127"/>
      <c r="C119" s="154" t="s">
        <v>23</v>
      </c>
      <c r="D119" s="153"/>
      <c r="E119" s="153"/>
      <c r="F119" s="155" t="str">
        <f>E15</f>
        <v xml:space="preserve"> </v>
      </c>
      <c r="G119" s="153"/>
      <c r="H119" s="153"/>
      <c r="I119" s="154" t="s">
        <v>28</v>
      </c>
      <c r="J119" s="157" t="str">
        <f>E21</f>
        <v xml:space="preserve"> </v>
      </c>
      <c r="L119" s="23"/>
    </row>
    <row r="120" spans="2:65" s="1" customFormat="1" ht="15.2" customHeight="1">
      <c r="B120" s="127"/>
      <c r="C120" s="154" t="s">
        <v>26</v>
      </c>
      <c r="D120" s="153"/>
      <c r="E120" s="153"/>
      <c r="F120" s="155" t="str">
        <f>IF(E18="","",E18)</f>
        <v>Vyplň údaj</v>
      </c>
      <c r="G120" s="153"/>
      <c r="H120" s="153"/>
      <c r="I120" s="154" t="s">
        <v>30</v>
      </c>
      <c r="J120" s="157" t="str">
        <f>E24</f>
        <v xml:space="preserve"> </v>
      </c>
      <c r="L120" s="23"/>
    </row>
    <row r="121" spans="2:65" s="1" customFormat="1" ht="10.35" customHeight="1">
      <c r="B121" s="127"/>
      <c r="C121" s="153"/>
      <c r="D121" s="153"/>
      <c r="E121" s="153"/>
      <c r="F121" s="153"/>
      <c r="G121" s="153"/>
      <c r="H121" s="153"/>
      <c r="I121" s="153"/>
      <c r="J121" s="153"/>
      <c r="L121" s="23"/>
    </row>
    <row r="122" spans="2:65" s="10" customFormat="1" ht="29.25" customHeight="1">
      <c r="B122" s="158"/>
      <c r="C122" s="159" t="s">
        <v>118</v>
      </c>
      <c r="D122" s="160" t="s">
        <v>57</v>
      </c>
      <c r="E122" s="160" t="s">
        <v>53</v>
      </c>
      <c r="F122" s="160" t="s">
        <v>54</v>
      </c>
      <c r="G122" s="160" t="s">
        <v>119</v>
      </c>
      <c r="H122" s="160" t="s">
        <v>120</v>
      </c>
      <c r="I122" s="160" t="s">
        <v>121</v>
      </c>
      <c r="J122" s="161" t="s">
        <v>107</v>
      </c>
      <c r="K122" s="67" t="s">
        <v>122</v>
      </c>
      <c r="L122" s="66"/>
      <c r="M122" s="36" t="s">
        <v>1</v>
      </c>
      <c r="N122" s="37" t="s">
        <v>36</v>
      </c>
      <c r="O122" s="37" t="s">
        <v>123</v>
      </c>
      <c r="P122" s="37" t="s">
        <v>124</v>
      </c>
      <c r="Q122" s="37" t="s">
        <v>125</v>
      </c>
      <c r="R122" s="37" t="s">
        <v>126</v>
      </c>
      <c r="S122" s="37" t="s">
        <v>127</v>
      </c>
      <c r="T122" s="38" t="s">
        <v>128</v>
      </c>
    </row>
    <row r="123" spans="2:65" s="1" customFormat="1" ht="22.9" customHeight="1">
      <c r="B123" s="127"/>
      <c r="C123" s="162" t="s">
        <v>129</v>
      </c>
      <c r="D123" s="153"/>
      <c r="E123" s="153"/>
      <c r="F123" s="153"/>
      <c r="G123" s="153"/>
      <c r="H123" s="153"/>
      <c r="I123" s="153"/>
      <c r="J123" s="163">
        <f>BK123</f>
        <v>0</v>
      </c>
      <c r="L123" s="23"/>
      <c r="M123" s="39"/>
      <c r="N123" s="32"/>
      <c r="O123" s="32"/>
      <c r="P123" s="68">
        <f>P124+P279</f>
        <v>0</v>
      </c>
      <c r="Q123" s="32"/>
      <c r="R123" s="68">
        <f>R124+R279</f>
        <v>142.19930308000002</v>
      </c>
      <c r="S123" s="32"/>
      <c r="T123" s="69">
        <f>T124+T279</f>
        <v>0</v>
      </c>
      <c r="AT123" s="16" t="s">
        <v>71</v>
      </c>
      <c r="AU123" s="16" t="s">
        <v>109</v>
      </c>
      <c r="BK123" s="70">
        <f>BK124+BK279</f>
        <v>0</v>
      </c>
    </row>
    <row r="124" spans="2:65" s="11" customFormat="1" ht="25.9" customHeight="1">
      <c r="B124" s="133"/>
      <c r="C124" s="134"/>
      <c r="D124" s="135" t="s">
        <v>71</v>
      </c>
      <c r="E124" s="136" t="s">
        <v>130</v>
      </c>
      <c r="F124" s="136" t="s">
        <v>131</v>
      </c>
      <c r="G124" s="134"/>
      <c r="H124" s="134"/>
      <c r="I124" s="134"/>
      <c r="J124" s="137">
        <f>BK124</f>
        <v>0</v>
      </c>
      <c r="L124" s="71"/>
      <c r="M124" s="73"/>
      <c r="P124" s="74">
        <f>P125+P200+P254+P277</f>
        <v>0</v>
      </c>
      <c r="R124" s="74">
        <f>R125+R200+R254+R277</f>
        <v>142.12613558000001</v>
      </c>
      <c r="T124" s="75">
        <f>T125+T200+T254+T277</f>
        <v>0</v>
      </c>
      <c r="AR124" s="72" t="s">
        <v>80</v>
      </c>
      <c r="AT124" s="76" t="s">
        <v>71</v>
      </c>
      <c r="AU124" s="76" t="s">
        <v>72</v>
      </c>
      <c r="AY124" s="72" t="s">
        <v>132</v>
      </c>
      <c r="BK124" s="77">
        <f>BK125+BK200+BK254+BK277</f>
        <v>0</v>
      </c>
    </row>
    <row r="125" spans="2:65" s="11" customFormat="1" ht="22.9" customHeight="1">
      <c r="B125" s="133"/>
      <c r="C125" s="134"/>
      <c r="D125" s="135" t="s">
        <v>71</v>
      </c>
      <c r="E125" s="138" t="s">
        <v>80</v>
      </c>
      <c r="F125" s="138" t="s">
        <v>133</v>
      </c>
      <c r="G125" s="134"/>
      <c r="H125" s="134"/>
      <c r="I125" s="134"/>
      <c r="J125" s="139">
        <f>BK125</f>
        <v>0</v>
      </c>
      <c r="L125" s="71"/>
      <c r="M125" s="73"/>
      <c r="P125" s="74">
        <f>SUM(P126:P199)</f>
        <v>0</v>
      </c>
      <c r="R125" s="74">
        <f>SUM(R126:R199)</f>
        <v>20.57820268</v>
      </c>
      <c r="T125" s="75">
        <f>SUM(T126:T199)</f>
        <v>0</v>
      </c>
      <c r="AR125" s="72" t="s">
        <v>80</v>
      </c>
      <c r="AT125" s="76" t="s">
        <v>71</v>
      </c>
      <c r="AU125" s="76" t="s">
        <v>80</v>
      </c>
      <c r="AY125" s="72" t="s">
        <v>132</v>
      </c>
      <c r="BK125" s="77">
        <f>SUM(BK126:BK199)</f>
        <v>0</v>
      </c>
    </row>
    <row r="126" spans="2:65" s="1" customFormat="1" ht="24.2" customHeight="1">
      <c r="B126" s="127"/>
      <c r="C126" s="128" t="s">
        <v>80</v>
      </c>
      <c r="D126" s="128" t="s">
        <v>134</v>
      </c>
      <c r="E126" s="129" t="s">
        <v>135</v>
      </c>
      <c r="F126" s="130" t="s">
        <v>136</v>
      </c>
      <c r="G126" s="131" t="s">
        <v>137</v>
      </c>
      <c r="H126" s="132">
        <v>480</v>
      </c>
      <c r="I126" s="78"/>
      <c r="J126" s="126">
        <f>ROUND(I126*H126,2)</f>
        <v>0</v>
      </c>
      <c r="K126" s="79"/>
      <c r="L126" s="23"/>
      <c r="M126" s="80" t="s">
        <v>1</v>
      </c>
      <c r="N126" s="81" t="s">
        <v>37</v>
      </c>
      <c r="P126" s="82">
        <f>O126*H126</f>
        <v>0</v>
      </c>
      <c r="Q126" s="82">
        <v>3.0000000000000001E-5</v>
      </c>
      <c r="R126" s="82">
        <f>Q126*H126</f>
        <v>1.44E-2</v>
      </c>
      <c r="S126" s="82">
        <v>0</v>
      </c>
      <c r="T126" s="83">
        <f>S126*H126</f>
        <v>0</v>
      </c>
      <c r="AR126" s="84" t="s">
        <v>138</v>
      </c>
      <c r="AT126" s="84" t="s">
        <v>134</v>
      </c>
      <c r="AU126" s="84" t="s">
        <v>82</v>
      </c>
      <c r="AY126" s="16" t="s">
        <v>132</v>
      </c>
      <c r="BE126" s="85">
        <f>IF(N126="základní",J126,0)</f>
        <v>0</v>
      </c>
      <c r="BF126" s="85">
        <f>IF(N126="snížená",J126,0)</f>
        <v>0</v>
      </c>
      <c r="BG126" s="85">
        <f>IF(N126="zákl. přenesená",J126,0)</f>
        <v>0</v>
      </c>
      <c r="BH126" s="85">
        <f>IF(N126="sníž. přenesená",J126,0)</f>
        <v>0</v>
      </c>
      <c r="BI126" s="85">
        <f>IF(N126="nulová",J126,0)</f>
        <v>0</v>
      </c>
      <c r="BJ126" s="16" t="s">
        <v>80</v>
      </c>
      <c r="BK126" s="85">
        <f>ROUND(I126*H126,2)</f>
        <v>0</v>
      </c>
      <c r="BL126" s="16" t="s">
        <v>138</v>
      </c>
      <c r="BM126" s="84" t="s">
        <v>139</v>
      </c>
    </row>
    <row r="127" spans="2:65" s="12" customFormat="1">
      <c r="B127" s="113"/>
      <c r="C127" s="114"/>
      <c r="D127" s="115" t="s">
        <v>140</v>
      </c>
      <c r="E127" s="116" t="s">
        <v>1</v>
      </c>
      <c r="F127" s="117" t="s">
        <v>141</v>
      </c>
      <c r="G127" s="114"/>
      <c r="H127" s="118">
        <v>480</v>
      </c>
      <c r="I127" s="114"/>
      <c r="J127" s="114"/>
      <c r="L127" s="86"/>
      <c r="M127" s="88"/>
      <c r="T127" s="89"/>
      <c r="AT127" s="87" t="s">
        <v>140</v>
      </c>
      <c r="AU127" s="87" t="s">
        <v>82</v>
      </c>
      <c r="AV127" s="12" t="s">
        <v>82</v>
      </c>
      <c r="AW127" s="12" t="s">
        <v>29</v>
      </c>
      <c r="AX127" s="12" t="s">
        <v>72</v>
      </c>
      <c r="AY127" s="87" t="s">
        <v>132</v>
      </c>
    </row>
    <row r="128" spans="2:65" s="13" customFormat="1">
      <c r="B128" s="119"/>
      <c r="C128" s="120"/>
      <c r="D128" s="115" t="s">
        <v>140</v>
      </c>
      <c r="E128" s="121" t="s">
        <v>1</v>
      </c>
      <c r="F128" s="122" t="s">
        <v>142</v>
      </c>
      <c r="G128" s="120"/>
      <c r="H128" s="123">
        <v>480</v>
      </c>
      <c r="I128" s="120"/>
      <c r="J128" s="120"/>
      <c r="L128" s="90"/>
      <c r="M128" s="92"/>
      <c r="T128" s="93"/>
      <c r="AT128" s="91" t="s">
        <v>140</v>
      </c>
      <c r="AU128" s="91" t="s">
        <v>82</v>
      </c>
      <c r="AV128" s="13" t="s">
        <v>138</v>
      </c>
      <c r="AW128" s="13" t="s">
        <v>29</v>
      </c>
      <c r="AX128" s="13" t="s">
        <v>80</v>
      </c>
      <c r="AY128" s="91" t="s">
        <v>132</v>
      </c>
    </row>
    <row r="129" spans="2:65" s="1" customFormat="1" ht="24.2" customHeight="1">
      <c r="B129" s="127"/>
      <c r="C129" s="128" t="s">
        <v>82</v>
      </c>
      <c r="D129" s="128" t="s">
        <v>134</v>
      </c>
      <c r="E129" s="129" t="s">
        <v>143</v>
      </c>
      <c r="F129" s="130" t="s">
        <v>144</v>
      </c>
      <c r="G129" s="131" t="s">
        <v>145</v>
      </c>
      <c r="H129" s="132">
        <v>20</v>
      </c>
      <c r="I129" s="78"/>
      <c r="J129" s="126">
        <f>ROUND(I129*H129,2)</f>
        <v>0</v>
      </c>
      <c r="K129" s="79"/>
      <c r="L129" s="23"/>
      <c r="M129" s="80" t="s">
        <v>1</v>
      </c>
      <c r="N129" s="81" t="s">
        <v>37</v>
      </c>
      <c r="P129" s="82">
        <f>O129*H129</f>
        <v>0</v>
      </c>
      <c r="Q129" s="82">
        <v>0</v>
      </c>
      <c r="R129" s="82">
        <f>Q129*H129</f>
        <v>0</v>
      </c>
      <c r="S129" s="82">
        <v>0</v>
      </c>
      <c r="T129" s="83">
        <f>S129*H129</f>
        <v>0</v>
      </c>
      <c r="AR129" s="84" t="s">
        <v>138</v>
      </c>
      <c r="AT129" s="84" t="s">
        <v>134</v>
      </c>
      <c r="AU129" s="84" t="s">
        <v>82</v>
      </c>
      <c r="AY129" s="16" t="s">
        <v>132</v>
      </c>
      <c r="BE129" s="85">
        <f>IF(N129="základní",J129,0)</f>
        <v>0</v>
      </c>
      <c r="BF129" s="85">
        <f>IF(N129="snížená",J129,0)</f>
        <v>0</v>
      </c>
      <c r="BG129" s="85">
        <f>IF(N129="zákl. přenesená",J129,0)</f>
        <v>0</v>
      </c>
      <c r="BH129" s="85">
        <f>IF(N129="sníž. přenesená",J129,0)</f>
        <v>0</v>
      </c>
      <c r="BI129" s="85">
        <f>IF(N129="nulová",J129,0)</f>
        <v>0</v>
      </c>
      <c r="BJ129" s="16" t="s">
        <v>80</v>
      </c>
      <c r="BK129" s="85">
        <f>ROUND(I129*H129,2)</f>
        <v>0</v>
      </c>
      <c r="BL129" s="16" t="s">
        <v>138</v>
      </c>
      <c r="BM129" s="84" t="s">
        <v>146</v>
      </c>
    </row>
    <row r="130" spans="2:65" s="1" customFormat="1" ht="33" customHeight="1">
      <c r="B130" s="127"/>
      <c r="C130" s="128" t="s">
        <v>147</v>
      </c>
      <c r="D130" s="128" t="s">
        <v>134</v>
      </c>
      <c r="E130" s="129" t="s">
        <v>148</v>
      </c>
      <c r="F130" s="130" t="s">
        <v>149</v>
      </c>
      <c r="G130" s="131" t="s">
        <v>150</v>
      </c>
      <c r="H130" s="132">
        <v>754.875</v>
      </c>
      <c r="I130" s="78"/>
      <c r="J130" s="126">
        <f>ROUND(I130*H130,2)</f>
        <v>0</v>
      </c>
      <c r="K130" s="79"/>
      <c r="L130" s="23"/>
      <c r="M130" s="80" t="s">
        <v>1</v>
      </c>
      <c r="N130" s="81" t="s">
        <v>37</v>
      </c>
      <c r="P130" s="82">
        <f>O130*H130</f>
        <v>0</v>
      </c>
      <c r="Q130" s="82">
        <v>0</v>
      </c>
      <c r="R130" s="82">
        <f>Q130*H130</f>
        <v>0</v>
      </c>
      <c r="S130" s="82">
        <v>0</v>
      </c>
      <c r="T130" s="83">
        <f>S130*H130</f>
        <v>0</v>
      </c>
      <c r="AR130" s="84" t="s">
        <v>138</v>
      </c>
      <c r="AT130" s="84" t="s">
        <v>134</v>
      </c>
      <c r="AU130" s="84" t="s">
        <v>82</v>
      </c>
      <c r="AY130" s="16" t="s">
        <v>132</v>
      </c>
      <c r="BE130" s="85">
        <f>IF(N130="základní",J130,0)</f>
        <v>0</v>
      </c>
      <c r="BF130" s="85">
        <f>IF(N130="snížená",J130,0)</f>
        <v>0</v>
      </c>
      <c r="BG130" s="85">
        <f>IF(N130="zákl. přenesená",J130,0)</f>
        <v>0</v>
      </c>
      <c r="BH130" s="85">
        <f>IF(N130="sníž. přenesená",J130,0)</f>
        <v>0</v>
      </c>
      <c r="BI130" s="85">
        <f>IF(N130="nulová",J130,0)</f>
        <v>0</v>
      </c>
      <c r="BJ130" s="16" t="s">
        <v>80</v>
      </c>
      <c r="BK130" s="85">
        <f>ROUND(I130*H130,2)</f>
        <v>0</v>
      </c>
      <c r="BL130" s="16" t="s">
        <v>138</v>
      </c>
      <c r="BM130" s="84" t="s">
        <v>151</v>
      </c>
    </row>
    <row r="131" spans="2:65" s="14" customFormat="1">
      <c r="B131" s="140"/>
      <c r="C131" s="141"/>
      <c r="D131" s="115" t="s">
        <v>140</v>
      </c>
      <c r="E131" s="142" t="s">
        <v>1</v>
      </c>
      <c r="F131" s="143" t="s">
        <v>152</v>
      </c>
      <c r="G131" s="141"/>
      <c r="H131" s="142" t="s">
        <v>1</v>
      </c>
      <c r="I131" s="141"/>
      <c r="J131" s="141"/>
      <c r="L131" s="94"/>
      <c r="M131" s="96"/>
      <c r="T131" s="97"/>
      <c r="AT131" s="95" t="s">
        <v>140</v>
      </c>
      <c r="AU131" s="95" t="s">
        <v>82</v>
      </c>
      <c r="AV131" s="14" t="s">
        <v>80</v>
      </c>
      <c r="AW131" s="14" t="s">
        <v>29</v>
      </c>
      <c r="AX131" s="14" t="s">
        <v>72</v>
      </c>
      <c r="AY131" s="95" t="s">
        <v>132</v>
      </c>
    </row>
    <row r="132" spans="2:65" s="12" customFormat="1" ht="22.5">
      <c r="B132" s="113"/>
      <c r="C132" s="114"/>
      <c r="D132" s="115" t="s">
        <v>140</v>
      </c>
      <c r="E132" s="116" t="s">
        <v>1</v>
      </c>
      <c r="F132" s="117" t="s">
        <v>153</v>
      </c>
      <c r="G132" s="114"/>
      <c r="H132" s="118">
        <v>754.875</v>
      </c>
      <c r="I132" s="114"/>
      <c r="J132" s="114"/>
      <c r="L132" s="86"/>
      <c r="M132" s="88"/>
      <c r="T132" s="89"/>
      <c r="AT132" s="87" t="s">
        <v>140</v>
      </c>
      <c r="AU132" s="87" t="s">
        <v>82</v>
      </c>
      <c r="AV132" s="12" t="s">
        <v>82</v>
      </c>
      <c r="AW132" s="12" t="s">
        <v>29</v>
      </c>
      <c r="AX132" s="12" t="s">
        <v>72</v>
      </c>
      <c r="AY132" s="87" t="s">
        <v>132</v>
      </c>
    </row>
    <row r="133" spans="2:65" s="13" customFormat="1">
      <c r="B133" s="119"/>
      <c r="C133" s="120"/>
      <c r="D133" s="115" t="s">
        <v>140</v>
      </c>
      <c r="E133" s="121" t="s">
        <v>1</v>
      </c>
      <c r="F133" s="122" t="s">
        <v>142</v>
      </c>
      <c r="G133" s="120"/>
      <c r="H133" s="123">
        <v>754.875</v>
      </c>
      <c r="I133" s="120"/>
      <c r="J133" s="120"/>
      <c r="L133" s="90"/>
      <c r="M133" s="92"/>
      <c r="T133" s="93"/>
      <c r="AT133" s="91" t="s">
        <v>140</v>
      </c>
      <c r="AU133" s="91" t="s">
        <v>82</v>
      </c>
      <c r="AV133" s="13" t="s">
        <v>138</v>
      </c>
      <c r="AW133" s="13" t="s">
        <v>29</v>
      </c>
      <c r="AX133" s="13" t="s">
        <v>80</v>
      </c>
      <c r="AY133" s="91" t="s">
        <v>132</v>
      </c>
    </row>
    <row r="134" spans="2:65" s="1" customFormat="1" ht="24.2" customHeight="1">
      <c r="B134" s="127"/>
      <c r="C134" s="128" t="s">
        <v>138</v>
      </c>
      <c r="D134" s="128" t="s">
        <v>134</v>
      </c>
      <c r="E134" s="129" t="s">
        <v>154</v>
      </c>
      <c r="F134" s="130" t="s">
        <v>155</v>
      </c>
      <c r="G134" s="131" t="s">
        <v>150</v>
      </c>
      <c r="H134" s="132">
        <v>3</v>
      </c>
      <c r="I134" s="78"/>
      <c r="J134" s="126">
        <f>ROUND(I134*H134,2)</f>
        <v>0</v>
      </c>
      <c r="K134" s="79"/>
      <c r="L134" s="23"/>
      <c r="M134" s="80" t="s">
        <v>1</v>
      </c>
      <c r="N134" s="81" t="s">
        <v>37</v>
      </c>
      <c r="P134" s="82">
        <f>O134*H134</f>
        <v>0</v>
      </c>
      <c r="Q134" s="82">
        <v>0</v>
      </c>
      <c r="R134" s="82">
        <f>Q134*H134</f>
        <v>0</v>
      </c>
      <c r="S134" s="82">
        <v>0</v>
      </c>
      <c r="T134" s="83">
        <f>S134*H134</f>
        <v>0</v>
      </c>
      <c r="AR134" s="84" t="s">
        <v>138</v>
      </c>
      <c r="AT134" s="84" t="s">
        <v>134</v>
      </c>
      <c r="AU134" s="84" t="s">
        <v>82</v>
      </c>
      <c r="AY134" s="16" t="s">
        <v>132</v>
      </c>
      <c r="BE134" s="85">
        <f>IF(N134="základní",J134,0)</f>
        <v>0</v>
      </c>
      <c r="BF134" s="85">
        <f>IF(N134="snížená",J134,0)</f>
        <v>0</v>
      </c>
      <c r="BG134" s="85">
        <f>IF(N134="zákl. přenesená",J134,0)</f>
        <v>0</v>
      </c>
      <c r="BH134" s="85">
        <f>IF(N134="sníž. přenesená",J134,0)</f>
        <v>0</v>
      </c>
      <c r="BI134" s="85">
        <f>IF(N134="nulová",J134,0)</f>
        <v>0</v>
      </c>
      <c r="BJ134" s="16" t="s">
        <v>80</v>
      </c>
      <c r="BK134" s="85">
        <f>ROUND(I134*H134,2)</f>
        <v>0</v>
      </c>
      <c r="BL134" s="16" t="s">
        <v>138</v>
      </c>
      <c r="BM134" s="84" t="s">
        <v>156</v>
      </c>
    </row>
    <row r="135" spans="2:65" s="14" customFormat="1">
      <c r="B135" s="140"/>
      <c r="C135" s="141"/>
      <c r="D135" s="115" t="s">
        <v>140</v>
      </c>
      <c r="E135" s="142" t="s">
        <v>1</v>
      </c>
      <c r="F135" s="143" t="s">
        <v>152</v>
      </c>
      <c r="G135" s="141"/>
      <c r="H135" s="142" t="s">
        <v>1</v>
      </c>
      <c r="I135" s="141"/>
      <c r="J135" s="141"/>
      <c r="L135" s="94"/>
      <c r="M135" s="96"/>
      <c r="T135" s="97"/>
      <c r="AT135" s="95" t="s">
        <v>140</v>
      </c>
      <c r="AU135" s="95" t="s">
        <v>82</v>
      </c>
      <c r="AV135" s="14" t="s">
        <v>80</v>
      </c>
      <c r="AW135" s="14" t="s">
        <v>29</v>
      </c>
      <c r="AX135" s="14" t="s">
        <v>72</v>
      </c>
      <c r="AY135" s="95" t="s">
        <v>132</v>
      </c>
    </row>
    <row r="136" spans="2:65" s="12" customFormat="1">
      <c r="B136" s="113"/>
      <c r="C136" s="114"/>
      <c r="D136" s="115" t="s">
        <v>140</v>
      </c>
      <c r="E136" s="116" t="s">
        <v>1</v>
      </c>
      <c r="F136" s="117" t="s">
        <v>157</v>
      </c>
      <c r="G136" s="114"/>
      <c r="H136" s="118">
        <v>3</v>
      </c>
      <c r="I136" s="114"/>
      <c r="J136" s="114"/>
      <c r="L136" s="86"/>
      <c r="M136" s="88"/>
      <c r="T136" s="89"/>
      <c r="AT136" s="87" t="s">
        <v>140</v>
      </c>
      <c r="AU136" s="87" t="s">
        <v>82</v>
      </c>
      <c r="AV136" s="12" t="s">
        <v>82</v>
      </c>
      <c r="AW136" s="12" t="s">
        <v>29</v>
      </c>
      <c r="AX136" s="12" t="s">
        <v>72</v>
      </c>
      <c r="AY136" s="87" t="s">
        <v>132</v>
      </c>
    </row>
    <row r="137" spans="2:65" s="13" customFormat="1">
      <c r="B137" s="119"/>
      <c r="C137" s="120"/>
      <c r="D137" s="115" t="s">
        <v>140</v>
      </c>
      <c r="E137" s="121" t="s">
        <v>1</v>
      </c>
      <c r="F137" s="122" t="s">
        <v>142</v>
      </c>
      <c r="G137" s="120"/>
      <c r="H137" s="123">
        <v>3</v>
      </c>
      <c r="I137" s="120"/>
      <c r="J137" s="120"/>
      <c r="L137" s="90"/>
      <c r="M137" s="92"/>
      <c r="T137" s="93"/>
      <c r="AT137" s="91" t="s">
        <v>140</v>
      </c>
      <c r="AU137" s="91" t="s">
        <v>82</v>
      </c>
      <c r="AV137" s="13" t="s">
        <v>138</v>
      </c>
      <c r="AW137" s="13" t="s">
        <v>29</v>
      </c>
      <c r="AX137" s="13" t="s">
        <v>80</v>
      </c>
      <c r="AY137" s="91" t="s">
        <v>132</v>
      </c>
    </row>
    <row r="138" spans="2:65" s="1" customFormat="1" ht="16.5" customHeight="1">
      <c r="B138" s="127"/>
      <c r="C138" s="128" t="s">
        <v>158</v>
      </c>
      <c r="D138" s="128" t="s">
        <v>134</v>
      </c>
      <c r="E138" s="129" t="s">
        <v>159</v>
      </c>
      <c r="F138" s="130" t="s">
        <v>160</v>
      </c>
      <c r="G138" s="131" t="s">
        <v>161</v>
      </c>
      <c r="H138" s="132">
        <v>223.5</v>
      </c>
      <c r="I138" s="78"/>
      <c r="J138" s="126">
        <f>ROUND(I138*H138,2)</f>
        <v>0</v>
      </c>
      <c r="K138" s="79"/>
      <c r="L138" s="23"/>
      <c r="M138" s="80" t="s">
        <v>1</v>
      </c>
      <c r="N138" s="81" t="s">
        <v>37</v>
      </c>
      <c r="P138" s="82">
        <f>O138*H138</f>
        <v>0</v>
      </c>
      <c r="Q138" s="82">
        <v>1.0200000000000001E-3</v>
      </c>
      <c r="R138" s="82">
        <f>Q138*H138</f>
        <v>0.22797000000000001</v>
      </c>
      <c r="S138" s="82">
        <v>0</v>
      </c>
      <c r="T138" s="83">
        <f>S138*H138</f>
        <v>0</v>
      </c>
      <c r="AR138" s="84" t="s">
        <v>138</v>
      </c>
      <c r="AT138" s="84" t="s">
        <v>134</v>
      </c>
      <c r="AU138" s="84" t="s">
        <v>82</v>
      </c>
      <c r="AY138" s="16" t="s">
        <v>132</v>
      </c>
      <c r="BE138" s="85">
        <f>IF(N138="základní",J138,0)</f>
        <v>0</v>
      </c>
      <c r="BF138" s="85">
        <f>IF(N138="snížená",J138,0)</f>
        <v>0</v>
      </c>
      <c r="BG138" s="85">
        <f>IF(N138="zákl. přenesená",J138,0)</f>
        <v>0</v>
      </c>
      <c r="BH138" s="85">
        <f>IF(N138="sníž. přenesená",J138,0)</f>
        <v>0</v>
      </c>
      <c r="BI138" s="85">
        <f>IF(N138="nulová",J138,0)</f>
        <v>0</v>
      </c>
      <c r="BJ138" s="16" t="s">
        <v>80</v>
      </c>
      <c r="BK138" s="85">
        <f>ROUND(I138*H138,2)</f>
        <v>0</v>
      </c>
      <c r="BL138" s="16" t="s">
        <v>138</v>
      </c>
      <c r="BM138" s="84" t="s">
        <v>162</v>
      </c>
    </row>
    <row r="139" spans="2:65" s="12" customFormat="1">
      <c r="B139" s="113"/>
      <c r="C139" s="114"/>
      <c r="D139" s="115" t="s">
        <v>140</v>
      </c>
      <c r="E139" s="116" t="s">
        <v>1</v>
      </c>
      <c r="F139" s="117" t="s">
        <v>163</v>
      </c>
      <c r="G139" s="114"/>
      <c r="H139" s="118">
        <v>223.5</v>
      </c>
      <c r="I139" s="114"/>
      <c r="J139" s="114"/>
      <c r="L139" s="86"/>
      <c r="M139" s="88"/>
      <c r="T139" s="89"/>
      <c r="AT139" s="87" t="s">
        <v>140</v>
      </c>
      <c r="AU139" s="87" t="s">
        <v>82</v>
      </c>
      <c r="AV139" s="12" t="s">
        <v>82</v>
      </c>
      <c r="AW139" s="12" t="s">
        <v>29</v>
      </c>
      <c r="AX139" s="12" t="s">
        <v>72</v>
      </c>
      <c r="AY139" s="87" t="s">
        <v>132</v>
      </c>
    </row>
    <row r="140" spans="2:65" s="13" customFormat="1">
      <c r="B140" s="119"/>
      <c r="C140" s="120"/>
      <c r="D140" s="115" t="s">
        <v>140</v>
      </c>
      <c r="E140" s="121" t="s">
        <v>1</v>
      </c>
      <c r="F140" s="122" t="s">
        <v>142</v>
      </c>
      <c r="G140" s="120"/>
      <c r="H140" s="123">
        <v>223.5</v>
      </c>
      <c r="I140" s="120"/>
      <c r="J140" s="120"/>
      <c r="L140" s="90"/>
      <c r="M140" s="92"/>
      <c r="T140" s="93"/>
      <c r="AT140" s="91" t="s">
        <v>140</v>
      </c>
      <c r="AU140" s="91" t="s">
        <v>82</v>
      </c>
      <c r="AV140" s="13" t="s">
        <v>138</v>
      </c>
      <c r="AW140" s="13" t="s">
        <v>29</v>
      </c>
      <c r="AX140" s="13" t="s">
        <v>80</v>
      </c>
      <c r="AY140" s="91" t="s">
        <v>132</v>
      </c>
    </row>
    <row r="141" spans="2:65" s="1" customFormat="1" ht="21.75" customHeight="1">
      <c r="B141" s="127"/>
      <c r="C141" s="145" t="s">
        <v>164</v>
      </c>
      <c r="D141" s="145" t="s">
        <v>165</v>
      </c>
      <c r="E141" s="146" t="s">
        <v>166</v>
      </c>
      <c r="F141" s="147" t="s">
        <v>167</v>
      </c>
      <c r="G141" s="148" t="s">
        <v>168</v>
      </c>
      <c r="H141" s="149">
        <v>14.385999999999999</v>
      </c>
      <c r="I141" s="98"/>
      <c r="J141" s="144">
        <f>ROUND(I141*H141,2)</f>
        <v>0</v>
      </c>
      <c r="K141" s="99"/>
      <c r="L141" s="100"/>
      <c r="M141" s="101" t="s">
        <v>1</v>
      </c>
      <c r="N141" s="102" t="s">
        <v>37</v>
      </c>
      <c r="P141" s="82">
        <f>O141*H141</f>
        <v>0</v>
      </c>
      <c r="Q141" s="82">
        <v>1</v>
      </c>
      <c r="R141" s="82">
        <f>Q141*H141</f>
        <v>14.385999999999999</v>
      </c>
      <c r="S141" s="82">
        <v>0</v>
      </c>
      <c r="T141" s="83">
        <f>S141*H141</f>
        <v>0</v>
      </c>
      <c r="AR141" s="84" t="s">
        <v>169</v>
      </c>
      <c r="AT141" s="84" t="s">
        <v>165</v>
      </c>
      <c r="AU141" s="84" t="s">
        <v>82</v>
      </c>
      <c r="AY141" s="16" t="s">
        <v>132</v>
      </c>
      <c r="BE141" s="85">
        <f>IF(N141="základní",J141,0)</f>
        <v>0</v>
      </c>
      <c r="BF141" s="85">
        <f>IF(N141="snížená",J141,0)</f>
        <v>0</v>
      </c>
      <c r="BG141" s="85">
        <f>IF(N141="zákl. přenesená",J141,0)</f>
        <v>0</v>
      </c>
      <c r="BH141" s="85">
        <f>IF(N141="sníž. přenesená",J141,0)</f>
        <v>0</v>
      </c>
      <c r="BI141" s="85">
        <f>IF(N141="nulová",J141,0)</f>
        <v>0</v>
      </c>
      <c r="BJ141" s="16" t="s">
        <v>80</v>
      </c>
      <c r="BK141" s="85">
        <f>ROUND(I141*H141,2)</f>
        <v>0</v>
      </c>
      <c r="BL141" s="16" t="s">
        <v>138</v>
      </c>
      <c r="BM141" s="84" t="s">
        <v>170</v>
      </c>
    </row>
    <row r="142" spans="2:65" s="12" customFormat="1">
      <c r="B142" s="113"/>
      <c r="C142" s="114"/>
      <c r="D142" s="115" t="s">
        <v>140</v>
      </c>
      <c r="E142" s="116" t="s">
        <v>1</v>
      </c>
      <c r="F142" s="117" t="s">
        <v>171</v>
      </c>
      <c r="G142" s="114"/>
      <c r="H142" s="118">
        <v>13.701000000000001</v>
      </c>
      <c r="I142" s="114"/>
      <c r="J142" s="114"/>
      <c r="L142" s="86"/>
      <c r="M142" s="88"/>
      <c r="T142" s="89"/>
      <c r="AT142" s="87" t="s">
        <v>140</v>
      </c>
      <c r="AU142" s="87" t="s">
        <v>82</v>
      </c>
      <c r="AV142" s="12" t="s">
        <v>82</v>
      </c>
      <c r="AW142" s="12" t="s">
        <v>29</v>
      </c>
      <c r="AX142" s="12" t="s">
        <v>72</v>
      </c>
      <c r="AY142" s="87" t="s">
        <v>132</v>
      </c>
    </row>
    <row r="143" spans="2:65" s="13" customFormat="1">
      <c r="B143" s="119"/>
      <c r="C143" s="120"/>
      <c r="D143" s="115" t="s">
        <v>140</v>
      </c>
      <c r="E143" s="121" t="s">
        <v>1</v>
      </c>
      <c r="F143" s="122" t="s">
        <v>142</v>
      </c>
      <c r="G143" s="120"/>
      <c r="H143" s="123">
        <v>13.701000000000001</v>
      </c>
      <c r="I143" s="120"/>
      <c r="J143" s="120"/>
      <c r="L143" s="90"/>
      <c r="M143" s="92"/>
      <c r="T143" s="93"/>
      <c r="AT143" s="91" t="s">
        <v>140</v>
      </c>
      <c r="AU143" s="91" t="s">
        <v>82</v>
      </c>
      <c r="AV143" s="13" t="s">
        <v>138</v>
      </c>
      <c r="AW143" s="13" t="s">
        <v>29</v>
      </c>
      <c r="AX143" s="13" t="s">
        <v>80</v>
      </c>
      <c r="AY143" s="91" t="s">
        <v>132</v>
      </c>
    </row>
    <row r="144" spans="2:65" s="12" customFormat="1">
      <c r="B144" s="113"/>
      <c r="C144" s="114"/>
      <c r="D144" s="115" t="s">
        <v>140</v>
      </c>
      <c r="E144" s="114"/>
      <c r="F144" s="117" t="s">
        <v>172</v>
      </c>
      <c r="G144" s="114"/>
      <c r="H144" s="118">
        <v>14.385999999999999</v>
      </c>
      <c r="I144" s="114"/>
      <c r="J144" s="114"/>
      <c r="L144" s="86"/>
      <c r="M144" s="88"/>
      <c r="T144" s="89"/>
      <c r="AT144" s="87" t="s">
        <v>140</v>
      </c>
      <c r="AU144" s="87" t="s">
        <v>82</v>
      </c>
      <c r="AV144" s="12" t="s">
        <v>82</v>
      </c>
      <c r="AW144" s="12" t="s">
        <v>3</v>
      </c>
      <c r="AX144" s="12" t="s">
        <v>80</v>
      </c>
      <c r="AY144" s="87" t="s">
        <v>132</v>
      </c>
    </row>
    <row r="145" spans="2:65" s="1" customFormat="1" ht="16.5" customHeight="1">
      <c r="B145" s="127"/>
      <c r="C145" s="128" t="s">
        <v>173</v>
      </c>
      <c r="D145" s="128" t="s">
        <v>134</v>
      </c>
      <c r="E145" s="129" t="s">
        <v>174</v>
      </c>
      <c r="F145" s="130" t="s">
        <v>175</v>
      </c>
      <c r="G145" s="131" t="s">
        <v>168</v>
      </c>
      <c r="H145" s="132">
        <v>1.806</v>
      </c>
      <c r="I145" s="78"/>
      <c r="J145" s="126">
        <f>ROUND(I145*H145,2)</f>
        <v>0</v>
      </c>
      <c r="K145" s="79"/>
      <c r="L145" s="23"/>
      <c r="M145" s="80" t="s">
        <v>1</v>
      </c>
      <c r="N145" s="81" t="s">
        <v>37</v>
      </c>
      <c r="P145" s="82">
        <f>O145*H145</f>
        <v>0</v>
      </c>
      <c r="Q145" s="82">
        <v>0.15478</v>
      </c>
      <c r="R145" s="82">
        <f>Q145*H145</f>
        <v>0.27953268000000003</v>
      </c>
      <c r="S145" s="82">
        <v>0</v>
      </c>
      <c r="T145" s="83">
        <f>S145*H145</f>
        <v>0</v>
      </c>
      <c r="AR145" s="84" t="s">
        <v>138</v>
      </c>
      <c r="AT145" s="84" t="s">
        <v>134</v>
      </c>
      <c r="AU145" s="84" t="s">
        <v>82</v>
      </c>
      <c r="AY145" s="16" t="s">
        <v>132</v>
      </c>
      <c r="BE145" s="85">
        <f>IF(N145="základní",J145,0)</f>
        <v>0</v>
      </c>
      <c r="BF145" s="85">
        <f>IF(N145="snížená",J145,0)</f>
        <v>0</v>
      </c>
      <c r="BG145" s="85">
        <f>IF(N145="zákl. přenesená",J145,0)</f>
        <v>0</v>
      </c>
      <c r="BH145" s="85">
        <f>IF(N145="sníž. přenesená",J145,0)</f>
        <v>0</v>
      </c>
      <c r="BI145" s="85">
        <f>IF(N145="nulová",J145,0)</f>
        <v>0</v>
      </c>
      <c r="BJ145" s="16" t="s">
        <v>80</v>
      </c>
      <c r="BK145" s="85">
        <f>ROUND(I145*H145,2)</f>
        <v>0</v>
      </c>
      <c r="BL145" s="16" t="s">
        <v>138</v>
      </c>
      <c r="BM145" s="84" t="s">
        <v>176</v>
      </c>
    </row>
    <row r="146" spans="2:65" s="12" customFormat="1">
      <c r="B146" s="113"/>
      <c r="C146" s="114"/>
      <c r="D146" s="115" t="s">
        <v>140</v>
      </c>
      <c r="E146" s="116" t="s">
        <v>1</v>
      </c>
      <c r="F146" s="117" t="s">
        <v>177</v>
      </c>
      <c r="G146" s="114"/>
      <c r="H146" s="118">
        <v>1.806</v>
      </c>
      <c r="I146" s="114"/>
      <c r="J146" s="114"/>
      <c r="L146" s="86"/>
      <c r="M146" s="88"/>
      <c r="T146" s="89"/>
      <c r="AT146" s="87" t="s">
        <v>140</v>
      </c>
      <c r="AU146" s="87" t="s">
        <v>82</v>
      </c>
      <c r="AV146" s="12" t="s">
        <v>82</v>
      </c>
      <c r="AW146" s="12" t="s">
        <v>29</v>
      </c>
      <c r="AX146" s="12" t="s">
        <v>72</v>
      </c>
      <c r="AY146" s="87" t="s">
        <v>132</v>
      </c>
    </row>
    <row r="147" spans="2:65" s="13" customFormat="1">
      <c r="B147" s="119"/>
      <c r="C147" s="120"/>
      <c r="D147" s="115" t="s">
        <v>140</v>
      </c>
      <c r="E147" s="121" t="s">
        <v>1</v>
      </c>
      <c r="F147" s="122" t="s">
        <v>142</v>
      </c>
      <c r="G147" s="120"/>
      <c r="H147" s="123">
        <v>1.806</v>
      </c>
      <c r="I147" s="120"/>
      <c r="J147" s="120"/>
      <c r="L147" s="90"/>
      <c r="M147" s="92"/>
      <c r="T147" s="93"/>
      <c r="AT147" s="91" t="s">
        <v>140</v>
      </c>
      <c r="AU147" s="91" t="s">
        <v>82</v>
      </c>
      <c r="AV147" s="13" t="s">
        <v>138</v>
      </c>
      <c r="AW147" s="13" t="s">
        <v>29</v>
      </c>
      <c r="AX147" s="13" t="s">
        <v>80</v>
      </c>
      <c r="AY147" s="91" t="s">
        <v>132</v>
      </c>
    </row>
    <row r="148" spans="2:65" s="1" customFormat="1" ht="24.2" customHeight="1">
      <c r="B148" s="127"/>
      <c r="C148" s="128" t="s">
        <v>169</v>
      </c>
      <c r="D148" s="128" t="s">
        <v>134</v>
      </c>
      <c r="E148" s="129" t="s">
        <v>178</v>
      </c>
      <c r="F148" s="130" t="s">
        <v>179</v>
      </c>
      <c r="G148" s="131" t="s">
        <v>161</v>
      </c>
      <c r="H148" s="132">
        <v>150</v>
      </c>
      <c r="I148" s="78"/>
      <c r="J148" s="126">
        <f>ROUND(I148*H148,2)</f>
        <v>0</v>
      </c>
      <c r="K148" s="79"/>
      <c r="L148" s="23"/>
      <c r="M148" s="80" t="s">
        <v>1</v>
      </c>
      <c r="N148" s="81" t="s">
        <v>37</v>
      </c>
      <c r="P148" s="82">
        <f>O148*H148</f>
        <v>0</v>
      </c>
      <c r="Q148" s="82">
        <v>3.9100000000000003E-3</v>
      </c>
      <c r="R148" s="82">
        <f>Q148*H148</f>
        <v>0.58650000000000002</v>
      </c>
      <c r="S148" s="82">
        <v>0</v>
      </c>
      <c r="T148" s="83">
        <f>S148*H148</f>
        <v>0</v>
      </c>
      <c r="AR148" s="84" t="s">
        <v>138</v>
      </c>
      <c r="AT148" s="84" t="s">
        <v>134</v>
      </c>
      <c r="AU148" s="84" t="s">
        <v>82</v>
      </c>
      <c r="AY148" s="16" t="s">
        <v>132</v>
      </c>
      <c r="BE148" s="85">
        <f>IF(N148="základní",J148,0)</f>
        <v>0</v>
      </c>
      <c r="BF148" s="85">
        <f>IF(N148="snížená",J148,0)</f>
        <v>0</v>
      </c>
      <c r="BG148" s="85">
        <f>IF(N148="zákl. přenesená",J148,0)</f>
        <v>0</v>
      </c>
      <c r="BH148" s="85">
        <f>IF(N148="sníž. přenesená",J148,0)</f>
        <v>0</v>
      </c>
      <c r="BI148" s="85">
        <f>IF(N148="nulová",J148,0)</f>
        <v>0</v>
      </c>
      <c r="BJ148" s="16" t="s">
        <v>80</v>
      </c>
      <c r="BK148" s="85">
        <f>ROUND(I148*H148,2)</f>
        <v>0</v>
      </c>
      <c r="BL148" s="16" t="s">
        <v>138</v>
      </c>
      <c r="BM148" s="84" t="s">
        <v>180</v>
      </c>
    </row>
    <row r="149" spans="2:65" s="14" customFormat="1">
      <c r="B149" s="140"/>
      <c r="C149" s="141"/>
      <c r="D149" s="115" t="s">
        <v>140</v>
      </c>
      <c r="E149" s="142" t="s">
        <v>1</v>
      </c>
      <c r="F149" s="143" t="s">
        <v>181</v>
      </c>
      <c r="G149" s="141"/>
      <c r="H149" s="142" t="s">
        <v>1</v>
      </c>
      <c r="I149" s="141"/>
      <c r="J149" s="141"/>
      <c r="L149" s="94"/>
      <c r="M149" s="96"/>
      <c r="T149" s="97"/>
      <c r="AT149" s="95" t="s">
        <v>140</v>
      </c>
      <c r="AU149" s="95" t="s">
        <v>82</v>
      </c>
      <c r="AV149" s="14" t="s">
        <v>80</v>
      </c>
      <c r="AW149" s="14" t="s">
        <v>29</v>
      </c>
      <c r="AX149" s="14" t="s">
        <v>72</v>
      </c>
      <c r="AY149" s="95" t="s">
        <v>132</v>
      </c>
    </row>
    <row r="150" spans="2:65" s="12" customFormat="1">
      <c r="B150" s="113"/>
      <c r="C150" s="114"/>
      <c r="D150" s="115" t="s">
        <v>140</v>
      </c>
      <c r="E150" s="116" t="s">
        <v>1</v>
      </c>
      <c r="F150" s="117" t="s">
        <v>182</v>
      </c>
      <c r="G150" s="114"/>
      <c r="H150" s="118">
        <v>150</v>
      </c>
      <c r="I150" s="114"/>
      <c r="J150" s="114"/>
      <c r="L150" s="86"/>
      <c r="M150" s="88"/>
      <c r="T150" s="89"/>
      <c r="AT150" s="87" t="s">
        <v>140</v>
      </c>
      <c r="AU150" s="87" t="s">
        <v>82</v>
      </c>
      <c r="AV150" s="12" t="s">
        <v>82</v>
      </c>
      <c r="AW150" s="12" t="s">
        <v>29</v>
      </c>
      <c r="AX150" s="12" t="s">
        <v>72</v>
      </c>
      <c r="AY150" s="87" t="s">
        <v>132</v>
      </c>
    </row>
    <row r="151" spans="2:65" s="13" customFormat="1">
      <c r="B151" s="119"/>
      <c r="C151" s="120"/>
      <c r="D151" s="115" t="s">
        <v>140</v>
      </c>
      <c r="E151" s="121" t="s">
        <v>1</v>
      </c>
      <c r="F151" s="122" t="s">
        <v>142</v>
      </c>
      <c r="G151" s="120"/>
      <c r="H151" s="123">
        <v>150</v>
      </c>
      <c r="I151" s="120"/>
      <c r="J151" s="120"/>
      <c r="L151" s="90"/>
      <c r="M151" s="92"/>
      <c r="T151" s="93"/>
      <c r="AT151" s="91" t="s">
        <v>140</v>
      </c>
      <c r="AU151" s="91" t="s">
        <v>82</v>
      </c>
      <c r="AV151" s="13" t="s">
        <v>138</v>
      </c>
      <c r="AW151" s="13" t="s">
        <v>29</v>
      </c>
      <c r="AX151" s="13" t="s">
        <v>80</v>
      </c>
      <c r="AY151" s="91" t="s">
        <v>132</v>
      </c>
    </row>
    <row r="152" spans="2:65" s="1" customFormat="1" ht="24.2" customHeight="1">
      <c r="B152" s="127"/>
      <c r="C152" s="128" t="s">
        <v>183</v>
      </c>
      <c r="D152" s="128" t="s">
        <v>134</v>
      </c>
      <c r="E152" s="129" t="s">
        <v>184</v>
      </c>
      <c r="F152" s="130" t="s">
        <v>185</v>
      </c>
      <c r="G152" s="131" t="s">
        <v>186</v>
      </c>
      <c r="H152" s="132">
        <v>15</v>
      </c>
      <c r="I152" s="78"/>
      <c r="J152" s="126">
        <f>ROUND(I152*H152,2)</f>
        <v>0</v>
      </c>
      <c r="K152" s="79"/>
      <c r="L152" s="23"/>
      <c r="M152" s="80" t="s">
        <v>1</v>
      </c>
      <c r="N152" s="81" t="s">
        <v>37</v>
      </c>
      <c r="P152" s="82">
        <f>O152*H152</f>
        <v>0</v>
      </c>
      <c r="Q152" s="82">
        <v>2.6199999999999999E-3</v>
      </c>
      <c r="R152" s="82">
        <f>Q152*H152</f>
        <v>3.9300000000000002E-2</v>
      </c>
      <c r="S152" s="82">
        <v>0</v>
      </c>
      <c r="T152" s="83">
        <f>S152*H152</f>
        <v>0</v>
      </c>
      <c r="AR152" s="84" t="s">
        <v>138</v>
      </c>
      <c r="AT152" s="84" t="s">
        <v>134</v>
      </c>
      <c r="AU152" s="84" t="s">
        <v>82</v>
      </c>
      <c r="AY152" s="16" t="s">
        <v>132</v>
      </c>
      <c r="BE152" s="85">
        <f>IF(N152="základní",J152,0)</f>
        <v>0</v>
      </c>
      <c r="BF152" s="85">
        <f>IF(N152="snížená",J152,0)</f>
        <v>0</v>
      </c>
      <c r="BG152" s="85">
        <f>IF(N152="zákl. přenesená",J152,0)</f>
        <v>0</v>
      </c>
      <c r="BH152" s="85">
        <f>IF(N152="sníž. přenesená",J152,0)</f>
        <v>0</v>
      </c>
      <c r="BI152" s="85">
        <f>IF(N152="nulová",J152,0)</f>
        <v>0</v>
      </c>
      <c r="BJ152" s="16" t="s">
        <v>80</v>
      </c>
      <c r="BK152" s="85">
        <f>ROUND(I152*H152,2)</f>
        <v>0</v>
      </c>
      <c r="BL152" s="16" t="s">
        <v>138</v>
      </c>
      <c r="BM152" s="84" t="s">
        <v>187</v>
      </c>
    </row>
    <row r="153" spans="2:65" s="12" customFormat="1">
      <c r="B153" s="113"/>
      <c r="C153" s="114"/>
      <c r="D153" s="115" t="s">
        <v>140</v>
      </c>
      <c r="E153" s="116" t="s">
        <v>1</v>
      </c>
      <c r="F153" s="117" t="s">
        <v>188</v>
      </c>
      <c r="G153" s="114"/>
      <c r="H153" s="118">
        <v>15</v>
      </c>
      <c r="I153" s="114"/>
      <c r="J153" s="114"/>
      <c r="L153" s="86"/>
      <c r="M153" s="88"/>
      <c r="T153" s="89"/>
      <c r="AT153" s="87" t="s">
        <v>140</v>
      </c>
      <c r="AU153" s="87" t="s">
        <v>82</v>
      </c>
      <c r="AV153" s="12" t="s">
        <v>82</v>
      </c>
      <c r="AW153" s="12" t="s">
        <v>29</v>
      </c>
      <c r="AX153" s="12" t="s">
        <v>72</v>
      </c>
      <c r="AY153" s="87" t="s">
        <v>132</v>
      </c>
    </row>
    <row r="154" spans="2:65" s="13" customFormat="1">
      <c r="B154" s="119"/>
      <c r="C154" s="120"/>
      <c r="D154" s="115" t="s">
        <v>140</v>
      </c>
      <c r="E154" s="121" t="s">
        <v>1</v>
      </c>
      <c r="F154" s="122" t="s">
        <v>142</v>
      </c>
      <c r="G154" s="120"/>
      <c r="H154" s="123">
        <v>15</v>
      </c>
      <c r="I154" s="120"/>
      <c r="J154" s="120"/>
      <c r="L154" s="90"/>
      <c r="M154" s="92"/>
      <c r="T154" s="93"/>
      <c r="AT154" s="91" t="s">
        <v>140</v>
      </c>
      <c r="AU154" s="91" t="s">
        <v>82</v>
      </c>
      <c r="AV154" s="13" t="s">
        <v>138</v>
      </c>
      <c r="AW154" s="13" t="s">
        <v>29</v>
      </c>
      <c r="AX154" s="13" t="s">
        <v>80</v>
      </c>
      <c r="AY154" s="91" t="s">
        <v>132</v>
      </c>
    </row>
    <row r="155" spans="2:65" s="1" customFormat="1" ht="24.2" customHeight="1">
      <c r="B155" s="127"/>
      <c r="C155" s="128" t="s">
        <v>189</v>
      </c>
      <c r="D155" s="128" t="s">
        <v>134</v>
      </c>
      <c r="E155" s="129" t="s">
        <v>190</v>
      </c>
      <c r="F155" s="130" t="s">
        <v>191</v>
      </c>
      <c r="G155" s="131" t="s">
        <v>161</v>
      </c>
      <c r="H155" s="132">
        <v>150</v>
      </c>
      <c r="I155" s="78"/>
      <c r="J155" s="126">
        <f>ROUND(I155*H155,2)</f>
        <v>0</v>
      </c>
      <c r="K155" s="79"/>
      <c r="L155" s="23"/>
      <c r="M155" s="80" t="s">
        <v>1</v>
      </c>
      <c r="N155" s="81" t="s">
        <v>37</v>
      </c>
      <c r="P155" s="82">
        <f>O155*H155</f>
        <v>0</v>
      </c>
      <c r="Q155" s="82">
        <v>3.363E-2</v>
      </c>
      <c r="R155" s="82">
        <f>Q155*H155</f>
        <v>5.0445000000000002</v>
      </c>
      <c r="S155" s="82">
        <v>0</v>
      </c>
      <c r="T155" s="83">
        <f>S155*H155</f>
        <v>0</v>
      </c>
      <c r="AR155" s="84" t="s">
        <v>138</v>
      </c>
      <c r="AT155" s="84" t="s">
        <v>134</v>
      </c>
      <c r="AU155" s="84" t="s">
        <v>82</v>
      </c>
      <c r="AY155" s="16" t="s">
        <v>132</v>
      </c>
      <c r="BE155" s="85">
        <f>IF(N155="základní",J155,0)</f>
        <v>0</v>
      </c>
      <c r="BF155" s="85">
        <f>IF(N155="snížená",J155,0)</f>
        <v>0</v>
      </c>
      <c r="BG155" s="85">
        <f>IF(N155="zákl. přenesená",J155,0)</f>
        <v>0</v>
      </c>
      <c r="BH155" s="85">
        <f>IF(N155="sníž. přenesená",J155,0)</f>
        <v>0</v>
      </c>
      <c r="BI155" s="85">
        <f>IF(N155="nulová",J155,0)</f>
        <v>0</v>
      </c>
      <c r="BJ155" s="16" t="s">
        <v>80</v>
      </c>
      <c r="BK155" s="85">
        <f>ROUND(I155*H155,2)</f>
        <v>0</v>
      </c>
      <c r="BL155" s="16" t="s">
        <v>138</v>
      </c>
      <c r="BM155" s="84" t="s">
        <v>192</v>
      </c>
    </row>
    <row r="156" spans="2:65" s="14" customFormat="1">
      <c r="B156" s="140"/>
      <c r="C156" s="141"/>
      <c r="D156" s="115" t="s">
        <v>140</v>
      </c>
      <c r="E156" s="142" t="s">
        <v>1</v>
      </c>
      <c r="F156" s="143" t="s">
        <v>181</v>
      </c>
      <c r="G156" s="141"/>
      <c r="H156" s="142" t="s">
        <v>1</v>
      </c>
      <c r="I156" s="141"/>
      <c r="J156" s="141"/>
      <c r="L156" s="94"/>
      <c r="M156" s="96"/>
      <c r="T156" s="97"/>
      <c r="AT156" s="95" t="s">
        <v>140</v>
      </c>
      <c r="AU156" s="95" t="s">
        <v>82</v>
      </c>
      <c r="AV156" s="14" t="s">
        <v>80</v>
      </c>
      <c r="AW156" s="14" t="s">
        <v>29</v>
      </c>
      <c r="AX156" s="14" t="s">
        <v>72</v>
      </c>
      <c r="AY156" s="95" t="s">
        <v>132</v>
      </c>
    </row>
    <row r="157" spans="2:65" s="12" customFormat="1">
      <c r="B157" s="113"/>
      <c r="C157" s="114"/>
      <c r="D157" s="115" t="s">
        <v>140</v>
      </c>
      <c r="E157" s="116" t="s">
        <v>1</v>
      </c>
      <c r="F157" s="117" t="s">
        <v>182</v>
      </c>
      <c r="G157" s="114"/>
      <c r="H157" s="118">
        <v>150</v>
      </c>
      <c r="I157" s="114"/>
      <c r="J157" s="114"/>
      <c r="L157" s="86"/>
      <c r="M157" s="88"/>
      <c r="T157" s="89"/>
      <c r="AT157" s="87" t="s">
        <v>140</v>
      </c>
      <c r="AU157" s="87" t="s">
        <v>82</v>
      </c>
      <c r="AV157" s="12" t="s">
        <v>82</v>
      </c>
      <c r="AW157" s="12" t="s">
        <v>29</v>
      </c>
      <c r="AX157" s="12" t="s">
        <v>72</v>
      </c>
      <c r="AY157" s="87" t="s">
        <v>132</v>
      </c>
    </row>
    <row r="158" spans="2:65" s="13" customFormat="1">
      <c r="B158" s="119"/>
      <c r="C158" s="120"/>
      <c r="D158" s="115" t="s">
        <v>140</v>
      </c>
      <c r="E158" s="121" t="s">
        <v>1</v>
      </c>
      <c r="F158" s="122" t="s">
        <v>142</v>
      </c>
      <c r="G158" s="120"/>
      <c r="H158" s="123">
        <v>150</v>
      </c>
      <c r="I158" s="120"/>
      <c r="J158" s="120"/>
      <c r="L158" s="90"/>
      <c r="M158" s="92"/>
      <c r="T158" s="93"/>
      <c r="AT158" s="91" t="s">
        <v>140</v>
      </c>
      <c r="AU158" s="91" t="s">
        <v>82</v>
      </c>
      <c r="AV158" s="13" t="s">
        <v>138</v>
      </c>
      <c r="AW158" s="13" t="s">
        <v>29</v>
      </c>
      <c r="AX158" s="13" t="s">
        <v>80</v>
      </c>
      <c r="AY158" s="91" t="s">
        <v>132</v>
      </c>
    </row>
    <row r="159" spans="2:65" s="1" customFormat="1" ht="37.9" customHeight="1">
      <c r="B159" s="127"/>
      <c r="C159" s="128" t="s">
        <v>193</v>
      </c>
      <c r="D159" s="128" t="s">
        <v>134</v>
      </c>
      <c r="E159" s="129" t="s">
        <v>194</v>
      </c>
      <c r="F159" s="130" t="s">
        <v>195</v>
      </c>
      <c r="G159" s="131" t="s">
        <v>150</v>
      </c>
      <c r="H159" s="132">
        <v>566.68799999999999</v>
      </c>
      <c r="I159" s="78"/>
      <c r="J159" s="126">
        <f>ROUND(I159*H159,2)</f>
        <v>0</v>
      </c>
      <c r="K159" s="79"/>
      <c r="L159" s="23"/>
      <c r="M159" s="80" t="s">
        <v>1</v>
      </c>
      <c r="N159" s="81" t="s">
        <v>37</v>
      </c>
      <c r="P159" s="82">
        <f>O159*H159</f>
        <v>0</v>
      </c>
      <c r="Q159" s="82">
        <v>0</v>
      </c>
      <c r="R159" s="82">
        <f>Q159*H159</f>
        <v>0</v>
      </c>
      <c r="S159" s="82">
        <v>0</v>
      </c>
      <c r="T159" s="83">
        <f>S159*H159</f>
        <v>0</v>
      </c>
      <c r="AR159" s="84" t="s">
        <v>138</v>
      </c>
      <c r="AT159" s="84" t="s">
        <v>134</v>
      </c>
      <c r="AU159" s="84" t="s">
        <v>82</v>
      </c>
      <c r="AY159" s="16" t="s">
        <v>132</v>
      </c>
      <c r="BE159" s="85">
        <f>IF(N159="základní",J159,0)</f>
        <v>0</v>
      </c>
      <c r="BF159" s="85">
        <f>IF(N159="snížená",J159,0)</f>
        <v>0</v>
      </c>
      <c r="BG159" s="85">
        <f>IF(N159="zákl. přenesená",J159,0)</f>
        <v>0</v>
      </c>
      <c r="BH159" s="85">
        <f>IF(N159="sníž. přenesená",J159,0)</f>
        <v>0</v>
      </c>
      <c r="BI159" s="85">
        <f>IF(N159="nulová",J159,0)</f>
        <v>0</v>
      </c>
      <c r="BJ159" s="16" t="s">
        <v>80</v>
      </c>
      <c r="BK159" s="85">
        <f>ROUND(I159*H159,2)</f>
        <v>0</v>
      </c>
      <c r="BL159" s="16" t="s">
        <v>138</v>
      </c>
      <c r="BM159" s="84" t="s">
        <v>196</v>
      </c>
    </row>
    <row r="160" spans="2:65" s="12" customFormat="1">
      <c r="B160" s="113"/>
      <c r="C160" s="114"/>
      <c r="D160" s="115" t="s">
        <v>140</v>
      </c>
      <c r="E160" s="116" t="s">
        <v>1</v>
      </c>
      <c r="F160" s="117" t="s">
        <v>197</v>
      </c>
      <c r="G160" s="114"/>
      <c r="H160" s="118">
        <v>457.68799999999999</v>
      </c>
      <c r="I160" s="114"/>
      <c r="J160" s="114"/>
      <c r="L160" s="86"/>
      <c r="M160" s="88"/>
      <c r="T160" s="89"/>
      <c r="AT160" s="87" t="s">
        <v>140</v>
      </c>
      <c r="AU160" s="87" t="s">
        <v>82</v>
      </c>
      <c r="AV160" s="12" t="s">
        <v>82</v>
      </c>
      <c r="AW160" s="12" t="s">
        <v>29</v>
      </c>
      <c r="AX160" s="12" t="s">
        <v>72</v>
      </c>
      <c r="AY160" s="87" t="s">
        <v>132</v>
      </c>
    </row>
    <row r="161" spans="2:65" s="12" customFormat="1">
      <c r="B161" s="113"/>
      <c r="C161" s="114"/>
      <c r="D161" s="115" t="s">
        <v>140</v>
      </c>
      <c r="E161" s="116" t="s">
        <v>1</v>
      </c>
      <c r="F161" s="117" t="s">
        <v>198</v>
      </c>
      <c r="G161" s="114"/>
      <c r="H161" s="118">
        <v>56</v>
      </c>
      <c r="I161" s="114"/>
      <c r="J161" s="114"/>
      <c r="L161" s="86"/>
      <c r="M161" s="88"/>
      <c r="T161" s="89"/>
      <c r="AT161" s="87" t="s">
        <v>140</v>
      </c>
      <c r="AU161" s="87" t="s">
        <v>82</v>
      </c>
      <c r="AV161" s="12" t="s">
        <v>82</v>
      </c>
      <c r="AW161" s="12" t="s">
        <v>29</v>
      </c>
      <c r="AX161" s="12" t="s">
        <v>72</v>
      </c>
      <c r="AY161" s="87" t="s">
        <v>132</v>
      </c>
    </row>
    <row r="162" spans="2:65" s="12" customFormat="1">
      <c r="B162" s="113"/>
      <c r="C162" s="114"/>
      <c r="D162" s="115" t="s">
        <v>140</v>
      </c>
      <c r="E162" s="116" t="s">
        <v>1</v>
      </c>
      <c r="F162" s="117" t="s">
        <v>199</v>
      </c>
      <c r="G162" s="114"/>
      <c r="H162" s="118">
        <v>50</v>
      </c>
      <c r="I162" s="114"/>
      <c r="J162" s="114"/>
      <c r="L162" s="86"/>
      <c r="M162" s="88"/>
      <c r="T162" s="89"/>
      <c r="AT162" s="87" t="s">
        <v>140</v>
      </c>
      <c r="AU162" s="87" t="s">
        <v>82</v>
      </c>
      <c r="AV162" s="12" t="s">
        <v>82</v>
      </c>
      <c r="AW162" s="12" t="s">
        <v>29</v>
      </c>
      <c r="AX162" s="12" t="s">
        <v>72</v>
      </c>
      <c r="AY162" s="87" t="s">
        <v>132</v>
      </c>
    </row>
    <row r="163" spans="2:65" s="12" customFormat="1">
      <c r="B163" s="113"/>
      <c r="C163" s="114"/>
      <c r="D163" s="115" t="s">
        <v>140</v>
      </c>
      <c r="E163" s="116" t="s">
        <v>1</v>
      </c>
      <c r="F163" s="117" t="s">
        <v>200</v>
      </c>
      <c r="G163" s="114"/>
      <c r="H163" s="118">
        <v>3</v>
      </c>
      <c r="I163" s="114"/>
      <c r="J163" s="114"/>
      <c r="L163" s="86"/>
      <c r="M163" s="88"/>
      <c r="T163" s="89"/>
      <c r="AT163" s="87" t="s">
        <v>140</v>
      </c>
      <c r="AU163" s="87" t="s">
        <v>82</v>
      </c>
      <c r="AV163" s="12" t="s">
        <v>82</v>
      </c>
      <c r="AW163" s="12" t="s">
        <v>29</v>
      </c>
      <c r="AX163" s="12" t="s">
        <v>72</v>
      </c>
      <c r="AY163" s="87" t="s">
        <v>132</v>
      </c>
    </row>
    <row r="164" spans="2:65" s="13" customFormat="1">
      <c r="B164" s="119"/>
      <c r="C164" s="120"/>
      <c r="D164" s="115" t="s">
        <v>140</v>
      </c>
      <c r="E164" s="121" t="s">
        <v>1</v>
      </c>
      <c r="F164" s="122" t="s">
        <v>142</v>
      </c>
      <c r="G164" s="120"/>
      <c r="H164" s="123">
        <v>566.68799999999999</v>
      </c>
      <c r="I164" s="120"/>
      <c r="J164" s="120"/>
      <c r="L164" s="90"/>
      <c r="M164" s="92"/>
      <c r="T164" s="93"/>
      <c r="AT164" s="91" t="s">
        <v>140</v>
      </c>
      <c r="AU164" s="91" t="s">
        <v>82</v>
      </c>
      <c r="AV164" s="13" t="s">
        <v>138</v>
      </c>
      <c r="AW164" s="13" t="s">
        <v>29</v>
      </c>
      <c r="AX164" s="13" t="s">
        <v>80</v>
      </c>
      <c r="AY164" s="91" t="s">
        <v>132</v>
      </c>
    </row>
    <row r="165" spans="2:65" s="1" customFormat="1" ht="37.9" customHeight="1">
      <c r="B165" s="127"/>
      <c r="C165" s="128" t="s">
        <v>8</v>
      </c>
      <c r="D165" s="128" t="s">
        <v>134</v>
      </c>
      <c r="E165" s="129" t="s">
        <v>201</v>
      </c>
      <c r="F165" s="130" t="s">
        <v>202</v>
      </c>
      <c r="G165" s="131" t="s">
        <v>150</v>
      </c>
      <c r="H165" s="132">
        <v>701.45100000000002</v>
      </c>
      <c r="I165" s="78"/>
      <c r="J165" s="126">
        <f>ROUND(I165*H165,2)</f>
        <v>0</v>
      </c>
      <c r="K165" s="79"/>
      <c r="L165" s="23"/>
      <c r="M165" s="80" t="s">
        <v>1</v>
      </c>
      <c r="N165" s="81" t="s">
        <v>37</v>
      </c>
      <c r="P165" s="82">
        <f>O165*H165</f>
        <v>0</v>
      </c>
      <c r="Q165" s="82">
        <v>0</v>
      </c>
      <c r="R165" s="82">
        <f>Q165*H165</f>
        <v>0</v>
      </c>
      <c r="S165" s="82">
        <v>0</v>
      </c>
      <c r="T165" s="83">
        <f>S165*H165</f>
        <v>0</v>
      </c>
      <c r="AR165" s="84" t="s">
        <v>138</v>
      </c>
      <c r="AT165" s="84" t="s">
        <v>134</v>
      </c>
      <c r="AU165" s="84" t="s">
        <v>82</v>
      </c>
      <c r="AY165" s="16" t="s">
        <v>132</v>
      </c>
      <c r="BE165" s="85">
        <f>IF(N165="základní",J165,0)</f>
        <v>0</v>
      </c>
      <c r="BF165" s="85">
        <f>IF(N165="snížená",J165,0)</f>
        <v>0</v>
      </c>
      <c r="BG165" s="85">
        <f>IF(N165="zákl. přenesená",J165,0)</f>
        <v>0</v>
      </c>
      <c r="BH165" s="85">
        <f>IF(N165="sníž. přenesená",J165,0)</f>
        <v>0</v>
      </c>
      <c r="BI165" s="85">
        <f>IF(N165="nulová",J165,0)</f>
        <v>0</v>
      </c>
      <c r="BJ165" s="16" t="s">
        <v>80</v>
      </c>
      <c r="BK165" s="85">
        <f>ROUND(I165*H165,2)</f>
        <v>0</v>
      </c>
      <c r="BL165" s="16" t="s">
        <v>138</v>
      </c>
      <c r="BM165" s="84" t="s">
        <v>203</v>
      </c>
    </row>
    <row r="166" spans="2:65" s="12" customFormat="1" ht="22.5">
      <c r="B166" s="113"/>
      <c r="C166" s="114"/>
      <c r="D166" s="115" t="s">
        <v>140</v>
      </c>
      <c r="E166" s="116" t="s">
        <v>1</v>
      </c>
      <c r="F166" s="117" t="s">
        <v>204</v>
      </c>
      <c r="G166" s="114"/>
      <c r="H166" s="118">
        <v>701.45100000000002</v>
      </c>
      <c r="I166" s="114"/>
      <c r="J166" s="114"/>
      <c r="L166" s="86"/>
      <c r="M166" s="88"/>
      <c r="T166" s="89"/>
      <c r="AT166" s="87" t="s">
        <v>140</v>
      </c>
      <c r="AU166" s="87" t="s">
        <v>82</v>
      </c>
      <c r="AV166" s="12" t="s">
        <v>82</v>
      </c>
      <c r="AW166" s="12" t="s">
        <v>29</v>
      </c>
      <c r="AX166" s="12" t="s">
        <v>72</v>
      </c>
      <c r="AY166" s="87" t="s">
        <v>132</v>
      </c>
    </row>
    <row r="167" spans="2:65" s="13" customFormat="1">
      <c r="B167" s="119"/>
      <c r="C167" s="120"/>
      <c r="D167" s="115" t="s">
        <v>140</v>
      </c>
      <c r="E167" s="121" t="s">
        <v>1</v>
      </c>
      <c r="F167" s="122" t="s">
        <v>142</v>
      </c>
      <c r="G167" s="120"/>
      <c r="H167" s="123">
        <v>701.45100000000002</v>
      </c>
      <c r="I167" s="120"/>
      <c r="J167" s="120"/>
      <c r="L167" s="90"/>
      <c r="M167" s="92"/>
      <c r="T167" s="93"/>
      <c r="AT167" s="91" t="s">
        <v>140</v>
      </c>
      <c r="AU167" s="91" t="s">
        <v>82</v>
      </c>
      <c r="AV167" s="13" t="s">
        <v>138</v>
      </c>
      <c r="AW167" s="13" t="s">
        <v>29</v>
      </c>
      <c r="AX167" s="13" t="s">
        <v>80</v>
      </c>
      <c r="AY167" s="91" t="s">
        <v>132</v>
      </c>
    </row>
    <row r="168" spans="2:65" s="1" customFormat="1" ht="24.2" customHeight="1">
      <c r="B168" s="127"/>
      <c r="C168" s="128" t="s">
        <v>205</v>
      </c>
      <c r="D168" s="128" t="s">
        <v>134</v>
      </c>
      <c r="E168" s="129" t="s">
        <v>206</v>
      </c>
      <c r="F168" s="130" t="s">
        <v>207</v>
      </c>
      <c r="G168" s="131" t="s">
        <v>150</v>
      </c>
      <c r="H168" s="132">
        <v>31</v>
      </c>
      <c r="I168" s="78"/>
      <c r="J168" s="126">
        <f>ROUND(I168*H168,2)</f>
        <v>0</v>
      </c>
      <c r="K168" s="79"/>
      <c r="L168" s="23"/>
      <c r="M168" s="80" t="s">
        <v>1</v>
      </c>
      <c r="N168" s="81" t="s">
        <v>37</v>
      </c>
      <c r="P168" s="82">
        <f>O168*H168</f>
        <v>0</v>
      </c>
      <c r="Q168" s="82">
        <v>0</v>
      </c>
      <c r="R168" s="82">
        <f>Q168*H168</f>
        <v>0</v>
      </c>
      <c r="S168" s="82">
        <v>0</v>
      </c>
      <c r="T168" s="83">
        <f>S168*H168</f>
        <v>0</v>
      </c>
      <c r="AR168" s="84" t="s">
        <v>138</v>
      </c>
      <c r="AT168" s="84" t="s">
        <v>134</v>
      </c>
      <c r="AU168" s="84" t="s">
        <v>82</v>
      </c>
      <c r="AY168" s="16" t="s">
        <v>132</v>
      </c>
      <c r="BE168" s="85">
        <f>IF(N168="základní",J168,0)</f>
        <v>0</v>
      </c>
      <c r="BF168" s="85">
        <f>IF(N168="snížená",J168,0)</f>
        <v>0</v>
      </c>
      <c r="BG168" s="85">
        <f>IF(N168="zákl. přenesená",J168,0)</f>
        <v>0</v>
      </c>
      <c r="BH168" s="85">
        <f>IF(N168="sníž. přenesená",J168,0)</f>
        <v>0</v>
      </c>
      <c r="BI168" s="85">
        <f>IF(N168="nulová",J168,0)</f>
        <v>0</v>
      </c>
      <c r="BJ168" s="16" t="s">
        <v>80</v>
      </c>
      <c r="BK168" s="85">
        <f>ROUND(I168*H168,2)</f>
        <v>0</v>
      </c>
      <c r="BL168" s="16" t="s">
        <v>138</v>
      </c>
      <c r="BM168" s="84" t="s">
        <v>208</v>
      </c>
    </row>
    <row r="169" spans="2:65" s="12" customFormat="1">
      <c r="B169" s="113"/>
      <c r="C169" s="114"/>
      <c r="D169" s="115" t="s">
        <v>140</v>
      </c>
      <c r="E169" s="116" t="s">
        <v>1</v>
      </c>
      <c r="F169" s="117" t="s">
        <v>209</v>
      </c>
      <c r="G169" s="114"/>
      <c r="H169" s="118">
        <v>28</v>
      </c>
      <c r="I169" s="114"/>
      <c r="J169" s="114"/>
      <c r="L169" s="86"/>
      <c r="M169" s="88"/>
      <c r="T169" s="89"/>
      <c r="AT169" s="87" t="s">
        <v>140</v>
      </c>
      <c r="AU169" s="87" t="s">
        <v>82</v>
      </c>
      <c r="AV169" s="12" t="s">
        <v>82</v>
      </c>
      <c r="AW169" s="12" t="s">
        <v>29</v>
      </c>
      <c r="AX169" s="12" t="s">
        <v>72</v>
      </c>
      <c r="AY169" s="87" t="s">
        <v>132</v>
      </c>
    </row>
    <row r="170" spans="2:65" s="12" customFormat="1">
      <c r="B170" s="113"/>
      <c r="C170" s="114"/>
      <c r="D170" s="115" t="s">
        <v>140</v>
      </c>
      <c r="E170" s="116" t="s">
        <v>1</v>
      </c>
      <c r="F170" s="117" t="s">
        <v>200</v>
      </c>
      <c r="G170" s="114"/>
      <c r="H170" s="118">
        <v>3</v>
      </c>
      <c r="I170" s="114"/>
      <c r="J170" s="114"/>
      <c r="L170" s="86"/>
      <c r="M170" s="88"/>
      <c r="T170" s="89"/>
      <c r="AT170" s="87" t="s">
        <v>140</v>
      </c>
      <c r="AU170" s="87" t="s">
        <v>82</v>
      </c>
      <c r="AV170" s="12" t="s">
        <v>82</v>
      </c>
      <c r="AW170" s="12" t="s">
        <v>29</v>
      </c>
      <c r="AX170" s="12" t="s">
        <v>72</v>
      </c>
      <c r="AY170" s="87" t="s">
        <v>132</v>
      </c>
    </row>
    <row r="171" spans="2:65" s="13" customFormat="1">
      <c r="B171" s="119"/>
      <c r="C171" s="120"/>
      <c r="D171" s="115" t="s">
        <v>140</v>
      </c>
      <c r="E171" s="121" t="s">
        <v>1</v>
      </c>
      <c r="F171" s="122" t="s">
        <v>142</v>
      </c>
      <c r="G171" s="120"/>
      <c r="H171" s="123">
        <v>31</v>
      </c>
      <c r="I171" s="120"/>
      <c r="J171" s="120"/>
      <c r="L171" s="90"/>
      <c r="M171" s="92"/>
      <c r="T171" s="93"/>
      <c r="AT171" s="91" t="s">
        <v>140</v>
      </c>
      <c r="AU171" s="91" t="s">
        <v>82</v>
      </c>
      <c r="AV171" s="13" t="s">
        <v>138</v>
      </c>
      <c r="AW171" s="13" t="s">
        <v>29</v>
      </c>
      <c r="AX171" s="13" t="s">
        <v>80</v>
      </c>
      <c r="AY171" s="91" t="s">
        <v>132</v>
      </c>
    </row>
    <row r="172" spans="2:65" s="1" customFormat="1" ht="24.2" customHeight="1">
      <c r="B172" s="127"/>
      <c r="C172" s="128" t="s">
        <v>210</v>
      </c>
      <c r="D172" s="128" t="s">
        <v>134</v>
      </c>
      <c r="E172" s="129" t="s">
        <v>211</v>
      </c>
      <c r="F172" s="130" t="s">
        <v>212</v>
      </c>
      <c r="G172" s="131" t="s">
        <v>150</v>
      </c>
      <c r="H172" s="132">
        <v>457.68799999999999</v>
      </c>
      <c r="I172" s="78"/>
      <c r="J172" s="126">
        <f>ROUND(I172*H172,2)</f>
        <v>0</v>
      </c>
      <c r="K172" s="79"/>
      <c r="L172" s="23"/>
      <c r="M172" s="80" t="s">
        <v>1</v>
      </c>
      <c r="N172" s="81" t="s">
        <v>37</v>
      </c>
      <c r="P172" s="82">
        <f>O172*H172</f>
        <v>0</v>
      </c>
      <c r="Q172" s="82">
        <v>0</v>
      </c>
      <c r="R172" s="82">
        <f>Q172*H172</f>
        <v>0</v>
      </c>
      <c r="S172" s="82">
        <v>0</v>
      </c>
      <c r="T172" s="83">
        <f>S172*H172</f>
        <v>0</v>
      </c>
      <c r="AR172" s="84" t="s">
        <v>138</v>
      </c>
      <c r="AT172" s="84" t="s">
        <v>134</v>
      </c>
      <c r="AU172" s="84" t="s">
        <v>82</v>
      </c>
      <c r="AY172" s="16" t="s">
        <v>132</v>
      </c>
      <c r="BE172" s="85">
        <f>IF(N172="základní",J172,0)</f>
        <v>0</v>
      </c>
      <c r="BF172" s="85">
        <f>IF(N172="snížená",J172,0)</f>
        <v>0</v>
      </c>
      <c r="BG172" s="85">
        <f>IF(N172="zákl. přenesená",J172,0)</f>
        <v>0</v>
      </c>
      <c r="BH172" s="85">
        <f>IF(N172="sníž. přenesená",J172,0)</f>
        <v>0</v>
      </c>
      <c r="BI172" s="85">
        <f>IF(N172="nulová",J172,0)</f>
        <v>0</v>
      </c>
      <c r="BJ172" s="16" t="s">
        <v>80</v>
      </c>
      <c r="BK172" s="85">
        <f>ROUND(I172*H172,2)</f>
        <v>0</v>
      </c>
      <c r="BL172" s="16" t="s">
        <v>138</v>
      </c>
      <c r="BM172" s="84" t="s">
        <v>213</v>
      </c>
    </row>
    <row r="173" spans="2:65" s="12" customFormat="1">
      <c r="B173" s="113"/>
      <c r="C173" s="114"/>
      <c r="D173" s="115" t="s">
        <v>140</v>
      </c>
      <c r="E173" s="116" t="s">
        <v>1</v>
      </c>
      <c r="F173" s="117" t="s">
        <v>214</v>
      </c>
      <c r="G173" s="114"/>
      <c r="H173" s="118">
        <v>457.68799999999999</v>
      </c>
      <c r="I173" s="114"/>
      <c r="J173" s="114"/>
      <c r="L173" s="86"/>
      <c r="M173" s="88"/>
      <c r="T173" s="89"/>
      <c r="AT173" s="87" t="s">
        <v>140</v>
      </c>
      <c r="AU173" s="87" t="s">
        <v>82</v>
      </c>
      <c r="AV173" s="12" t="s">
        <v>82</v>
      </c>
      <c r="AW173" s="12" t="s">
        <v>29</v>
      </c>
      <c r="AX173" s="12" t="s">
        <v>72</v>
      </c>
      <c r="AY173" s="87" t="s">
        <v>132</v>
      </c>
    </row>
    <row r="174" spans="2:65" s="13" customFormat="1">
      <c r="B174" s="119"/>
      <c r="C174" s="120"/>
      <c r="D174" s="115" t="s">
        <v>140</v>
      </c>
      <c r="E174" s="121" t="s">
        <v>1</v>
      </c>
      <c r="F174" s="122" t="s">
        <v>142</v>
      </c>
      <c r="G174" s="120"/>
      <c r="H174" s="123">
        <v>457.68799999999999</v>
      </c>
      <c r="I174" s="120"/>
      <c r="J174" s="120"/>
      <c r="L174" s="90"/>
      <c r="M174" s="92"/>
      <c r="T174" s="93"/>
      <c r="AT174" s="91" t="s">
        <v>140</v>
      </c>
      <c r="AU174" s="91" t="s">
        <v>82</v>
      </c>
      <c r="AV174" s="13" t="s">
        <v>138</v>
      </c>
      <c r="AW174" s="13" t="s">
        <v>29</v>
      </c>
      <c r="AX174" s="13" t="s">
        <v>80</v>
      </c>
      <c r="AY174" s="91" t="s">
        <v>132</v>
      </c>
    </row>
    <row r="175" spans="2:65" s="1" customFormat="1" ht="24.2" customHeight="1">
      <c r="B175" s="127"/>
      <c r="C175" s="128" t="s">
        <v>215</v>
      </c>
      <c r="D175" s="128" t="s">
        <v>134</v>
      </c>
      <c r="E175" s="129" t="s">
        <v>216</v>
      </c>
      <c r="F175" s="130" t="s">
        <v>217</v>
      </c>
      <c r="G175" s="131" t="s">
        <v>150</v>
      </c>
      <c r="H175" s="132">
        <v>457.68799999999999</v>
      </c>
      <c r="I175" s="78"/>
      <c r="J175" s="126">
        <f>ROUND(I175*H175,2)</f>
        <v>0</v>
      </c>
      <c r="K175" s="79"/>
      <c r="L175" s="23"/>
      <c r="M175" s="80" t="s">
        <v>1</v>
      </c>
      <c r="N175" s="81" t="s">
        <v>37</v>
      </c>
      <c r="P175" s="82">
        <f>O175*H175</f>
        <v>0</v>
      </c>
      <c r="Q175" s="82">
        <v>0</v>
      </c>
      <c r="R175" s="82">
        <f>Q175*H175</f>
        <v>0</v>
      </c>
      <c r="S175" s="82">
        <v>0</v>
      </c>
      <c r="T175" s="83">
        <f>S175*H175</f>
        <v>0</v>
      </c>
      <c r="AR175" s="84" t="s">
        <v>138</v>
      </c>
      <c r="AT175" s="84" t="s">
        <v>134</v>
      </c>
      <c r="AU175" s="84" t="s">
        <v>82</v>
      </c>
      <c r="AY175" s="16" t="s">
        <v>132</v>
      </c>
      <c r="BE175" s="85">
        <f>IF(N175="základní",J175,0)</f>
        <v>0</v>
      </c>
      <c r="BF175" s="85">
        <f>IF(N175="snížená",J175,0)</f>
        <v>0</v>
      </c>
      <c r="BG175" s="85">
        <f>IF(N175="zákl. přenesená",J175,0)</f>
        <v>0</v>
      </c>
      <c r="BH175" s="85">
        <f>IF(N175="sníž. přenesená",J175,0)</f>
        <v>0</v>
      </c>
      <c r="BI175" s="85">
        <f>IF(N175="nulová",J175,0)</f>
        <v>0</v>
      </c>
      <c r="BJ175" s="16" t="s">
        <v>80</v>
      </c>
      <c r="BK175" s="85">
        <f>ROUND(I175*H175,2)</f>
        <v>0</v>
      </c>
      <c r="BL175" s="16" t="s">
        <v>138</v>
      </c>
      <c r="BM175" s="84" t="s">
        <v>218</v>
      </c>
    </row>
    <row r="176" spans="2:65" s="12" customFormat="1" ht="22.5">
      <c r="B176" s="113"/>
      <c r="C176" s="114"/>
      <c r="D176" s="115" t="s">
        <v>140</v>
      </c>
      <c r="E176" s="116" t="s">
        <v>1</v>
      </c>
      <c r="F176" s="117" t="s">
        <v>219</v>
      </c>
      <c r="G176" s="114"/>
      <c r="H176" s="118">
        <v>457.68799999999999</v>
      </c>
      <c r="I176" s="114"/>
      <c r="J176" s="114"/>
      <c r="L176" s="86"/>
      <c r="M176" s="88"/>
      <c r="T176" s="89"/>
      <c r="AT176" s="87" t="s">
        <v>140</v>
      </c>
      <c r="AU176" s="87" t="s">
        <v>82</v>
      </c>
      <c r="AV176" s="12" t="s">
        <v>82</v>
      </c>
      <c r="AW176" s="12" t="s">
        <v>29</v>
      </c>
      <c r="AX176" s="12" t="s">
        <v>72</v>
      </c>
      <c r="AY176" s="87" t="s">
        <v>132</v>
      </c>
    </row>
    <row r="177" spans="2:65" s="13" customFormat="1">
      <c r="B177" s="119"/>
      <c r="C177" s="120"/>
      <c r="D177" s="115" t="s">
        <v>140</v>
      </c>
      <c r="E177" s="121" t="s">
        <v>1</v>
      </c>
      <c r="F177" s="122" t="s">
        <v>142</v>
      </c>
      <c r="G177" s="120"/>
      <c r="H177" s="123">
        <v>457.68799999999999</v>
      </c>
      <c r="I177" s="120"/>
      <c r="J177" s="120"/>
      <c r="L177" s="90"/>
      <c r="M177" s="92"/>
      <c r="T177" s="93"/>
      <c r="AT177" s="91" t="s">
        <v>140</v>
      </c>
      <c r="AU177" s="91" t="s">
        <v>82</v>
      </c>
      <c r="AV177" s="13" t="s">
        <v>138</v>
      </c>
      <c r="AW177" s="13" t="s">
        <v>29</v>
      </c>
      <c r="AX177" s="13" t="s">
        <v>80</v>
      </c>
      <c r="AY177" s="91" t="s">
        <v>132</v>
      </c>
    </row>
    <row r="178" spans="2:65" s="1" customFormat="1" ht="16.5" customHeight="1">
      <c r="B178" s="127"/>
      <c r="C178" s="145" t="s">
        <v>220</v>
      </c>
      <c r="D178" s="145" t="s">
        <v>165</v>
      </c>
      <c r="E178" s="146" t="s">
        <v>221</v>
      </c>
      <c r="F178" s="147" t="s">
        <v>222</v>
      </c>
      <c r="G178" s="148" t="s">
        <v>168</v>
      </c>
      <c r="H178" s="149">
        <v>823.83799999999997</v>
      </c>
      <c r="I178" s="98"/>
      <c r="J178" s="144">
        <f>ROUND(I178*H178,2)</f>
        <v>0</v>
      </c>
      <c r="K178" s="99"/>
      <c r="L178" s="100"/>
      <c r="M178" s="101" t="s">
        <v>1</v>
      </c>
      <c r="N178" s="102" t="s">
        <v>37</v>
      </c>
      <c r="P178" s="82">
        <f>O178*H178</f>
        <v>0</v>
      </c>
      <c r="Q178" s="82">
        <v>0</v>
      </c>
      <c r="R178" s="82">
        <f>Q178*H178</f>
        <v>0</v>
      </c>
      <c r="S178" s="82">
        <v>0</v>
      </c>
      <c r="T178" s="83">
        <f>S178*H178</f>
        <v>0</v>
      </c>
      <c r="AR178" s="84" t="s">
        <v>169</v>
      </c>
      <c r="AT178" s="84" t="s">
        <v>165</v>
      </c>
      <c r="AU178" s="84" t="s">
        <v>82</v>
      </c>
      <c r="AY178" s="16" t="s">
        <v>132</v>
      </c>
      <c r="BE178" s="85">
        <f>IF(N178="základní",J178,0)</f>
        <v>0</v>
      </c>
      <c r="BF178" s="85">
        <f>IF(N178="snížená",J178,0)</f>
        <v>0</v>
      </c>
      <c r="BG178" s="85">
        <f>IF(N178="zákl. přenesená",J178,0)</f>
        <v>0</v>
      </c>
      <c r="BH178" s="85">
        <f>IF(N178="sníž. přenesená",J178,0)</f>
        <v>0</v>
      </c>
      <c r="BI178" s="85">
        <f>IF(N178="nulová",J178,0)</f>
        <v>0</v>
      </c>
      <c r="BJ178" s="16" t="s">
        <v>80</v>
      </c>
      <c r="BK178" s="85">
        <f>ROUND(I178*H178,2)</f>
        <v>0</v>
      </c>
      <c r="BL178" s="16" t="s">
        <v>138</v>
      </c>
      <c r="BM178" s="84" t="s">
        <v>223</v>
      </c>
    </row>
    <row r="179" spans="2:65" s="12" customFormat="1">
      <c r="B179" s="113"/>
      <c r="C179" s="114"/>
      <c r="D179" s="115" t="s">
        <v>140</v>
      </c>
      <c r="E179" s="116" t="s">
        <v>1</v>
      </c>
      <c r="F179" s="117" t="s">
        <v>224</v>
      </c>
      <c r="G179" s="114"/>
      <c r="H179" s="118">
        <v>823.83799999999997</v>
      </c>
      <c r="I179" s="114"/>
      <c r="J179" s="114"/>
      <c r="L179" s="86"/>
      <c r="M179" s="88"/>
      <c r="T179" s="89"/>
      <c r="AT179" s="87" t="s">
        <v>140</v>
      </c>
      <c r="AU179" s="87" t="s">
        <v>82</v>
      </c>
      <c r="AV179" s="12" t="s">
        <v>82</v>
      </c>
      <c r="AW179" s="12" t="s">
        <v>29</v>
      </c>
      <c r="AX179" s="12" t="s">
        <v>72</v>
      </c>
      <c r="AY179" s="87" t="s">
        <v>132</v>
      </c>
    </row>
    <row r="180" spans="2:65" s="13" customFormat="1">
      <c r="B180" s="119"/>
      <c r="C180" s="120"/>
      <c r="D180" s="115" t="s">
        <v>140</v>
      </c>
      <c r="E180" s="121" t="s">
        <v>1</v>
      </c>
      <c r="F180" s="122" t="s">
        <v>142</v>
      </c>
      <c r="G180" s="120"/>
      <c r="H180" s="123">
        <v>823.83799999999997</v>
      </c>
      <c r="I180" s="120"/>
      <c r="J180" s="120"/>
      <c r="L180" s="90"/>
      <c r="M180" s="92"/>
      <c r="T180" s="93"/>
      <c r="AT180" s="91" t="s">
        <v>140</v>
      </c>
      <c r="AU180" s="91" t="s">
        <v>82</v>
      </c>
      <c r="AV180" s="13" t="s">
        <v>138</v>
      </c>
      <c r="AW180" s="13" t="s">
        <v>29</v>
      </c>
      <c r="AX180" s="13" t="s">
        <v>80</v>
      </c>
      <c r="AY180" s="91" t="s">
        <v>132</v>
      </c>
    </row>
    <row r="181" spans="2:65" s="1" customFormat="1" ht="33" customHeight="1">
      <c r="B181" s="127"/>
      <c r="C181" s="128" t="s">
        <v>225</v>
      </c>
      <c r="D181" s="128" t="s">
        <v>134</v>
      </c>
      <c r="E181" s="129" t="s">
        <v>226</v>
      </c>
      <c r="F181" s="130" t="s">
        <v>227</v>
      </c>
      <c r="G181" s="131" t="s">
        <v>168</v>
      </c>
      <c r="H181" s="132">
        <v>1192.4670000000001</v>
      </c>
      <c r="I181" s="78"/>
      <c r="J181" s="126">
        <f>ROUND(I181*H181,2)</f>
        <v>0</v>
      </c>
      <c r="K181" s="79"/>
      <c r="L181" s="23"/>
      <c r="M181" s="80" t="s">
        <v>1</v>
      </c>
      <c r="N181" s="81" t="s">
        <v>37</v>
      </c>
      <c r="P181" s="82">
        <f>O181*H181</f>
        <v>0</v>
      </c>
      <c r="Q181" s="82">
        <v>0</v>
      </c>
      <c r="R181" s="82">
        <f>Q181*H181</f>
        <v>0</v>
      </c>
      <c r="S181" s="82">
        <v>0</v>
      </c>
      <c r="T181" s="83">
        <f>S181*H181</f>
        <v>0</v>
      </c>
      <c r="AR181" s="84" t="s">
        <v>138</v>
      </c>
      <c r="AT181" s="84" t="s">
        <v>134</v>
      </c>
      <c r="AU181" s="84" t="s">
        <v>82</v>
      </c>
      <c r="AY181" s="16" t="s">
        <v>132</v>
      </c>
      <c r="BE181" s="85">
        <f>IF(N181="základní",J181,0)</f>
        <v>0</v>
      </c>
      <c r="BF181" s="85">
        <f>IF(N181="snížená",J181,0)</f>
        <v>0</v>
      </c>
      <c r="BG181" s="85">
        <f>IF(N181="zákl. přenesená",J181,0)</f>
        <v>0</v>
      </c>
      <c r="BH181" s="85">
        <f>IF(N181="sníž. přenesená",J181,0)</f>
        <v>0</v>
      </c>
      <c r="BI181" s="85">
        <f>IF(N181="nulová",J181,0)</f>
        <v>0</v>
      </c>
      <c r="BJ181" s="16" t="s">
        <v>80</v>
      </c>
      <c r="BK181" s="85">
        <f>ROUND(I181*H181,2)</f>
        <v>0</v>
      </c>
      <c r="BL181" s="16" t="s">
        <v>138</v>
      </c>
      <c r="BM181" s="84" t="s">
        <v>228</v>
      </c>
    </row>
    <row r="182" spans="2:65" s="12" customFormat="1">
      <c r="B182" s="113"/>
      <c r="C182" s="114"/>
      <c r="D182" s="115" t="s">
        <v>140</v>
      </c>
      <c r="E182" s="116" t="s">
        <v>1</v>
      </c>
      <c r="F182" s="117" t="s">
        <v>229</v>
      </c>
      <c r="G182" s="114"/>
      <c r="H182" s="118">
        <v>1192.4670000000001</v>
      </c>
      <c r="I182" s="114"/>
      <c r="J182" s="114"/>
      <c r="L182" s="86"/>
      <c r="M182" s="88"/>
      <c r="T182" s="89"/>
      <c r="AT182" s="87" t="s">
        <v>140</v>
      </c>
      <c r="AU182" s="87" t="s">
        <v>82</v>
      </c>
      <c r="AV182" s="12" t="s">
        <v>82</v>
      </c>
      <c r="AW182" s="12" t="s">
        <v>29</v>
      </c>
      <c r="AX182" s="12" t="s">
        <v>72</v>
      </c>
      <c r="AY182" s="87" t="s">
        <v>132</v>
      </c>
    </row>
    <row r="183" spans="2:65" s="13" customFormat="1">
      <c r="B183" s="119"/>
      <c r="C183" s="120"/>
      <c r="D183" s="115" t="s">
        <v>140</v>
      </c>
      <c r="E183" s="121" t="s">
        <v>1</v>
      </c>
      <c r="F183" s="122" t="s">
        <v>142</v>
      </c>
      <c r="G183" s="120"/>
      <c r="H183" s="123">
        <v>1192.4670000000001</v>
      </c>
      <c r="I183" s="120"/>
      <c r="J183" s="120"/>
      <c r="L183" s="90"/>
      <c r="M183" s="92"/>
      <c r="T183" s="93"/>
      <c r="AT183" s="91" t="s">
        <v>140</v>
      </c>
      <c r="AU183" s="91" t="s">
        <v>82</v>
      </c>
      <c r="AV183" s="13" t="s">
        <v>138</v>
      </c>
      <c r="AW183" s="13" t="s">
        <v>29</v>
      </c>
      <c r="AX183" s="13" t="s">
        <v>80</v>
      </c>
      <c r="AY183" s="91" t="s">
        <v>132</v>
      </c>
    </row>
    <row r="184" spans="2:65" s="1" customFormat="1" ht="16.5" customHeight="1">
      <c r="B184" s="127"/>
      <c r="C184" s="128" t="s">
        <v>230</v>
      </c>
      <c r="D184" s="128" t="s">
        <v>134</v>
      </c>
      <c r="E184" s="129" t="s">
        <v>231</v>
      </c>
      <c r="F184" s="130" t="s">
        <v>232</v>
      </c>
      <c r="G184" s="131" t="s">
        <v>150</v>
      </c>
      <c r="H184" s="132">
        <v>488.68799999999999</v>
      </c>
      <c r="I184" s="78"/>
      <c r="J184" s="126">
        <f>ROUND(I184*H184,2)</f>
        <v>0</v>
      </c>
      <c r="K184" s="79"/>
      <c r="L184" s="23"/>
      <c r="M184" s="80" t="s">
        <v>1</v>
      </c>
      <c r="N184" s="81" t="s">
        <v>37</v>
      </c>
      <c r="P184" s="82">
        <f>O184*H184</f>
        <v>0</v>
      </c>
      <c r="Q184" s="82">
        <v>0</v>
      </c>
      <c r="R184" s="82">
        <f>Q184*H184</f>
        <v>0</v>
      </c>
      <c r="S184" s="82">
        <v>0</v>
      </c>
      <c r="T184" s="83">
        <f>S184*H184</f>
        <v>0</v>
      </c>
      <c r="AR184" s="84" t="s">
        <v>138</v>
      </c>
      <c r="AT184" s="84" t="s">
        <v>134</v>
      </c>
      <c r="AU184" s="84" t="s">
        <v>82</v>
      </c>
      <c r="AY184" s="16" t="s">
        <v>132</v>
      </c>
      <c r="BE184" s="85">
        <f>IF(N184="základní",J184,0)</f>
        <v>0</v>
      </c>
      <c r="BF184" s="85">
        <f>IF(N184="snížená",J184,0)</f>
        <v>0</v>
      </c>
      <c r="BG184" s="85">
        <f>IF(N184="zákl. přenesená",J184,0)</f>
        <v>0</v>
      </c>
      <c r="BH184" s="85">
        <f>IF(N184="sníž. přenesená",J184,0)</f>
        <v>0</v>
      </c>
      <c r="BI184" s="85">
        <f>IF(N184="nulová",J184,0)</f>
        <v>0</v>
      </c>
      <c r="BJ184" s="16" t="s">
        <v>80</v>
      </c>
      <c r="BK184" s="85">
        <f>ROUND(I184*H184,2)</f>
        <v>0</v>
      </c>
      <c r="BL184" s="16" t="s">
        <v>138</v>
      </c>
      <c r="BM184" s="84" t="s">
        <v>233</v>
      </c>
    </row>
    <row r="185" spans="2:65" s="12" customFormat="1">
      <c r="B185" s="113"/>
      <c r="C185" s="114"/>
      <c r="D185" s="115" t="s">
        <v>140</v>
      </c>
      <c r="E185" s="116" t="s">
        <v>1</v>
      </c>
      <c r="F185" s="117" t="s">
        <v>214</v>
      </c>
      <c r="G185" s="114"/>
      <c r="H185" s="118">
        <v>457.68799999999999</v>
      </c>
      <c r="I185" s="114"/>
      <c r="J185" s="114"/>
      <c r="L185" s="86"/>
      <c r="M185" s="88"/>
      <c r="T185" s="89"/>
      <c r="AT185" s="87" t="s">
        <v>140</v>
      </c>
      <c r="AU185" s="87" t="s">
        <v>82</v>
      </c>
      <c r="AV185" s="12" t="s">
        <v>82</v>
      </c>
      <c r="AW185" s="12" t="s">
        <v>29</v>
      </c>
      <c r="AX185" s="12" t="s">
        <v>72</v>
      </c>
      <c r="AY185" s="87" t="s">
        <v>132</v>
      </c>
    </row>
    <row r="186" spans="2:65" s="12" customFormat="1">
      <c r="B186" s="113"/>
      <c r="C186" s="114"/>
      <c r="D186" s="115" t="s">
        <v>140</v>
      </c>
      <c r="E186" s="116" t="s">
        <v>1</v>
      </c>
      <c r="F186" s="117" t="s">
        <v>209</v>
      </c>
      <c r="G186" s="114"/>
      <c r="H186" s="118">
        <v>28</v>
      </c>
      <c r="I186" s="114"/>
      <c r="J186" s="114"/>
      <c r="L186" s="86"/>
      <c r="M186" s="88"/>
      <c r="T186" s="89"/>
      <c r="AT186" s="87" t="s">
        <v>140</v>
      </c>
      <c r="AU186" s="87" t="s">
        <v>82</v>
      </c>
      <c r="AV186" s="12" t="s">
        <v>82</v>
      </c>
      <c r="AW186" s="12" t="s">
        <v>29</v>
      </c>
      <c r="AX186" s="12" t="s">
        <v>72</v>
      </c>
      <c r="AY186" s="87" t="s">
        <v>132</v>
      </c>
    </row>
    <row r="187" spans="2:65" s="12" customFormat="1">
      <c r="B187" s="113"/>
      <c r="C187" s="114"/>
      <c r="D187" s="115" t="s">
        <v>140</v>
      </c>
      <c r="E187" s="116" t="s">
        <v>1</v>
      </c>
      <c r="F187" s="117" t="s">
        <v>200</v>
      </c>
      <c r="G187" s="114"/>
      <c r="H187" s="118">
        <v>3</v>
      </c>
      <c r="I187" s="114"/>
      <c r="J187" s="114"/>
      <c r="L187" s="86"/>
      <c r="M187" s="88"/>
      <c r="T187" s="89"/>
      <c r="AT187" s="87" t="s">
        <v>140</v>
      </c>
      <c r="AU187" s="87" t="s">
        <v>82</v>
      </c>
      <c r="AV187" s="12" t="s">
        <v>82</v>
      </c>
      <c r="AW187" s="12" t="s">
        <v>29</v>
      </c>
      <c r="AX187" s="12" t="s">
        <v>72</v>
      </c>
      <c r="AY187" s="87" t="s">
        <v>132</v>
      </c>
    </row>
    <row r="188" spans="2:65" s="13" customFormat="1">
      <c r="B188" s="119"/>
      <c r="C188" s="120"/>
      <c r="D188" s="115" t="s">
        <v>140</v>
      </c>
      <c r="E188" s="121" t="s">
        <v>1</v>
      </c>
      <c r="F188" s="122" t="s">
        <v>142</v>
      </c>
      <c r="G188" s="120"/>
      <c r="H188" s="123">
        <v>488.68799999999999</v>
      </c>
      <c r="I188" s="120"/>
      <c r="J188" s="120"/>
      <c r="L188" s="90"/>
      <c r="M188" s="92"/>
      <c r="T188" s="93"/>
      <c r="AT188" s="91" t="s">
        <v>140</v>
      </c>
      <c r="AU188" s="91" t="s">
        <v>82</v>
      </c>
      <c r="AV188" s="13" t="s">
        <v>138</v>
      </c>
      <c r="AW188" s="13" t="s">
        <v>29</v>
      </c>
      <c r="AX188" s="13" t="s">
        <v>80</v>
      </c>
      <c r="AY188" s="91" t="s">
        <v>132</v>
      </c>
    </row>
    <row r="189" spans="2:65" s="1" customFormat="1" ht="24.2" customHeight="1">
      <c r="B189" s="127"/>
      <c r="C189" s="128" t="s">
        <v>234</v>
      </c>
      <c r="D189" s="128" t="s">
        <v>134</v>
      </c>
      <c r="E189" s="129" t="s">
        <v>235</v>
      </c>
      <c r="F189" s="130" t="s">
        <v>236</v>
      </c>
      <c r="G189" s="131" t="s">
        <v>150</v>
      </c>
      <c r="H189" s="132">
        <v>3</v>
      </c>
      <c r="I189" s="78"/>
      <c r="J189" s="126">
        <f>ROUND(I189*H189,2)</f>
        <v>0</v>
      </c>
      <c r="K189" s="79"/>
      <c r="L189" s="23"/>
      <c r="M189" s="80" t="s">
        <v>1</v>
      </c>
      <c r="N189" s="81" t="s">
        <v>37</v>
      </c>
      <c r="P189" s="82">
        <f>O189*H189</f>
        <v>0</v>
      </c>
      <c r="Q189" s="82">
        <v>0</v>
      </c>
      <c r="R189" s="82">
        <f>Q189*H189</f>
        <v>0</v>
      </c>
      <c r="S189" s="82">
        <v>0</v>
      </c>
      <c r="T189" s="83">
        <f>S189*H189</f>
        <v>0</v>
      </c>
      <c r="AR189" s="84" t="s">
        <v>138</v>
      </c>
      <c r="AT189" s="84" t="s">
        <v>134</v>
      </c>
      <c r="AU189" s="84" t="s">
        <v>82</v>
      </c>
      <c r="AY189" s="16" t="s">
        <v>132</v>
      </c>
      <c r="BE189" s="85">
        <f>IF(N189="základní",J189,0)</f>
        <v>0</v>
      </c>
      <c r="BF189" s="85">
        <f>IF(N189="snížená",J189,0)</f>
        <v>0</v>
      </c>
      <c r="BG189" s="85">
        <f>IF(N189="zákl. přenesená",J189,0)</f>
        <v>0</v>
      </c>
      <c r="BH189" s="85">
        <f>IF(N189="sníž. přenesená",J189,0)</f>
        <v>0</v>
      </c>
      <c r="BI189" s="85">
        <f>IF(N189="nulová",J189,0)</f>
        <v>0</v>
      </c>
      <c r="BJ189" s="16" t="s">
        <v>80</v>
      </c>
      <c r="BK189" s="85">
        <f>ROUND(I189*H189,2)</f>
        <v>0</v>
      </c>
      <c r="BL189" s="16" t="s">
        <v>138</v>
      </c>
      <c r="BM189" s="84" t="s">
        <v>237</v>
      </c>
    </row>
    <row r="190" spans="2:65" s="14" customFormat="1">
      <c r="B190" s="140"/>
      <c r="C190" s="141"/>
      <c r="D190" s="115" t="s">
        <v>140</v>
      </c>
      <c r="E190" s="142" t="s">
        <v>1</v>
      </c>
      <c r="F190" s="143" t="s">
        <v>152</v>
      </c>
      <c r="G190" s="141"/>
      <c r="H190" s="142" t="s">
        <v>1</v>
      </c>
      <c r="I190" s="141"/>
      <c r="J190" s="141"/>
      <c r="L190" s="94"/>
      <c r="M190" s="96"/>
      <c r="T190" s="97"/>
      <c r="AT190" s="95" t="s">
        <v>140</v>
      </c>
      <c r="AU190" s="95" t="s">
        <v>82</v>
      </c>
      <c r="AV190" s="14" t="s">
        <v>80</v>
      </c>
      <c r="AW190" s="14" t="s">
        <v>29</v>
      </c>
      <c r="AX190" s="14" t="s">
        <v>72</v>
      </c>
      <c r="AY190" s="95" t="s">
        <v>132</v>
      </c>
    </row>
    <row r="191" spans="2:65" s="12" customFormat="1">
      <c r="B191" s="113"/>
      <c r="C191" s="114"/>
      <c r="D191" s="115" t="s">
        <v>140</v>
      </c>
      <c r="E191" s="116" t="s">
        <v>1</v>
      </c>
      <c r="F191" s="117" t="s">
        <v>238</v>
      </c>
      <c r="G191" s="114"/>
      <c r="H191" s="118">
        <v>3</v>
      </c>
      <c r="I191" s="114"/>
      <c r="J191" s="114"/>
      <c r="L191" s="86"/>
      <c r="M191" s="88"/>
      <c r="T191" s="89"/>
      <c r="AT191" s="87" t="s">
        <v>140</v>
      </c>
      <c r="AU191" s="87" t="s">
        <v>82</v>
      </c>
      <c r="AV191" s="12" t="s">
        <v>82</v>
      </c>
      <c r="AW191" s="12" t="s">
        <v>29</v>
      </c>
      <c r="AX191" s="12" t="s">
        <v>72</v>
      </c>
      <c r="AY191" s="87" t="s">
        <v>132</v>
      </c>
    </row>
    <row r="192" spans="2:65" s="13" customFormat="1">
      <c r="B192" s="119"/>
      <c r="C192" s="120"/>
      <c r="D192" s="115" t="s">
        <v>140</v>
      </c>
      <c r="E192" s="121" t="s">
        <v>1</v>
      </c>
      <c r="F192" s="122" t="s">
        <v>142</v>
      </c>
      <c r="G192" s="120"/>
      <c r="H192" s="123">
        <v>3</v>
      </c>
      <c r="I192" s="120"/>
      <c r="J192" s="120"/>
      <c r="L192" s="90"/>
      <c r="M192" s="92"/>
      <c r="T192" s="93"/>
      <c r="AT192" s="91" t="s">
        <v>140</v>
      </c>
      <c r="AU192" s="91" t="s">
        <v>82</v>
      </c>
      <c r="AV192" s="13" t="s">
        <v>138</v>
      </c>
      <c r="AW192" s="13" t="s">
        <v>29</v>
      </c>
      <c r="AX192" s="13" t="s">
        <v>80</v>
      </c>
      <c r="AY192" s="91" t="s">
        <v>132</v>
      </c>
    </row>
    <row r="193" spans="2:65" s="1" customFormat="1" ht="16.5" customHeight="1">
      <c r="B193" s="127"/>
      <c r="C193" s="145" t="s">
        <v>239</v>
      </c>
      <c r="D193" s="145" t="s">
        <v>165</v>
      </c>
      <c r="E193" s="146" t="s">
        <v>240</v>
      </c>
      <c r="F193" s="147" t="s">
        <v>241</v>
      </c>
      <c r="G193" s="148" t="s">
        <v>168</v>
      </c>
      <c r="H193" s="149">
        <v>6.1619999999999999</v>
      </c>
      <c r="I193" s="98"/>
      <c r="J193" s="144">
        <f>ROUND(I193*H193,2)</f>
        <v>0</v>
      </c>
      <c r="K193" s="99"/>
      <c r="L193" s="100"/>
      <c r="M193" s="101" t="s">
        <v>1</v>
      </c>
      <c r="N193" s="102" t="s">
        <v>37</v>
      </c>
      <c r="P193" s="82">
        <f>O193*H193</f>
        <v>0</v>
      </c>
      <c r="Q193" s="82">
        <v>0</v>
      </c>
      <c r="R193" s="82">
        <f>Q193*H193</f>
        <v>0</v>
      </c>
      <c r="S193" s="82">
        <v>0</v>
      </c>
      <c r="T193" s="83">
        <f>S193*H193</f>
        <v>0</v>
      </c>
      <c r="AR193" s="84" t="s">
        <v>169</v>
      </c>
      <c r="AT193" s="84" t="s">
        <v>165</v>
      </c>
      <c r="AU193" s="84" t="s">
        <v>82</v>
      </c>
      <c r="AY193" s="16" t="s">
        <v>132</v>
      </c>
      <c r="BE193" s="85">
        <f>IF(N193="základní",J193,0)</f>
        <v>0</v>
      </c>
      <c r="BF193" s="85">
        <f>IF(N193="snížená",J193,0)</f>
        <v>0</v>
      </c>
      <c r="BG193" s="85">
        <f>IF(N193="zákl. přenesená",J193,0)</f>
        <v>0</v>
      </c>
      <c r="BH193" s="85">
        <f>IF(N193="sníž. přenesená",J193,0)</f>
        <v>0</v>
      </c>
      <c r="BI193" s="85">
        <f>IF(N193="nulová",J193,0)</f>
        <v>0</v>
      </c>
      <c r="BJ193" s="16" t="s">
        <v>80</v>
      </c>
      <c r="BK193" s="85">
        <f>ROUND(I193*H193,2)</f>
        <v>0</v>
      </c>
      <c r="BL193" s="16" t="s">
        <v>138</v>
      </c>
      <c r="BM193" s="84" t="s">
        <v>242</v>
      </c>
    </row>
    <row r="194" spans="2:65" s="12" customFormat="1">
      <c r="B194" s="113"/>
      <c r="C194" s="114"/>
      <c r="D194" s="115" t="s">
        <v>140</v>
      </c>
      <c r="E194" s="116" t="s">
        <v>1</v>
      </c>
      <c r="F194" s="117" t="s">
        <v>243</v>
      </c>
      <c r="G194" s="114"/>
      <c r="H194" s="118">
        <v>6.1619999999999999</v>
      </c>
      <c r="I194" s="114"/>
      <c r="J194" s="114"/>
      <c r="L194" s="86"/>
      <c r="M194" s="88"/>
      <c r="T194" s="89"/>
      <c r="AT194" s="87" t="s">
        <v>140</v>
      </c>
      <c r="AU194" s="87" t="s">
        <v>82</v>
      </c>
      <c r="AV194" s="12" t="s">
        <v>82</v>
      </c>
      <c r="AW194" s="12" t="s">
        <v>29</v>
      </c>
      <c r="AX194" s="12" t="s">
        <v>72</v>
      </c>
      <c r="AY194" s="87" t="s">
        <v>132</v>
      </c>
    </row>
    <row r="195" spans="2:65" s="13" customFormat="1">
      <c r="B195" s="119"/>
      <c r="C195" s="120"/>
      <c r="D195" s="115" t="s">
        <v>140</v>
      </c>
      <c r="E195" s="121" t="s">
        <v>1</v>
      </c>
      <c r="F195" s="122" t="s">
        <v>142</v>
      </c>
      <c r="G195" s="120"/>
      <c r="H195" s="123">
        <v>6.1619999999999999</v>
      </c>
      <c r="I195" s="120"/>
      <c r="J195" s="120"/>
      <c r="L195" s="90"/>
      <c r="M195" s="92"/>
      <c r="T195" s="93"/>
      <c r="AT195" s="91" t="s">
        <v>140</v>
      </c>
      <c r="AU195" s="91" t="s">
        <v>82</v>
      </c>
      <c r="AV195" s="13" t="s">
        <v>138</v>
      </c>
      <c r="AW195" s="13" t="s">
        <v>29</v>
      </c>
      <c r="AX195" s="13" t="s">
        <v>80</v>
      </c>
      <c r="AY195" s="91" t="s">
        <v>132</v>
      </c>
    </row>
    <row r="196" spans="2:65" s="1" customFormat="1" ht="24.2" customHeight="1">
      <c r="B196" s="127"/>
      <c r="C196" s="128" t="s">
        <v>7</v>
      </c>
      <c r="D196" s="128" t="s">
        <v>134</v>
      </c>
      <c r="E196" s="129" t="s">
        <v>244</v>
      </c>
      <c r="F196" s="130" t="s">
        <v>245</v>
      </c>
      <c r="G196" s="131" t="s">
        <v>150</v>
      </c>
      <c r="H196" s="132">
        <v>28</v>
      </c>
      <c r="I196" s="78"/>
      <c r="J196" s="126">
        <f>ROUND(I196*H196,2)</f>
        <v>0</v>
      </c>
      <c r="K196" s="79"/>
      <c r="L196" s="23"/>
      <c r="M196" s="80" t="s">
        <v>1</v>
      </c>
      <c r="N196" s="81" t="s">
        <v>37</v>
      </c>
      <c r="P196" s="82">
        <f>O196*H196</f>
        <v>0</v>
      </c>
      <c r="Q196" s="82">
        <v>0</v>
      </c>
      <c r="R196" s="82">
        <f>Q196*H196</f>
        <v>0</v>
      </c>
      <c r="S196" s="82">
        <v>0</v>
      </c>
      <c r="T196" s="83">
        <f>S196*H196</f>
        <v>0</v>
      </c>
      <c r="AR196" s="84" t="s">
        <v>138</v>
      </c>
      <c r="AT196" s="84" t="s">
        <v>134</v>
      </c>
      <c r="AU196" s="84" t="s">
        <v>82</v>
      </c>
      <c r="AY196" s="16" t="s">
        <v>132</v>
      </c>
      <c r="BE196" s="85">
        <f>IF(N196="základní",J196,0)</f>
        <v>0</v>
      </c>
      <c r="BF196" s="85">
        <f>IF(N196="snížená",J196,0)</f>
        <v>0</v>
      </c>
      <c r="BG196" s="85">
        <f>IF(N196="zákl. přenesená",J196,0)</f>
        <v>0</v>
      </c>
      <c r="BH196" s="85">
        <f>IF(N196="sníž. přenesená",J196,0)</f>
        <v>0</v>
      </c>
      <c r="BI196" s="85">
        <f>IF(N196="nulová",J196,0)</f>
        <v>0</v>
      </c>
      <c r="BJ196" s="16" t="s">
        <v>80</v>
      </c>
      <c r="BK196" s="85">
        <f>ROUND(I196*H196,2)</f>
        <v>0</v>
      </c>
      <c r="BL196" s="16" t="s">
        <v>138</v>
      </c>
      <c r="BM196" s="84" t="s">
        <v>246</v>
      </c>
    </row>
    <row r="197" spans="2:65" s="14" customFormat="1">
      <c r="B197" s="140"/>
      <c r="C197" s="141"/>
      <c r="D197" s="115" t="s">
        <v>140</v>
      </c>
      <c r="E197" s="142" t="s">
        <v>1</v>
      </c>
      <c r="F197" s="143" t="s">
        <v>152</v>
      </c>
      <c r="G197" s="141"/>
      <c r="H197" s="142" t="s">
        <v>1</v>
      </c>
      <c r="I197" s="141"/>
      <c r="J197" s="141"/>
      <c r="L197" s="94"/>
      <c r="M197" s="96"/>
      <c r="T197" s="97"/>
      <c r="AT197" s="95" t="s">
        <v>140</v>
      </c>
      <c r="AU197" s="95" t="s">
        <v>82</v>
      </c>
      <c r="AV197" s="14" t="s">
        <v>80</v>
      </c>
      <c r="AW197" s="14" t="s">
        <v>29</v>
      </c>
      <c r="AX197" s="14" t="s">
        <v>72</v>
      </c>
      <c r="AY197" s="95" t="s">
        <v>132</v>
      </c>
    </row>
    <row r="198" spans="2:65" s="12" customFormat="1">
      <c r="B198" s="113"/>
      <c r="C198" s="114"/>
      <c r="D198" s="115" t="s">
        <v>140</v>
      </c>
      <c r="E198" s="116" t="s">
        <v>1</v>
      </c>
      <c r="F198" s="117" t="s">
        <v>247</v>
      </c>
      <c r="G198" s="114"/>
      <c r="H198" s="118">
        <v>28</v>
      </c>
      <c r="I198" s="114"/>
      <c r="J198" s="114"/>
      <c r="L198" s="86"/>
      <c r="M198" s="88"/>
      <c r="T198" s="89"/>
      <c r="AT198" s="87" t="s">
        <v>140</v>
      </c>
      <c r="AU198" s="87" t="s">
        <v>82</v>
      </c>
      <c r="AV198" s="12" t="s">
        <v>82</v>
      </c>
      <c r="AW198" s="12" t="s">
        <v>29</v>
      </c>
      <c r="AX198" s="12" t="s">
        <v>72</v>
      </c>
      <c r="AY198" s="87" t="s">
        <v>132</v>
      </c>
    </row>
    <row r="199" spans="2:65" s="13" customFormat="1">
      <c r="B199" s="119"/>
      <c r="C199" s="120"/>
      <c r="D199" s="115" t="s">
        <v>140</v>
      </c>
      <c r="E199" s="121" t="s">
        <v>1</v>
      </c>
      <c r="F199" s="122" t="s">
        <v>142</v>
      </c>
      <c r="G199" s="120"/>
      <c r="H199" s="123">
        <v>28</v>
      </c>
      <c r="I199" s="120"/>
      <c r="J199" s="120"/>
      <c r="L199" s="90"/>
      <c r="M199" s="92"/>
      <c r="T199" s="93"/>
      <c r="AT199" s="91" t="s">
        <v>140</v>
      </c>
      <c r="AU199" s="91" t="s">
        <v>82</v>
      </c>
      <c r="AV199" s="13" t="s">
        <v>138</v>
      </c>
      <c r="AW199" s="13" t="s">
        <v>29</v>
      </c>
      <c r="AX199" s="13" t="s">
        <v>80</v>
      </c>
      <c r="AY199" s="91" t="s">
        <v>132</v>
      </c>
    </row>
    <row r="200" spans="2:65" s="11" customFormat="1" ht="22.9" customHeight="1">
      <c r="B200" s="133"/>
      <c r="C200" s="134"/>
      <c r="D200" s="135" t="s">
        <v>71</v>
      </c>
      <c r="E200" s="138" t="s">
        <v>82</v>
      </c>
      <c r="F200" s="138" t="s">
        <v>248</v>
      </c>
      <c r="G200" s="134"/>
      <c r="H200" s="134"/>
      <c r="I200" s="134"/>
      <c r="J200" s="139">
        <f>BK200</f>
        <v>0</v>
      </c>
      <c r="L200" s="71"/>
      <c r="M200" s="73"/>
      <c r="P200" s="74">
        <f>SUM(P201:P253)</f>
        <v>0</v>
      </c>
      <c r="R200" s="74">
        <f>SUM(R201:R253)</f>
        <v>109.09944850000001</v>
      </c>
      <c r="T200" s="75">
        <f>SUM(T201:T253)</f>
        <v>0</v>
      </c>
      <c r="AR200" s="72" t="s">
        <v>80</v>
      </c>
      <c r="AT200" s="76" t="s">
        <v>71</v>
      </c>
      <c r="AU200" s="76" t="s">
        <v>80</v>
      </c>
      <c r="AY200" s="72" t="s">
        <v>132</v>
      </c>
      <c r="BK200" s="77">
        <f>SUM(BK201:BK253)</f>
        <v>0</v>
      </c>
    </row>
    <row r="201" spans="2:65" s="1" customFormat="1" ht="24.2" customHeight="1">
      <c r="B201" s="127"/>
      <c r="C201" s="128" t="s">
        <v>249</v>
      </c>
      <c r="D201" s="128" t="s">
        <v>134</v>
      </c>
      <c r="E201" s="129" t="s">
        <v>250</v>
      </c>
      <c r="F201" s="130" t="s">
        <v>251</v>
      </c>
      <c r="G201" s="131" t="s">
        <v>252</v>
      </c>
      <c r="H201" s="132">
        <v>197.75</v>
      </c>
      <c r="I201" s="78"/>
      <c r="J201" s="126">
        <f>ROUND(I201*H201,2)</f>
        <v>0</v>
      </c>
      <c r="K201" s="79"/>
      <c r="L201" s="23"/>
      <c r="M201" s="80" t="s">
        <v>1</v>
      </c>
      <c r="N201" s="81" t="s">
        <v>37</v>
      </c>
      <c r="P201" s="82">
        <f>O201*H201</f>
        <v>0</v>
      </c>
      <c r="Q201" s="82">
        <v>0</v>
      </c>
      <c r="R201" s="82">
        <f>Q201*H201</f>
        <v>0</v>
      </c>
      <c r="S201" s="82">
        <v>0</v>
      </c>
      <c r="T201" s="83">
        <f>S201*H201</f>
        <v>0</v>
      </c>
      <c r="AR201" s="84" t="s">
        <v>138</v>
      </c>
      <c r="AT201" s="84" t="s">
        <v>134</v>
      </c>
      <c r="AU201" s="84" t="s">
        <v>82</v>
      </c>
      <c r="AY201" s="16" t="s">
        <v>132</v>
      </c>
      <c r="BE201" s="85">
        <f>IF(N201="základní",J201,0)</f>
        <v>0</v>
      </c>
      <c r="BF201" s="85">
        <f>IF(N201="snížená",J201,0)</f>
        <v>0</v>
      </c>
      <c r="BG201" s="85">
        <f>IF(N201="zákl. přenesená",J201,0)</f>
        <v>0</v>
      </c>
      <c r="BH201" s="85">
        <f>IF(N201="sníž. přenesená",J201,0)</f>
        <v>0</v>
      </c>
      <c r="BI201" s="85">
        <f>IF(N201="nulová",J201,0)</f>
        <v>0</v>
      </c>
      <c r="BJ201" s="16" t="s">
        <v>80</v>
      </c>
      <c r="BK201" s="85">
        <f>ROUND(I201*H201,2)</f>
        <v>0</v>
      </c>
      <c r="BL201" s="16" t="s">
        <v>138</v>
      </c>
      <c r="BM201" s="84" t="s">
        <v>253</v>
      </c>
    </row>
    <row r="202" spans="2:65" s="14" customFormat="1">
      <c r="B202" s="140"/>
      <c r="C202" s="141"/>
      <c r="D202" s="115" t="s">
        <v>140</v>
      </c>
      <c r="E202" s="142" t="s">
        <v>1</v>
      </c>
      <c r="F202" s="143" t="s">
        <v>152</v>
      </c>
      <c r="G202" s="141"/>
      <c r="H202" s="142" t="s">
        <v>1</v>
      </c>
      <c r="I202" s="141"/>
      <c r="J202" s="141"/>
      <c r="L202" s="94"/>
      <c r="M202" s="96"/>
      <c r="T202" s="97"/>
      <c r="AT202" s="95" t="s">
        <v>140</v>
      </c>
      <c r="AU202" s="95" t="s">
        <v>82</v>
      </c>
      <c r="AV202" s="14" t="s">
        <v>80</v>
      </c>
      <c r="AW202" s="14" t="s">
        <v>29</v>
      </c>
      <c r="AX202" s="14" t="s">
        <v>72</v>
      </c>
      <c r="AY202" s="95" t="s">
        <v>132</v>
      </c>
    </row>
    <row r="203" spans="2:65" s="12" customFormat="1">
      <c r="B203" s="113"/>
      <c r="C203" s="114"/>
      <c r="D203" s="115" t="s">
        <v>140</v>
      </c>
      <c r="E203" s="116" t="s">
        <v>1</v>
      </c>
      <c r="F203" s="117" t="s">
        <v>254</v>
      </c>
      <c r="G203" s="114"/>
      <c r="H203" s="118">
        <v>197.75</v>
      </c>
      <c r="I203" s="114"/>
      <c r="J203" s="114"/>
      <c r="L203" s="86"/>
      <c r="M203" s="88"/>
      <c r="T203" s="89"/>
      <c r="AT203" s="87" t="s">
        <v>140</v>
      </c>
      <c r="AU203" s="87" t="s">
        <v>82</v>
      </c>
      <c r="AV203" s="12" t="s">
        <v>82</v>
      </c>
      <c r="AW203" s="12" t="s">
        <v>29</v>
      </c>
      <c r="AX203" s="12" t="s">
        <v>72</v>
      </c>
      <c r="AY203" s="87" t="s">
        <v>132</v>
      </c>
    </row>
    <row r="204" spans="2:65" s="13" customFormat="1">
      <c r="B204" s="119"/>
      <c r="C204" s="120"/>
      <c r="D204" s="115" t="s">
        <v>140</v>
      </c>
      <c r="E204" s="121" t="s">
        <v>1</v>
      </c>
      <c r="F204" s="122" t="s">
        <v>142</v>
      </c>
      <c r="G204" s="120"/>
      <c r="H204" s="123">
        <v>197.75</v>
      </c>
      <c r="I204" s="120"/>
      <c r="J204" s="120"/>
      <c r="L204" s="90"/>
      <c r="M204" s="92"/>
      <c r="T204" s="93"/>
      <c r="AT204" s="91" t="s">
        <v>140</v>
      </c>
      <c r="AU204" s="91" t="s">
        <v>82</v>
      </c>
      <c r="AV204" s="13" t="s">
        <v>138</v>
      </c>
      <c r="AW204" s="13" t="s">
        <v>29</v>
      </c>
      <c r="AX204" s="13" t="s">
        <v>80</v>
      </c>
      <c r="AY204" s="91" t="s">
        <v>132</v>
      </c>
    </row>
    <row r="205" spans="2:65" s="1" customFormat="1" ht="16.5" customHeight="1">
      <c r="B205" s="127"/>
      <c r="C205" s="145" t="s">
        <v>255</v>
      </c>
      <c r="D205" s="145" t="s">
        <v>165</v>
      </c>
      <c r="E205" s="146" t="s">
        <v>256</v>
      </c>
      <c r="F205" s="147" t="s">
        <v>257</v>
      </c>
      <c r="G205" s="148" t="s">
        <v>150</v>
      </c>
      <c r="H205" s="149">
        <v>18.076000000000001</v>
      </c>
      <c r="I205" s="98"/>
      <c r="J205" s="144">
        <f>ROUND(I205*H205,2)</f>
        <v>0</v>
      </c>
      <c r="K205" s="99"/>
      <c r="L205" s="100"/>
      <c r="M205" s="101" t="s">
        <v>1</v>
      </c>
      <c r="N205" s="102" t="s">
        <v>37</v>
      </c>
      <c r="P205" s="82">
        <f>O205*H205</f>
        <v>0</v>
      </c>
      <c r="Q205" s="82">
        <v>2.4289999999999998</v>
      </c>
      <c r="R205" s="82">
        <f>Q205*H205</f>
        <v>43.906604000000002</v>
      </c>
      <c r="S205" s="82">
        <v>0</v>
      </c>
      <c r="T205" s="83">
        <f>S205*H205</f>
        <v>0</v>
      </c>
      <c r="AR205" s="84" t="s">
        <v>169</v>
      </c>
      <c r="AT205" s="84" t="s">
        <v>165</v>
      </c>
      <c r="AU205" s="84" t="s">
        <v>82</v>
      </c>
      <c r="AY205" s="16" t="s">
        <v>132</v>
      </c>
      <c r="BE205" s="85">
        <f>IF(N205="základní",J205,0)</f>
        <v>0</v>
      </c>
      <c r="BF205" s="85">
        <f>IF(N205="snížená",J205,0)</f>
        <v>0</v>
      </c>
      <c r="BG205" s="85">
        <f>IF(N205="zákl. přenesená",J205,0)</f>
        <v>0</v>
      </c>
      <c r="BH205" s="85">
        <f>IF(N205="sníž. přenesená",J205,0)</f>
        <v>0</v>
      </c>
      <c r="BI205" s="85">
        <f>IF(N205="nulová",J205,0)</f>
        <v>0</v>
      </c>
      <c r="BJ205" s="16" t="s">
        <v>80</v>
      </c>
      <c r="BK205" s="85">
        <f>ROUND(I205*H205,2)</f>
        <v>0</v>
      </c>
      <c r="BL205" s="16" t="s">
        <v>138</v>
      </c>
      <c r="BM205" s="84" t="s">
        <v>258</v>
      </c>
    </row>
    <row r="206" spans="2:65" s="14" customFormat="1">
      <c r="B206" s="140"/>
      <c r="C206" s="141"/>
      <c r="D206" s="115" t="s">
        <v>140</v>
      </c>
      <c r="E206" s="142" t="s">
        <v>1</v>
      </c>
      <c r="F206" s="143" t="s">
        <v>152</v>
      </c>
      <c r="G206" s="141"/>
      <c r="H206" s="142" t="s">
        <v>1</v>
      </c>
      <c r="I206" s="141"/>
      <c r="J206" s="141"/>
      <c r="L206" s="94"/>
      <c r="M206" s="96"/>
      <c r="T206" s="97"/>
      <c r="AT206" s="95" t="s">
        <v>140</v>
      </c>
      <c r="AU206" s="95" t="s">
        <v>82</v>
      </c>
      <c r="AV206" s="14" t="s">
        <v>80</v>
      </c>
      <c r="AW206" s="14" t="s">
        <v>29</v>
      </c>
      <c r="AX206" s="14" t="s">
        <v>72</v>
      </c>
      <c r="AY206" s="95" t="s">
        <v>132</v>
      </c>
    </row>
    <row r="207" spans="2:65" s="12" customFormat="1">
      <c r="B207" s="113"/>
      <c r="C207" s="114"/>
      <c r="D207" s="115" t="s">
        <v>140</v>
      </c>
      <c r="E207" s="116" t="s">
        <v>1</v>
      </c>
      <c r="F207" s="117" t="s">
        <v>259</v>
      </c>
      <c r="G207" s="114"/>
      <c r="H207" s="118">
        <v>52.393999999999998</v>
      </c>
      <c r="I207" s="114"/>
      <c r="J207" s="114"/>
      <c r="L207" s="86"/>
      <c r="M207" s="88"/>
      <c r="T207" s="89"/>
      <c r="AT207" s="87" t="s">
        <v>140</v>
      </c>
      <c r="AU207" s="87" t="s">
        <v>82</v>
      </c>
      <c r="AV207" s="12" t="s">
        <v>82</v>
      </c>
      <c r="AW207" s="12" t="s">
        <v>29</v>
      </c>
      <c r="AX207" s="12" t="s">
        <v>72</v>
      </c>
      <c r="AY207" s="87" t="s">
        <v>132</v>
      </c>
    </row>
    <row r="208" spans="2:65" s="13" customFormat="1">
      <c r="B208" s="119"/>
      <c r="C208" s="120"/>
      <c r="D208" s="115" t="s">
        <v>140</v>
      </c>
      <c r="E208" s="121" t="s">
        <v>1</v>
      </c>
      <c r="F208" s="122" t="s">
        <v>142</v>
      </c>
      <c r="G208" s="120"/>
      <c r="H208" s="123">
        <v>52.393999999999998</v>
      </c>
      <c r="I208" s="120"/>
      <c r="J208" s="120"/>
      <c r="L208" s="90"/>
      <c r="M208" s="92"/>
      <c r="T208" s="93"/>
      <c r="AT208" s="91" t="s">
        <v>140</v>
      </c>
      <c r="AU208" s="91" t="s">
        <v>82</v>
      </c>
      <c r="AV208" s="13" t="s">
        <v>138</v>
      </c>
      <c r="AW208" s="13" t="s">
        <v>29</v>
      </c>
      <c r="AX208" s="13" t="s">
        <v>80</v>
      </c>
      <c r="AY208" s="91" t="s">
        <v>132</v>
      </c>
    </row>
    <row r="209" spans="2:65" s="12" customFormat="1">
      <c r="B209" s="113"/>
      <c r="C209" s="114"/>
      <c r="D209" s="115" t="s">
        <v>140</v>
      </c>
      <c r="E209" s="114"/>
      <c r="F209" s="117" t="s">
        <v>260</v>
      </c>
      <c r="G209" s="114"/>
      <c r="H209" s="118">
        <v>18.076000000000001</v>
      </c>
      <c r="I209" s="114"/>
      <c r="J209" s="114"/>
      <c r="L209" s="86"/>
      <c r="M209" s="88"/>
      <c r="T209" s="89"/>
      <c r="AT209" s="87" t="s">
        <v>140</v>
      </c>
      <c r="AU209" s="87" t="s">
        <v>82</v>
      </c>
      <c r="AV209" s="12" t="s">
        <v>82</v>
      </c>
      <c r="AW209" s="12" t="s">
        <v>3</v>
      </c>
      <c r="AX209" s="12" t="s">
        <v>80</v>
      </c>
      <c r="AY209" s="87" t="s">
        <v>132</v>
      </c>
    </row>
    <row r="210" spans="2:65" s="1" customFormat="1" ht="33" customHeight="1">
      <c r="B210" s="127"/>
      <c r="C210" s="128" t="s">
        <v>261</v>
      </c>
      <c r="D210" s="128" t="s">
        <v>134</v>
      </c>
      <c r="E210" s="129" t="s">
        <v>262</v>
      </c>
      <c r="F210" s="130" t="s">
        <v>263</v>
      </c>
      <c r="G210" s="131" t="s">
        <v>252</v>
      </c>
      <c r="H210" s="132">
        <v>257.07499999999999</v>
      </c>
      <c r="I210" s="78"/>
      <c r="J210" s="126">
        <f>ROUND(I210*H210,2)</f>
        <v>0</v>
      </c>
      <c r="K210" s="79"/>
      <c r="L210" s="23"/>
      <c r="M210" s="80" t="s">
        <v>1</v>
      </c>
      <c r="N210" s="81" t="s">
        <v>37</v>
      </c>
      <c r="P210" s="82">
        <f>O210*H210</f>
        <v>0</v>
      </c>
      <c r="Q210" s="82">
        <v>9.4999999999999998E-3</v>
      </c>
      <c r="R210" s="82">
        <f>Q210*H210</f>
        <v>2.4422124999999997</v>
      </c>
      <c r="S210" s="82">
        <v>0</v>
      </c>
      <c r="T210" s="83">
        <f>S210*H210</f>
        <v>0</v>
      </c>
      <c r="AR210" s="84" t="s">
        <v>138</v>
      </c>
      <c r="AT210" s="84" t="s">
        <v>134</v>
      </c>
      <c r="AU210" s="84" t="s">
        <v>82</v>
      </c>
      <c r="AY210" s="16" t="s">
        <v>132</v>
      </c>
      <c r="BE210" s="85">
        <f>IF(N210="základní",J210,0)</f>
        <v>0</v>
      </c>
      <c r="BF210" s="85">
        <f>IF(N210="snížená",J210,0)</f>
        <v>0</v>
      </c>
      <c r="BG210" s="85">
        <f>IF(N210="zákl. přenesená",J210,0)</f>
        <v>0</v>
      </c>
      <c r="BH210" s="85">
        <f>IF(N210="sníž. přenesená",J210,0)</f>
        <v>0</v>
      </c>
      <c r="BI210" s="85">
        <f>IF(N210="nulová",J210,0)</f>
        <v>0</v>
      </c>
      <c r="BJ210" s="16" t="s">
        <v>80</v>
      </c>
      <c r="BK210" s="85">
        <f>ROUND(I210*H210,2)</f>
        <v>0</v>
      </c>
      <c r="BL210" s="16" t="s">
        <v>138</v>
      </c>
      <c r="BM210" s="84" t="s">
        <v>264</v>
      </c>
    </row>
    <row r="211" spans="2:65" s="14" customFormat="1">
      <c r="B211" s="140"/>
      <c r="C211" s="141"/>
      <c r="D211" s="115" t="s">
        <v>140</v>
      </c>
      <c r="E211" s="142" t="s">
        <v>1</v>
      </c>
      <c r="F211" s="143" t="s">
        <v>152</v>
      </c>
      <c r="G211" s="141"/>
      <c r="H211" s="142" t="s">
        <v>1</v>
      </c>
      <c r="I211" s="141"/>
      <c r="J211" s="141"/>
      <c r="L211" s="94"/>
      <c r="M211" s="96"/>
      <c r="T211" s="97"/>
      <c r="AT211" s="95" t="s">
        <v>140</v>
      </c>
      <c r="AU211" s="95" t="s">
        <v>82</v>
      </c>
      <c r="AV211" s="14" t="s">
        <v>80</v>
      </c>
      <c r="AW211" s="14" t="s">
        <v>29</v>
      </c>
      <c r="AX211" s="14" t="s">
        <v>72</v>
      </c>
      <c r="AY211" s="95" t="s">
        <v>132</v>
      </c>
    </row>
    <row r="212" spans="2:65" s="12" customFormat="1">
      <c r="B212" s="113"/>
      <c r="C212" s="114"/>
      <c r="D212" s="115" t="s">
        <v>140</v>
      </c>
      <c r="E212" s="116" t="s">
        <v>1</v>
      </c>
      <c r="F212" s="117" t="s">
        <v>265</v>
      </c>
      <c r="G212" s="114"/>
      <c r="H212" s="118">
        <v>257.07499999999999</v>
      </c>
      <c r="I212" s="114"/>
      <c r="J212" s="114"/>
      <c r="L212" s="86"/>
      <c r="M212" s="88"/>
      <c r="T212" s="89"/>
      <c r="AT212" s="87" t="s">
        <v>140</v>
      </c>
      <c r="AU212" s="87" t="s">
        <v>82</v>
      </c>
      <c r="AV212" s="12" t="s">
        <v>82</v>
      </c>
      <c r="AW212" s="12" t="s">
        <v>29</v>
      </c>
      <c r="AX212" s="12" t="s">
        <v>72</v>
      </c>
      <c r="AY212" s="87" t="s">
        <v>132</v>
      </c>
    </row>
    <row r="213" spans="2:65" s="13" customFormat="1">
      <c r="B213" s="119"/>
      <c r="C213" s="120"/>
      <c r="D213" s="115" t="s">
        <v>140</v>
      </c>
      <c r="E213" s="121" t="s">
        <v>1</v>
      </c>
      <c r="F213" s="122" t="s">
        <v>142</v>
      </c>
      <c r="G213" s="120"/>
      <c r="H213" s="123">
        <v>257.07499999999999</v>
      </c>
      <c r="I213" s="120"/>
      <c r="J213" s="120"/>
      <c r="L213" s="90"/>
      <c r="M213" s="92"/>
      <c r="T213" s="93"/>
      <c r="AT213" s="91" t="s">
        <v>140</v>
      </c>
      <c r="AU213" s="91" t="s">
        <v>82</v>
      </c>
      <c r="AV213" s="13" t="s">
        <v>138</v>
      </c>
      <c r="AW213" s="13" t="s">
        <v>29</v>
      </c>
      <c r="AX213" s="13" t="s">
        <v>80</v>
      </c>
      <c r="AY213" s="91" t="s">
        <v>132</v>
      </c>
    </row>
    <row r="214" spans="2:65" s="1" customFormat="1" ht="16.5" customHeight="1">
      <c r="B214" s="127"/>
      <c r="C214" s="128" t="s">
        <v>266</v>
      </c>
      <c r="D214" s="128" t="s">
        <v>134</v>
      </c>
      <c r="E214" s="129" t="s">
        <v>267</v>
      </c>
      <c r="F214" s="130" t="s">
        <v>268</v>
      </c>
      <c r="G214" s="131" t="s">
        <v>161</v>
      </c>
      <c r="H214" s="132">
        <v>7.7</v>
      </c>
      <c r="I214" s="78"/>
      <c r="J214" s="126">
        <f>ROUND(I214*H214,2)</f>
        <v>0</v>
      </c>
      <c r="K214" s="79"/>
      <c r="L214" s="23"/>
      <c r="M214" s="80" t="s">
        <v>1</v>
      </c>
      <c r="N214" s="81" t="s">
        <v>37</v>
      </c>
      <c r="P214" s="82">
        <f>O214*H214</f>
        <v>0</v>
      </c>
      <c r="Q214" s="82">
        <v>4.8999999999999998E-4</v>
      </c>
      <c r="R214" s="82">
        <f>Q214*H214</f>
        <v>3.7729999999999999E-3</v>
      </c>
      <c r="S214" s="82">
        <v>0</v>
      </c>
      <c r="T214" s="83">
        <f>S214*H214</f>
        <v>0</v>
      </c>
      <c r="AR214" s="84" t="s">
        <v>138</v>
      </c>
      <c r="AT214" s="84" t="s">
        <v>134</v>
      </c>
      <c r="AU214" s="84" t="s">
        <v>82</v>
      </c>
      <c r="AY214" s="16" t="s">
        <v>132</v>
      </c>
      <c r="BE214" s="85">
        <f>IF(N214="základní",J214,0)</f>
        <v>0</v>
      </c>
      <c r="BF214" s="85">
        <f>IF(N214="snížená",J214,0)</f>
        <v>0</v>
      </c>
      <c r="BG214" s="85">
        <f>IF(N214="zákl. přenesená",J214,0)</f>
        <v>0</v>
      </c>
      <c r="BH214" s="85">
        <f>IF(N214="sníž. přenesená",J214,0)</f>
        <v>0</v>
      </c>
      <c r="BI214" s="85">
        <f>IF(N214="nulová",J214,0)</f>
        <v>0</v>
      </c>
      <c r="BJ214" s="16" t="s">
        <v>80</v>
      </c>
      <c r="BK214" s="85">
        <f>ROUND(I214*H214,2)</f>
        <v>0</v>
      </c>
      <c r="BL214" s="16" t="s">
        <v>138</v>
      </c>
      <c r="BM214" s="84" t="s">
        <v>269</v>
      </c>
    </row>
    <row r="215" spans="2:65" s="12" customFormat="1">
      <c r="B215" s="113"/>
      <c r="C215" s="114"/>
      <c r="D215" s="115" t="s">
        <v>140</v>
      </c>
      <c r="E215" s="116" t="s">
        <v>1</v>
      </c>
      <c r="F215" s="117" t="s">
        <v>270</v>
      </c>
      <c r="G215" s="114"/>
      <c r="H215" s="118">
        <v>7.7</v>
      </c>
      <c r="I215" s="114"/>
      <c r="J215" s="114"/>
      <c r="L215" s="86"/>
      <c r="M215" s="88"/>
      <c r="T215" s="89"/>
      <c r="AT215" s="87" t="s">
        <v>140</v>
      </c>
      <c r="AU215" s="87" t="s">
        <v>82</v>
      </c>
      <c r="AV215" s="12" t="s">
        <v>82</v>
      </c>
      <c r="AW215" s="12" t="s">
        <v>29</v>
      </c>
      <c r="AX215" s="12" t="s">
        <v>72</v>
      </c>
      <c r="AY215" s="87" t="s">
        <v>132</v>
      </c>
    </row>
    <row r="216" spans="2:65" s="13" customFormat="1">
      <c r="B216" s="119"/>
      <c r="C216" s="120"/>
      <c r="D216" s="115" t="s">
        <v>140</v>
      </c>
      <c r="E216" s="121" t="s">
        <v>1</v>
      </c>
      <c r="F216" s="122" t="s">
        <v>142</v>
      </c>
      <c r="G216" s="120"/>
      <c r="H216" s="123">
        <v>7.7</v>
      </c>
      <c r="I216" s="120"/>
      <c r="J216" s="120"/>
      <c r="L216" s="90"/>
      <c r="M216" s="92"/>
      <c r="T216" s="93"/>
      <c r="AT216" s="91" t="s">
        <v>140</v>
      </c>
      <c r="AU216" s="91" t="s">
        <v>82</v>
      </c>
      <c r="AV216" s="13" t="s">
        <v>138</v>
      </c>
      <c r="AW216" s="13" t="s">
        <v>29</v>
      </c>
      <c r="AX216" s="13" t="s">
        <v>80</v>
      </c>
      <c r="AY216" s="91" t="s">
        <v>132</v>
      </c>
    </row>
    <row r="217" spans="2:65" s="1" customFormat="1" ht="16.5" customHeight="1">
      <c r="B217" s="127"/>
      <c r="C217" s="128" t="s">
        <v>271</v>
      </c>
      <c r="D217" s="128" t="s">
        <v>134</v>
      </c>
      <c r="E217" s="129" t="s">
        <v>272</v>
      </c>
      <c r="F217" s="130" t="s">
        <v>273</v>
      </c>
      <c r="G217" s="131" t="s">
        <v>161</v>
      </c>
      <c r="H217" s="132">
        <v>3.85</v>
      </c>
      <c r="I217" s="78"/>
      <c r="J217" s="126">
        <f>ROUND(I217*H217,2)</f>
        <v>0</v>
      </c>
      <c r="K217" s="79"/>
      <c r="L217" s="23"/>
      <c r="M217" s="80" t="s">
        <v>1</v>
      </c>
      <c r="N217" s="81" t="s">
        <v>37</v>
      </c>
      <c r="P217" s="82">
        <f>O217*H217</f>
        <v>0</v>
      </c>
      <c r="Q217" s="82">
        <v>4.8999999999999998E-4</v>
      </c>
      <c r="R217" s="82">
        <f>Q217*H217</f>
        <v>1.8864999999999999E-3</v>
      </c>
      <c r="S217" s="82">
        <v>0</v>
      </c>
      <c r="T217" s="83">
        <f>S217*H217</f>
        <v>0</v>
      </c>
      <c r="AR217" s="84" t="s">
        <v>138</v>
      </c>
      <c r="AT217" s="84" t="s">
        <v>134</v>
      </c>
      <c r="AU217" s="84" t="s">
        <v>82</v>
      </c>
      <c r="AY217" s="16" t="s">
        <v>132</v>
      </c>
      <c r="BE217" s="85">
        <f>IF(N217="základní",J217,0)</f>
        <v>0</v>
      </c>
      <c r="BF217" s="85">
        <f>IF(N217="snížená",J217,0)</f>
        <v>0</v>
      </c>
      <c r="BG217" s="85">
        <f>IF(N217="zákl. přenesená",J217,0)</f>
        <v>0</v>
      </c>
      <c r="BH217" s="85">
        <f>IF(N217="sníž. přenesená",J217,0)</f>
        <v>0</v>
      </c>
      <c r="BI217" s="85">
        <f>IF(N217="nulová",J217,0)</f>
        <v>0</v>
      </c>
      <c r="BJ217" s="16" t="s">
        <v>80</v>
      </c>
      <c r="BK217" s="85">
        <f>ROUND(I217*H217,2)</f>
        <v>0</v>
      </c>
      <c r="BL217" s="16" t="s">
        <v>138</v>
      </c>
      <c r="BM217" s="84" t="s">
        <v>274</v>
      </c>
    </row>
    <row r="218" spans="2:65" s="12" customFormat="1">
      <c r="B218" s="113"/>
      <c r="C218" s="114"/>
      <c r="D218" s="115" t="s">
        <v>140</v>
      </c>
      <c r="E218" s="116" t="s">
        <v>1</v>
      </c>
      <c r="F218" s="117" t="s">
        <v>275</v>
      </c>
      <c r="G218" s="114"/>
      <c r="H218" s="118">
        <v>3.85</v>
      </c>
      <c r="I218" s="114"/>
      <c r="J218" s="114"/>
      <c r="L218" s="86"/>
      <c r="M218" s="88"/>
      <c r="T218" s="89"/>
      <c r="AT218" s="87" t="s">
        <v>140</v>
      </c>
      <c r="AU218" s="87" t="s">
        <v>82</v>
      </c>
      <c r="AV218" s="12" t="s">
        <v>82</v>
      </c>
      <c r="AW218" s="12" t="s">
        <v>29</v>
      </c>
      <c r="AX218" s="12" t="s">
        <v>72</v>
      </c>
      <c r="AY218" s="87" t="s">
        <v>132</v>
      </c>
    </row>
    <row r="219" spans="2:65" s="13" customFormat="1">
      <c r="B219" s="119"/>
      <c r="C219" s="120"/>
      <c r="D219" s="115" t="s">
        <v>140</v>
      </c>
      <c r="E219" s="121" t="s">
        <v>1</v>
      </c>
      <c r="F219" s="122" t="s">
        <v>142</v>
      </c>
      <c r="G219" s="120"/>
      <c r="H219" s="123">
        <v>3.85</v>
      </c>
      <c r="I219" s="120"/>
      <c r="J219" s="120"/>
      <c r="L219" s="90"/>
      <c r="M219" s="92"/>
      <c r="T219" s="93"/>
      <c r="AT219" s="91" t="s">
        <v>140</v>
      </c>
      <c r="AU219" s="91" t="s">
        <v>82</v>
      </c>
      <c r="AV219" s="13" t="s">
        <v>138</v>
      </c>
      <c r="AW219" s="13" t="s">
        <v>29</v>
      </c>
      <c r="AX219" s="13" t="s">
        <v>80</v>
      </c>
      <c r="AY219" s="91" t="s">
        <v>132</v>
      </c>
    </row>
    <row r="220" spans="2:65" s="1" customFormat="1" ht="16.5" customHeight="1">
      <c r="B220" s="127"/>
      <c r="C220" s="128" t="s">
        <v>276</v>
      </c>
      <c r="D220" s="128" t="s">
        <v>134</v>
      </c>
      <c r="E220" s="129" t="s">
        <v>277</v>
      </c>
      <c r="F220" s="130" t="s">
        <v>278</v>
      </c>
      <c r="G220" s="131" t="s">
        <v>161</v>
      </c>
      <c r="H220" s="132">
        <v>18.260000000000002</v>
      </c>
      <c r="I220" s="78"/>
      <c r="J220" s="126">
        <f>ROUND(I220*H220,2)</f>
        <v>0</v>
      </c>
      <c r="K220" s="79"/>
      <c r="L220" s="23"/>
      <c r="M220" s="80" t="s">
        <v>1</v>
      </c>
      <c r="N220" s="81" t="s">
        <v>37</v>
      </c>
      <c r="P220" s="82">
        <f>O220*H220</f>
        <v>0</v>
      </c>
      <c r="Q220" s="82">
        <v>3.3E-4</v>
      </c>
      <c r="R220" s="82">
        <f>Q220*H220</f>
        <v>6.0258000000000004E-3</v>
      </c>
      <c r="S220" s="82">
        <v>0</v>
      </c>
      <c r="T220" s="83">
        <f>S220*H220</f>
        <v>0</v>
      </c>
      <c r="AR220" s="84" t="s">
        <v>138</v>
      </c>
      <c r="AT220" s="84" t="s">
        <v>134</v>
      </c>
      <c r="AU220" s="84" t="s">
        <v>82</v>
      </c>
      <c r="AY220" s="16" t="s">
        <v>132</v>
      </c>
      <c r="BE220" s="85">
        <f>IF(N220="základní",J220,0)</f>
        <v>0</v>
      </c>
      <c r="BF220" s="85">
        <f>IF(N220="snížená",J220,0)</f>
        <v>0</v>
      </c>
      <c r="BG220" s="85">
        <f>IF(N220="zákl. přenesená",J220,0)</f>
        <v>0</v>
      </c>
      <c r="BH220" s="85">
        <f>IF(N220="sníž. přenesená",J220,0)</f>
        <v>0</v>
      </c>
      <c r="BI220" s="85">
        <f>IF(N220="nulová",J220,0)</f>
        <v>0</v>
      </c>
      <c r="BJ220" s="16" t="s">
        <v>80</v>
      </c>
      <c r="BK220" s="85">
        <f>ROUND(I220*H220,2)</f>
        <v>0</v>
      </c>
      <c r="BL220" s="16" t="s">
        <v>138</v>
      </c>
      <c r="BM220" s="84" t="s">
        <v>279</v>
      </c>
    </row>
    <row r="221" spans="2:65" s="14" customFormat="1">
      <c r="B221" s="140"/>
      <c r="C221" s="141"/>
      <c r="D221" s="115" t="s">
        <v>140</v>
      </c>
      <c r="E221" s="142" t="s">
        <v>1</v>
      </c>
      <c r="F221" s="143" t="s">
        <v>280</v>
      </c>
      <c r="G221" s="141"/>
      <c r="H221" s="142" t="s">
        <v>1</v>
      </c>
      <c r="I221" s="141"/>
      <c r="J221" s="141"/>
      <c r="L221" s="94"/>
      <c r="M221" s="96"/>
      <c r="T221" s="97"/>
      <c r="AT221" s="95" t="s">
        <v>140</v>
      </c>
      <c r="AU221" s="95" t="s">
        <v>82</v>
      </c>
      <c r="AV221" s="14" t="s">
        <v>80</v>
      </c>
      <c r="AW221" s="14" t="s">
        <v>29</v>
      </c>
      <c r="AX221" s="14" t="s">
        <v>72</v>
      </c>
      <c r="AY221" s="95" t="s">
        <v>132</v>
      </c>
    </row>
    <row r="222" spans="2:65" s="12" customFormat="1">
      <c r="B222" s="113"/>
      <c r="C222" s="114"/>
      <c r="D222" s="115" t="s">
        <v>140</v>
      </c>
      <c r="E222" s="116" t="s">
        <v>1</v>
      </c>
      <c r="F222" s="117" t="s">
        <v>281</v>
      </c>
      <c r="G222" s="114"/>
      <c r="H222" s="118">
        <v>18.260000000000002</v>
      </c>
      <c r="I222" s="114"/>
      <c r="J222" s="114"/>
      <c r="L222" s="86"/>
      <c r="M222" s="88"/>
      <c r="T222" s="89"/>
      <c r="AT222" s="87" t="s">
        <v>140</v>
      </c>
      <c r="AU222" s="87" t="s">
        <v>82</v>
      </c>
      <c r="AV222" s="12" t="s">
        <v>82</v>
      </c>
      <c r="AW222" s="12" t="s">
        <v>29</v>
      </c>
      <c r="AX222" s="12" t="s">
        <v>72</v>
      </c>
      <c r="AY222" s="87" t="s">
        <v>132</v>
      </c>
    </row>
    <row r="223" spans="2:65" s="13" customFormat="1">
      <c r="B223" s="119"/>
      <c r="C223" s="120"/>
      <c r="D223" s="115" t="s">
        <v>140</v>
      </c>
      <c r="E223" s="121" t="s">
        <v>1</v>
      </c>
      <c r="F223" s="122" t="s">
        <v>142</v>
      </c>
      <c r="G223" s="120"/>
      <c r="H223" s="123">
        <v>18.260000000000002</v>
      </c>
      <c r="I223" s="120"/>
      <c r="J223" s="120"/>
      <c r="L223" s="90"/>
      <c r="M223" s="92"/>
      <c r="T223" s="93"/>
      <c r="AT223" s="91" t="s">
        <v>140</v>
      </c>
      <c r="AU223" s="91" t="s">
        <v>82</v>
      </c>
      <c r="AV223" s="13" t="s">
        <v>138</v>
      </c>
      <c r="AW223" s="13" t="s">
        <v>29</v>
      </c>
      <c r="AX223" s="13" t="s">
        <v>80</v>
      </c>
      <c r="AY223" s="91" t="s">
        <v>132</v>
      </c>
    </row>
    <row r="224" spans="2:65" s="1" customFormat="1" ht="16.5" customHeight="1">
      <c r="B224" s="127"/>
      <c r="C224" s="128" t="s">
        <v>282</v>
      </c>
      <c r="D224" s="128" t="s">
        <v>134</v>
      </c>
      <c r="E224" s="129" t="s">
        <v>283</v>
      </c>
      <c r="F224" s="130" t="s">
        <v>284</v>
      </c>
      <c r="G224" s="131" t="s">
        <v>252</v>
      </c>
      <c r="H224" s="132">
        <v>8.3000000000000007</v>
      </c>
      <c r="I224" s="78"/>
      <c r="J224" s="126">
        <f>ROUND(I224*H224,2)</f>
        <v>0</v>
      </c>
      <c r="K224" s="79"/>
      <c r="L224" s="23"/>
      <c r="M224" s="80" t="s">
        <v>1</v>
      </c>
      <c r="N224" s="81" t="s">
        <v>37</v>
      </c>
      <c r="P224" s="82">
        <f>O224*H224</f>
        <v>0</v>
      </c>
      <c r="Q224" s="82">
        <v>1E-4</v>
      </c>
      <c r="R224" s="82">
        <f>Q224*H224</f>
        <v>8.3000000000000012E-4</v>
      </c>
      <c r="S224" s="82">
        <v>0</v>
      </c>
      <c r="T224" s="83">
        <f>S224*H224</f>
        <v>0</v>
      </c>
      <c r="AR224" s="84" t="s">
        <v>138</v>
      </c>
      <c r="AT224" s="84" t="s">
        <v>134</v>
      </c>
      <c r="AU224" s="84" t="s">
        <v>82</v>
      </c>
      <c r="AY224" s="16" t="s">
        <v>132</v>
      </c>
      <c r="BE224" s="85">
        <f>IF(N224="základní",J224,0)</f>
        <v>0</v>
      </c>
      <c r="BF224" s="85">
        <f>IF(N224="snížená",J224,0)</f>
        <v>0</v>
      </c>
      <c r="BG224" s="85">
        <f>IF(N224="zákl. přenesená",J224,0)</f>
        <v>0</v>
      </c>
      <c r="BH224" s="85">
        <f>IF(N224="sníž. přenesená",J224,0)</f>
        <v>0</v>
      </c>
      <c r="BI224" s="85">
        <f>IF(N224="nulová",J224,0)</f>
        <v>0</v>
      </c>
      <c r="BJ224" s="16" t="s">
        <v>80</v>
      </c>
      <c r="BK224" s="85">
        <f>ROUND(I224*H224,2)</f>
        <v>0</v>
      </c>
      <c r="BL224" s="16" t="s">
        <v>138</v>
      </c>
      <c r="BM224" s="84" t="s">
        <v>285</v>
      </c>
    </row>
    <row r="225" spans="2:65" s="14" customFormat="1">
      <c r="B225" s="140"/>
      <c r="C225" s="141"/>
      <c r="D225" s="115" t="s">
        <v>140</v>
      </c>
      <c r="E225" s="142" t="s">
        <v>1</v>
      </c>
      <c r="F225" s="143" t="s">
        <v>280</v>
      </c>
      <c r="G225" s="141"/>
      <c r="H225" s="142" t="s">
        <v>1</v>
      </c>
      <c r="I225" s="141"/>
      <c r="J225" s="141"/>
      <c r="L225" s="94"/>
      <c r="M225" s="96"/>
      <c r="T225" s="97"/>
      <c r="AT225" s="95" t="s">
        <v>140</v>
      </c>
      <c r="AU225" s="95" t="s">
        <v>82</v>
      </c>
      <c r="AV225" s="14" t="s">
        <v>80</v>
      </c>
      <c r="AW225" s="14" t="s">
        <v>29</v>
      </c>
      <c r="AX225" s="14" t="s">
        <v>72</v>
      </c>
      <c r="AY225" s="95" t="s">
        <v>132</v>
      </c>
    </row>
    <row r="226" spans="2:65" s="12" customFormat="1">
      <c r="B226" s="113"/>
      <c r="C226" s="114"/>
      <c r="D226" s="115" t="s">
        <v>140</v>
      </c>
      <c r="E226" s="116" t="s">
        <v>1</v>
      </c>
      <c r="F226" s="117" t="s">
        <v>286</v>
      </c>
      <c r="G226" s="114"/>
      <c r="H226" s="118">
        <v>8.3000000000000007</v>
      </c>
      <c r="I226" s="114"/>
      <c r="J226" s="114"/>
      <c r="L226" s="86"/>
      <c r="M226" s="88"/>
      <c r="T226" s="89"/>
      <c r="AT226" s="87" t="s">
        <v>140</v>
      </c>
      <c r="AU226" s="87" t="s">
        <v>82</v>
      </c>
      <c r="AV226" s="12" t="s">
        <v>82</v>
      </c>
      <c r="AW226" s="12" t="s">
        <v>29</v>
      </c>
      <c r="AX226" s="12" t="s">
        <v>72</v>
      </c>
      <c r="AY226" s="87" t="s">
        <v>132</v>
      </c>
    </row>
    <row r="227" spans="2:65" s="13" customFormat="1">
      <c r="B227" s="119"/>
      <c r="C227" s="120"/>
      <c r="D227" s="115" t="s">
        <v>140</v>
      </c>
      <c r="E227" s="121" t="s">
        <v>1</v>
      </c>
      <c r="F227" s="122" t="s">
        <v>142</v>
      </c>
      <c r="G227" s="120"/>
      <c r="H227" s="123">
        <v>8.3000000000000007</v>
      </c>
      <c r="I227" s="120"/>
      <c r="J227" s="120"/>
      <c r="L227" s="90"/>
      <c r="M227" s="92"/>
      <c r="T227" s="93"/>
      <c r="AT227" s="91" t="s">
        <v>140</v>
      </c>
      <c r="AU227" s="91" t="s">
        <v>82</v>
      </c>
      <c r="AV227" s="13" t="s">
        <v>138</v>
      </c>
      <c r="AW227" s="13" t="s">
        <v>29</v>
      </c>
      <c r="AX227" s="13" t="s">
        <v>80</v>
      </c>
      <c r="AY227" s="91" t="s">
        <v>132</v>
      </c>
    </row>
    <row r="228" spans="2:65" s="1" customFormat="1" ht="24.2" customHeight="1">
      <c r="B228" s="127"/>
      <c r="C228" s="145" t="s">
        <v>287</v>
      </c>
      <c r="D228" s="145" t="s">
        <v>165</v>
      </c>
      <c r="E228" s="146" t="s">
        <v>288</v>
      </c>
      <c r="F228" s="147" t="s">
        <v>289</v>
      </c>
      <c r="G228" s="148" t="s">
        <v>252</v>
      </c>
      <c r="H228" s="149">
        <v>9.8309999999999995</v>
      </c>
      <c r="I228" s="98"/>
      <c r="J228" s="144">
        <f>ROUND(I228*H228,2)</f>
        <v>0</v>
      </c>
      <c r="K228" s="99"/>
      <c r="L228" s="100"/>
      <c r="M228" s="101" t="s">
        <v>1</v>
      </c>
      <c r="N228" s="102" t="s">
        <v>37</v>
      </c>
      <c r="P228" s="82">
        <f>O228*H228</f>
        <v>0</v>
      </c>
      <c r="Q228" s="82">
        <v>6.9999999999999999E-4</v>
      </c>
      <c r="R228" s="82">
        <f>Q228*H228</f>
        <v>6.8816999999999993E-3</v>
      </c>
      <c r="S228" s="82">
        <v>0</v>
      </c>
      <c r="T228" s="83">
        <f>S228*H228</f>
        <v>0</v>
      </c>
      <c r="AR228" s="84" t="s">
        <v>169</v>
      </c>
      <c r="AT228" s="84" t="s">
        <v>165</v>
      </c>
      <c r="AU228" s="84" t="s">
        <v>82</v>
      </c>
      <c r="AY228" s="16" t="s">
        <v>132</v>
      </c>
      <c r="BE228" s="85">
        <f>IF(N228="základní",J228,0)</f>
        <v>0</v>
      </c>
      <c r="BF228" s="85">
        <f>IF(N228="snížená",J228,0)</f>
        <v>0</v>
      </c>
      <c r="BG228" s="85">
        <f>IF(N228="zákl. přenesená",J228,0)</f>
        <v>0</v>
      </c>
      <c r="BH228" s="85">
        <f>IF(N228="sníž. přenesená",J228,0)</f>
        <v>0</v>
      </c>
      <c r="BI228" s="85">
        <f>IF(N228="nulová",J228,0)</f>
        <v>0</v>
      </c>
      <c r="BJ228" s="16" t="s">
        <v>80</v>
      </c>
      <c r="BK228" s="85">
        <f>ROUND(I228*H228,2)</f>
        <v>0</v>
      </c>
      <c r="BL228" s="16" t="s">
        <v>138</v>
      </c>
      <c r="BM228" s="84" t="s">
        <v>290</v>
      </c>
    </row>
    <row r="229" spans="2:65" s="12" customFormat="1">
      <c r="B229" s="113"/>
      <c r="C229" s="114"/>
      <c r="D229" s="115" t="s">
        <v>140</v>
      </c>
      <c r="E229" s="114"/>
      <c r="F229" s="117" t="s">
        <v>291</v>
      </c>
      <c r="G229" s="114"/>
      <c r="H229" s="118">
        <v>9.8309999999999995</v>
      </c>
      <c r="I229" s="114"/>
      <c r="J229" s="114"/>
      <c r="L229" s="86"/>
      <c r="M229" s="88"/>
      <c r="T229" s="89"/>
      <c r="AT229" s="87" t="s">
        <v>140</v>
      </c>
      <c r="AU229" s="87" t="s">
        <v>82</v>
      </c>
      <c r="AV229" s="12" t="s">
        <v>82</v>
      </c>
      <c r="AW229" s="12" t="s">
        <v>3</v>
      </c>
      <c r="AX229" s="12" t="s">
        <v>80</v>
      </c>
      <c r="AY229" s="87" t="s">
        <v>132</v>
      </c>
    </row>
    <row r="230" spans="2:65" s="1" customFormat="1" ht="24.2" customHeight="1">
      <c r="B230" s="127"/>
      <c r="C230" s="128" t="s">
        <v>292</v>
      </c>
      <c r="D230" s="128" t="s">
        <v>134</v>
      </c>
      <c r="E230" s="129" t="s">
        <v>293</v>
      </c>
      <c r="F230" s="130" t="s">
        <v>294</v>
      </c>
      <c r="G230" s="131" t="s">
        <v>161</v>
      </c>
      <c r="H230" s="132">
        <v>150</v>
      </c>
      <c r="I230" s="78"/>
      <c r="J230" s="126">
        <f>ROUND(I230*H230,2)</f>
        <v>0</v>
      </c>
      <c r="K230" s="79"/>
      <c r="L230" s="23"/>
      <c r="M230" s="80" t="s">
        <v>1</v>
      </c>
      <c r="N230" s="81" t="s">
        <v>37</v>
      </c>
      <c r="P230" s="82">
        <f>O230*H230</f>
        <v>0</v>
      </c>
      <c r="Q230" s="82">
        <v>2.3000000000000001E-4</v>
      </c>
      <c r="R230" s="82">
        <f>Q230*H230</f>
        <v>3.4500000000000003E-2</v>
      </c>
      <c r="S230" s="82">
        <v>0</v>
      </c>
      <c r="T230" s="83">
        <f>S230*H230</f>
        <v>0</v>
      </c>
      <c r="AR230" s="84" t="s">
        <v>138</v>
      </c>
      <c r="AT230" s="84" t="s">
        <v>134</v>
      </c>
      <c r="AU230" s="84" t="s">
        <v>82</v>
      </c>
      <c r="AY230" s="16" t="s">
        <v>132</v>
      </c>
      <c r="BE230" s="85">
        <f>IF(N230="základní",J230,0)</f>
        <v>0</v>
      </c>
      <c r="BF230" s="85">
        <f>IF(N230="snížená",J230,0)</f>
        <v>0</v>
      </c>
      <c r="BG230" s="85">
        <f>IF(N230="zákl. přenesená",J230,0)</f>
        <v>0</v>
      </c>
      <c r="BH230" s="85">
        <f>IF(N230="sníž. přenesená",J230,0)</f>
        <v>0</v>
      </c>
      <c r="BI230" s="85">
        <f>IF(N230="nulová",J230,0)</f>
        <v>0</v>
      </c>
      <c r="BJ230" s="16" t="s">
        <v>80</v>
      </c>
      <c r="BK230" s="85">
        <f>ROUND(I230*H230,2)</f>
        <v>0</v>
      </c>
      <c r="BL230" s="16" t="s">
        <v>138</v>
      </c>
      <c r="BM230" s="84" t="s">
        <v>295</v>
      </c>
    </row>
    <row r="231" spans="2:65" s="14" customFormat="1">
      <c r="B231" s="140"/>
      <c r="C231" s="141"/>
      <c r="D231" s="115" t="s">
        <v>140</v>
      </c>
      <c r="E231" s="142" t="s">
        <v>1</v>
      </c>
      <c r="F231" s="143" t="s">
        <v>296</v>
      </c>
      <c r="G231" s="141"/>
      <c r="H231" s="142" t="s">
        <v>1</v>
      </c>
      <c r="I231" s="141"/>
      <c r="J231" s="141"/>
      <c r="L231" s="94"/>
      <c r="M231" s="96"/>
      <c r="T231" s="97"/>
      <c r="AT231" s="95" t="s">
        <v>140</v>
      </c>
      <c r="AU231" s="95" t="s">
        <v>82</v>
      </c>
      <c r="AV231" s="14" t="s">
        <v>80</v>
      </c>
      <c r="AW231" s="14" t="s">
        <v>29</v>
      </c>
      <c r="AX231" s="14" t="s">
        <v>72</v>
      </c>
      <c r="AY231" s="95" t="s">
        <v>132</v>
      </c>
    </row>
    <row r="232" spans="2:65" s="12" customFormat="1">
      <c r="B232" s="113"/>
      <c r="C232" s="114"/>
      <c r="D232" s="115" t="s">
        <v>140</v>
      </c>
      <c r="E232" s="116" t="s">
        <v>1</v>
      </c>
      <c r="F232" s="117" t="s">
        <v>297</v>
      </c>
      <c r="G232" s="114"/>
      <c r="H232" s="118">
        <v>150</v>
      </c>
      <c r="I232" s="114"/>
      <c r="J232" s="114"/>
      <c r="L232" s="86"/>
      <c r="M232" s="88"/>
      <c r="T232" s="89"/>
      <c r="AT232" s="87" t="s">
        <v>140</v>
      </c>
      <c r="AU232" s="87" t="s">
        <v>82</v>
      </c>
      <c r="AV232" s="12" t="s">
        <v>82</v>
      </c>
      <c r="AW232" s="12" t="s">
        <v>29</v>
      </c>
      <c r="AX232" s="12" t="s">
        <v>72</v>
      </c>
      <c r="AY232" s="87" t="s">
        <v>132</v>
      </c>
    </row>
    <row r="233" spans="2:65" s="13" customFormat="1">
      <c r="B233" s="119"/>
      <c r="C233" s="120"/>
      <c r="D233" s="115" t="s">
        <v>140</v>
      </c>
      <c r="E233" s="121" t="s">
        <v>1</v>
      </c>
      <c r="F233" s="122" t="s">
        <v>142</v>
      </c>
      <c r="G233" s="120"/>
      <c r="H233" s="123">
        <v>150</v>
      </c>
      <c r="I233" s="120"/>
      <c r="J233" s="120"/>
      <c r="L233" s="90"/>
      <c r="M233" s="92"/>
      <c r="T233" s="93"/>
      <c r="AT233" s="91" t="s">
        <v>140</v>
      </c>
      <c r="AU233" s="91" t="s">
        <v>82</v>
      </c>
      <c r="AV233" s="13" t="s">
        <v>138</v>
      </c>
      <c r="AW233" s="13" t="s">
        <v>29</v>
      </c>
      <c r="AX233" s="13" t="s">
        <v>80</v>
      </c>
      <c r="AY233" s="91" t="s">
        <v>132</v>
      </c>
    </row>
    <row r="234" spans="2:65" s="1" customFormat="1" ht="24.2" customHeight="1">
      <c r="B234" s="127"/>
      <c r="C234" s="128" t="s">
        <v>298</v>
      </c>
      <c r="D234" s="128" t="s">
        <v>134</v>
      </c>
      <c r="E234" s="129" t="s">
        <v>299</v>
      </c>
      <c r="F234" s="130" t="s">
        <v>300</v>
      </c>
      <c r="G234" s="131" t="s">
        <v>161</v>
      </c>
      <c r="H234" s="132">
        <v>193.5</v>
      </c>
      <c r="I234" s="78"/>
      <c r="J234" s="126">
        <f>ROUND(I234*H234,2)</f>
        <v>0</v>
      </c>
      <c r="K234" s="79"/>
      <c r="L234" s="23"/>
      <c r="M234" s="80" t="s">
        <v>1</v>
      </c>
      <c r="N234" s="81" t="s">
        <v>37</v>
      </c>
      <c r="P234" s="82">
        <f>O234*H234</f>
        <v>0</v>
      </c>
      <c r="Q234" s="82">
        <v>3.0000000000000001E-5</v>
      </c>
      <c r="R234" s="82">
        <f>Q234*H234</f>
        <v>5.8050000000000003E-3</v>
      </c>
      <c r="S234" s="82">
        <v>0</v>
      </c>
      <c r="T234" s="83">
        <f>S234*H234</f>
        <v>0</v>
      </c>
      <c r="AR234" s="84" t="s">
        <v>138</v>
      </c>
      <c r="AT234" s="84" t="s">
        <v>134</v>
      </c>
      <c r="AU234" s="84" t="s">
        <v>82</v>
      </c>
      <c r="AY234" s="16" t="s">
        <v>132</v>
      </c>
      <c r="BE234" s="85">
        <f>IF(N234="základní",J234,0)</f>
        <v>0</v>
      </c>
      <c r="BF234" s="85">
        <f>IF(N234="snížená",J234,0)</f>
        <v>0</v>
      </c>
      <c r="BG234" s="85">
        <f>IF(N234="zákl. přenesená",J234,0)</f>
        <v>0</v>
      </c>
      <c r="BH234" s="85">
        <f>IF(N234="sníž. přenesená",J234,0)</f>
        <v>0</v>
      </c>
      <c r="BI234" s="85">
        <f>IF(N234="nulová",J234,0)</f>
        <v>0</v>
      </c>
      <c r="BJ234" s="16" t="s">
        <v>80</v>
      </c>
      <c r="BK234" s="85">
        <f>ROUND(I234*H234,2)</f>
        <v>0</v>
      </c>
      <c r="BL234" s="16" t="s">
        <v>138</v>
      </c>
      <c r="BM234" s="84" t="s">
        <v>301</v>
      </c>
    </row>
    <row r="235" spans="2:65" s="12" customFormat="1">
      <c r="B235" s="113"/>
      <c r="C235" s="114"/>
      <c r="D235" s="115" t="s">
        <v>140</v>
      </c>
      <c r="E235" s="116" t="s">
        <v>1</v>
      </c>
      <c r="F235" s="117" t="s">
        <v>302</v>
      </c>
      <c r="G235" s="114"/>
      <c r="H235" s="118">
        <v>193.5</v>
      </c>
      <c r="I235" s="114"/>
      <c r="J235" s="114"/>
      <c r="L235" s="86"/>
      <c r="M235" s="88"/>
      <c r="T235" s="89"/>
      <c r="AT235" s="87" t="s">
        <v>140</v>
      </c>
      <c r="AU235" s="87" t="s">
        <v>82</v>
      </c>
      <c r="AV235" s="12" t="s">
        <v>82</v>
      </c>
      <c r="AW235" s="12" t="s">
        <v>29</v>
      </c>
      <c r="AX235" s="12" t="s">
        <v>72</v>
      </c>
      <c r="AY235" s="87" t="s">
        <v>132</v>
      </c>
    </row>
    <row r="236" spans="2:65" s="13" customFormat="1">
      <c r="B236" s="119"/>
      <c r="C236" s="120"/>
      <c r="D236" s="115" t="s">
        <v>140</v>
      </c>
      <c r="E236" s="121" t="s">
        <v>1</v>
      </c>
      <c r="F236" s="122" t="s">
        <v>142</v>
      </c>
      <c r="G236" s="120"/>
      <c r="H236" s="123">
        <v>193.5</v>
      </c>
      <c r="I236" s="120"/>
      <c r="J236" s="120"/>
      <c r="L236" s="90"/>
      <c r="M236" s="92"/>
      <c r="T236" s="93"/>
      <c r="AT236" s="91" t="s">
        <v>140</v>
      </c>
      <c r="AU236" s="91" t="s">
        <v>82</v>
      </c>
      <c r="AV236" s="13" t="s">
        <v>138</v>
      </c>
      <c r="AW236" s="13" t="s">
        <v>29</v>
      </c>
      <c r="AX236" s="13" t="s">
        <v>80</v>
      </c>
      <c r="AY236" s="91" t="s">
        <v>132</v>
      </c>
    </row>
    <row r="237" spans="2:65" s="1" customFormat="1" ht="33" customHeight="1">
      <c r="B237" s="127"/>
      <c r="C237" s="128" t="s">
        <v>303</v>
      </c>
      <c r="D237" s="128" t="s">
        <v>134</v>
      </c>
      <c r="E237" s="129" t="s">
        <v>304</v>
      </c>
      <c r="F237" s="130" t="s">
        <v>305</v>
      </c>
      <c r="G237" s="131" t="s">
        <v>161</v>
      </c>
      <c r="H237" s="132">
        <v>9.52</v>
      </c>
      <c r="I237" s="78"/>
      <c r="J237" s="126">
        <f>ROUND(I237*H237,2)</f>
        <v>0</v>
      </c>
      <c r="K237" s="79"/>
      <c r="L237" s="23"/>
      <c r="M237" s="80" t="s">
        <v>1</v>
      </c>
      <c r="N237" s="81" t="s">
        <v>37</v>
      </c>
      <c r="P237" s="82">
        <f>O237*H237</f>
        <v>0</v>
      </c>
      <c r="Q237" s="82">
        <v>0</v>
      </c>
      <c r="R237" s="82">
        <f>Q237*H237</f>
        <v>0</v>
      </c>
      <c r="S237" s="82">
        <v>0</v>
      </c>
      <c r="T237" s="83">
        <f>S237*H237</f>
        <v>0</v>
      </c>
      <c r="AR237" s="84" t="s">
        <v>138</v>
      </c>
      <c r="AT237" s="84" t="s">
        <v>134</v>
      </c>
      <c r="AU237" s="84" t="s">
        <v>82</v>
      </c>
      <c r="AY237" s="16" t="s">
        <v>132</v>
      </c>
      <c r="BE237" s="85">
        <f>IF(N237="základní",J237,0)</f>
        <v>0</v>
      </c>
      <c r="BF237" s="85">
        <f>IF(N237="snížená",J237,0)</f>
        <v>0</v>
      </c>
      <c r="BG237" s="85">
        <f>IF(N237="zákl. přenesená",J237,0)</f>
        <v>0</v>
      </c>
      <c r="BH237" s="85">
        <f>IF(N237="sníž. přenesená",J237,0)</f>
        <v>0</v>
      </c>
      <c r="BI237" s="85">
        <f>IF(N237="nulová",J237,0)</f>
        <v>0</v>
      </c>
      <c r="BJ237" s="16" t="s">
        <v>80</v>
      </c>
      <c r="BK237" s="85">
        <f>ROUND(I237*H237,2)</f>
        <v>0</v>
      </c>
      <c r="BL237" s="16" t="s">
        <v>138</v>
      </c>
      <c r="BM237" s="84" t="s">
        <v>306</v>
      </c>
    </row>
    <row r="238" spans="2:65" s="14" customFormat="1">
      <c r="B238" s="140"/>
      <c r="C238" s="141"/>
      <c r="D238" s="115" t="s">
        <v>140</v>
      </c>
      <c r="E238" s="142" t="s">
        <v>1</v>
      </c>
      <c r="F238" s="143" t="s">
        <v>152</v>
      </c>
      <c r="G238" s="141"/>
      <c r="H238" s="142" t="s">
        <v>1</v>
      </c>
      <c r="I238" s="141"/>
      <c r="J238" s="141"/>
      <c r="L238" s="94"/>
      <c r="M238" s="96"/>
      <c r="T238" s="97"/>
      <c r="AT238" s="95" t="s">
        <v>140</v>
      </c>
      <c r="AU238" s="95" t="s">
        <v>82</v>
      </c>
      <c r="AV238" s="14" t="s">
        <v>80</v>
      </c>
      <c r="AW238" s="14" t="s">
        <v>29</v>
      </c>
      <c r="AX238" s="14" t="s">
        <v>72</v>
      </c>
      <c r="AY238" s="95" t="s">
        <v>132</v>
      </c>
    </row>
    <row r="239" spans="2:65" s="12" customFormat="1">
      <c r="B239" s="113"/>
      <c r="C239" s="114"/>
      <c r="D239" s="115" t="s">
        <v>140</v>
      </c>
      <c r="E239" s="116" t="s">
        <v>1</v>
      </c>
      <c r="F239" s="117" t="s">
        <v>307</v>
      </c>
      <c r="G239" s="114"/>
      <c r="H239" s="118">
        <v>9.52</v>
      </c>
      <c r="I239" s="114"/>
      <c r="J239" s="114"/>
      <c r="L239" s="86"/>
      <c r="M239" s="88"/>
      <c r="T239" s="89"/>
      <c r="AT239" s="87" t="s">
        <v>140</v>
      </c>
      <c r="AU239" s="87" t="s">
        <v>82</v>
      </c>
      <c r="AV239" s="12" t="s">
        <v>82</v>
      </c>
      <c r="AW239" s="12" t="s">
        <v>29</v>
      </c>
      <c r="AX239" s="12" t="s">
        <v>72</v>
      </c>
      <c r="AY239" s="87" t="s">
        <v>132</v>
      </c>
    </row>
    <row r="240" spans="2:65" s="13" customFormat="1">
      <c r="B240" s="119"/>
      <c r="C240" s="120"/>
      <c r="D240" s="115" t="s">
        <v>140</v>
      </c>
      <c r="E240" s="121" t="s">
        <v>1</v>
      </c>
      <c r="F240" s="122" t="s">
        <v>142</v>
      </c>
      <c r="G240" s="120"/>
      <c r="H240" s="123">
        <v>9.52</v>
      </c>
      <c r="I240" s="120"/>
      <c r="J240" s="120"/>
      <c r="L240" s="90"/>
      <c r="M240" s="92"/>
      <c r="T240" s="93"/>
      <c r="AT240" s="91" t="s">
        <v>140</v>
      </c>
      <c r="AU240" s="91" t="s">
        <v>82</v>
      </c>
      <c r="AV240" s="13" t="s">
        <v>138</v>
      </c>
      <c r="AW240" s="13" t="s">
        <v>29</v>
      </c>
      <c r="AX240" s="13" t="s">
        <v>80</v>
      </c>
      <c r="AY240" s="91" t="s">
        <v>132</v>
      </c>
    </row>
    <row r="241" spans="2:65" s="1" customFormat="1" ht="16.5" customHeight="1">
      <c r="B241" s="127"/>
      <c r="C241" s="145" t="s">
        <v>308</v>
      </c>
      <c r="D241" s="145" t="s">
        <v>165</v>
      </c>
      <c r="E241" s="146" t="s">
        <v>309</v>
      </c>
      <c r="F241" s="147" t="s">
        <v>310</v>
      </c>
      <c r="G241" s="148" t="s">
        <v>150</v>
      </c>
      <c r="H241" s="149">
        <v>9.52</v>
      </c>
      <c r="I241" s="98"/>
      <c r="J241" s="144">
        <f>ROUND(I241*H241,2)</f>
        <v>0</v>
      </c>
      <c r="K241" s="99"/>
      <c r="L241" s="100"/>
      <c r="M241" s="101" t="s">
        <v>1</v>
      </c>
      <c r="N241" s="102" t="s">
        <v>37</v>
      </c>
      <c r="P241" s="82">
        <f>O241*H241</f>
        <v>0</v>
      </c>
      <c r="Q241" s="82">
        <v>2.234</v>
      </c>
      <c r="R241" s="82">
        <f>Q241*H241</f>
        <v>21.267679999999999</v>
      </c>
      <c r="S241" s="82">
        <v>0</v>
      </c>
      <c r="T241" s="83">
        <f>S241*H241</f>
        <v>0</v>
      </c>
      <c r="AR241" s="84" t="s">
        <v>169</v>
      </c>
      <c r="AT241" s="84" t="s">
        <v>165</v>
      </c>
      <c r="AU241" s="84" t="s">
        <v>82</v>
      </c>
      <c r="AY241" s="16" t="s">
        <v>132</v>
      </c>
      <c r="BE241" s="85">
        <f>IF(N241="základní",J241,0)</f>
        <v>0</v>
      </c>
      <c r="BF241" s="85">
        <f>IF(N241="snížená",J241,0)</f>
        <v>0</v>
      </c>
      <c r="BG241" s="85">
        <f>IF(N241="zákl. přenesená",J241,0)</f>
        <v>0</v>
      </c>
      <c r="BH241" s="85">
        <f>IF(N241="sníž. přenesená",J241,0)</f>
        <v>0</v>
      </c>
      <c r="BI241" s="85">
        <f>IF(N241="nulová",J241,0)</f>
        <v>0</v>
      </c>
      <c r="BJ241" s="16" t="s">
        <v>80</v>
      </c>
      <c r="BK241" s="85">
        <f>ROUND(I241*H241,2)</f>
        <v>0</v>
      </c>
      <c r="BL241" s="16" t="s">
        <v>138</v>
      </c>
      <c r="BM241" s="84" t="s">
        <v>311</v>
      </c>
    </row>
    <row r="242" spans="2:65" s="1" customFormat="1" ht="33" customHeight="1">
      <c r="B242" s="127"/>
      <c r="C242" s="128" t="s">
        <v>312</v>
      </c>
      <c r="D242" s="128" t="s">
        <v>134</v>
      </c>
      <c r="E242" s="129" t="s">
        <v>313</v>
      </c>
      <c r="F242" s="130" t="s">
        <v>314</v>
      </c>
      <c r="G242" s="131" t="s">
        <v>150</v>
      </c>
      <c r="H242" s="132">
        <v>10</v>
      </c>
      <c r="I242" s="78"/>
      <c r="J242" s="126">
        <f>ROUND(I242*H242,2)</f>
        <v>0</v>
      </c>
      <c r="K242" s="79"/>
      <c r="L242" s="23"/>
      <c r="M242" s="80" t="s">
        <v>1</v>
      </c>
      <c r="N242" s="81" t="s">
        <v>37</v>
      </c>
      <c r="P242" s="82">
        <f>O242*H242</f>
        <v>0</v>
      </c>
      <c r="Q242" s="82">
        <v>2.5504500000000001</v>
      </c>
      <c r="R242" s="82">
        <f>Q242*H242</f>
        <v>25.5045</v>
      </c>
      <c r="S242" s="82">
        <v>0</v>
      </c>
      <c r="T242" s="83">
        <f>S242*H242</f>
        <v>0</v>
      </c>
      <c r="AR242" s="84" t="s">
        <v>138</v>
      </c>
      <c r="AT242" s="84" t="s">
        <v>134</v>
      </c>
      <c r="AU242" s="84" t="s">
        <v>82</v>
      </c>
      <c r="AY242" s="16" t="s">
        <v>132</v>
      </c>
      <c r="BE242" s="85">
        <f>IF(N242="základní",J242,0)</f>
        <v>0</v>
      </c>
      <c r="BF242" s="85">
        <f>IF(N242="snížená",J242,0)</f>
        <v>0</v>
      </c>
      <c r="BG242" s="85">
        <f>IF(N242="zákl. přenesená",J242,0)</f>
        <v>0</v>
      </c>
      <c r="BH242" s="85">
        <f>IF(N242="sníž. přenesená",J242,0)</f>
        <v>0</v>
      </c>
      <c r="BI242" s="85">
        <f>IF(N242="nulová",J242,0)</f>
        <v>0</v>
      </c>
      <c r="BJ242" s="16" t="s">
        <v>80</v>
      </c>
      <c r="BK242" s="85">
        <f>ROUND(I242*H242,2)</f>
        <v>0</v>
      </c>
      <c r="BL242" s="16" t="s">
        <v>138</v>
      </c>
      <c r="BM242" s="84" t="s">
        <v>315</v>
      </c>
    </row>
    <row r="243" spans="2:65" s="14" customFormat="1">
      <c r="B243" s="140"/>
      <c r="C243" s="141"/>
      <c r="D243" s="115" t="s">
        <v>140</v>
      </c>
      <c r="E243" s="142" t="s">
        <v>1</v>
      </c>
      <c r="F243" s="143" t="s">
        <v>152</v>
      </c>
      <c r="G243" s="141"/>
      <c r="H243" s="142" t="s">
        <v>1</v>
      </c>
      <c r="I243" s="141"/>
      <c r="J243" s="141"/>
      <c r="L243" s="94"/>
      <c r="M243" s="96"/>
      <c r="T243" s="97"/>
      <c r="AT243" s="95" t="s">
        <v>140</v>
      </c>
      <c r="AU243" s="95" t="s">
        <v>82</v>
      </c>
      <c r="AV243" s="14" t="s">
        <v>80</v>
      </c>
      <c r="AW243" s="14" t="s">
        <v>29</v>
      </c>
      <c r="AX243" s="14" t="s">
        <v>72</v>
      </c>
      <c r="AY243" s="95" t="s">
        <v>132</v>
      </c>
    </row>
    <row r="244" spans="2:65" s="12" customFormat="1" ht="22.5">
      <c r="B244" s="113"/>
      <c r="C244" s="114"/>
      <c r="D244" s="115" t="s">
        <v>140</v>
      </c>
      <c r="E244" s="116" t="s">
        <v>1</v>
      </c>
      <c r="F244" s="117" t="s">
        <v>316</v>
      </c>
      <c r="G244" s="114"/>
      <c r="H244" s="118">
        <v>10</v>
      </c>
      <c r="I244" s="114"/>
      <c r="J244" s="114"/>
      <c r="L244" s="86"/>
      <c r="M244" s="88"/>
      <c r="T244" s="89"/>
      <c r="AT244" s="87" t="s">
        <v>140</v>
      </c>
      <c r="AU244" s="87" t="s">
        <v>82</v>
      </c>
      <c r="AV244" s="12" t="s">
        <v>82</v>
      </c>
      <c r="AW244" s="12" t="s">
        <v>29</v>
      </c>
      <c r="AX244" s="12" t="s">
        <v>72</v>
      </c>
      <c r="AY244" s="87" t="s">
        <v>132</v>
      </c>
    </row>
    <row r="245" spans="2:65" s="13" customFormat="1">
      <c r="B245" s="119"/>
      <c r="C245" s="120"/>
      <c r="D245" s="115" t="s">
        <v>140</v>
      </c>
      <c r="E245" s="121" t="s">
        <v>1</v>
      </c>
      <c r="F245" s="122" t="s">
        <v>142</v>
      </c>
      <c r="G245" s="120"/>
      <c r="H245" s="123">
        <v>10</v>
      </c>
      <c r="I245" s="120"/>
      <c r="J245" s="120"/>
      <c r="L245" s="90"/>
      <c r="M245" s="92"/>
      <c r="T245" s="93"/>
      <c r="AT245" s="91" t="s">
        <v>140</v>
      </c>
      <c r="AU245" s="91" t="s">
        <v>82</v>
      </c>
      <c r="AV245" s="13" t="s">
        <v>138</v>
      </c>
      <c r="AW245" s="13" t="s">
        <v>29</v>
      </c>
      <c r="AX245" s="13" t="s">
        <v>80</v>
      </c>
      <c r="AY245" s="91" t="s">
        <v>132</v>
      </c>
    </row>
    <row r="246" spans="2:65" s="1" customFormat="1" ht="37.9" customHeight="1">
      <c r="B246" s="127"/>
      <c r="C246" s="128" t="s">
        <v>317</v>
      </c>
      <c r="D246" s="128" t="s">
        <v>134</v>
      </c>
      <c r="E246" s="129" t="s">
        <v>318</v>
      </c>
      <c r="F246" s="130" t="s">
        <v>319</v>
      </c>
      <c r="G246" s="131" t="s">
        <v>137</v>
      </c>
      <c r="H246" s="132">
        <v>45</v>
      </c>
      <c r="I246" s="78"/>
      <c r="J246" s="126">
        <f>ROUND(I246*H246,2)</f>
        <v>0</v>
      </c>
      <c r="K246" s="79"/>
      <c r="L246" s="23"/>
      <c r="M246" s="80" t="s">
        <v>1</v>
      </c>
      <c r="N246" s="81" t="s">
        <v>37</v>
      </c>
      <c r="P246" s="82">
        <f>O246*H246</f>
        <v>0</v>
      </c>
      <c r="Q246" s="82">
        <v>1.4999999999999999E-4</v>
      </c>
      <c r="R246" s="82">
        <f>Q246*H246</f>
        <v>6.7499999999999991E-3</v>
      </c>
      <c r="S246" s="82">
        <v>0</v>
      </c>
      <c r="T246" s="83">
        <f>S246*H246</f>
        <v>0</v>
      </c>
      <c r="AR246" s="84" t="s">
        <v>138</v>
      </c>
      <c r="AT246" s="84" t="s">
        <v>134</v>
      </c>
      <c r="AU246" s="84" t="s">
        <v>82</v>
      </c>
      <c r="AY246" s="16" t="s">
        <v>132</v>
      </c>
      <c r="BE246" s="85">
        <f>IF(N246="základní",J246,0)</f>
        <v>0</v>
      </c>
      <c r="BF246" s="85">
        <f>IF(N246="snížená",J246,0)</f>
        <v>0</v>
      </c>
      <c r="BG246" s="85">
        <f>IF(N246="zákl. přenesená",J246,0)</f>
        <v>0</v>
      </c>
      <c r="BH246" s="85">
        <f>IF(N246="sníž. přenesená",J246,0)</f>
        <v>0</v>
      </c>
      <c r="BI246" s="85">
        <f>IF(N246="nulová",J246,0)</f>
        <v>0</v>
      </c>
      <c r="BJ246" s="16" t="s">
        <v>80</v>
      </c>
      <c r="BK246" s="85">
        <f>ROUND(I246*H246,2)</f>
        <v>0</v>
      </c>
      <c r="BL246" s="16" t="s">
        <v>138</v>
      </c>
      <c r="BM246" s="84" t="s">
        <v>320</v>
      </c>
    </row>
    <row r="247" spans="2:65" s="14" customFormat="1">
      <c r="B247" s="140"/>
      <c r="C247" s="141"/>
      <c r="D247" s="115" t="s">
        <v>140</v>
      </c>
      <c r="E247" s="142" t="s">
        <v>1</v>
      </c>
      <c r="F247" s="143" t="s">
        <v>321</v>
      </c>
      <c r="G247" s="141"/>
      <c r="H247" s="142" t="s">
        <v>1</v>
      </c>
      <c r="I247" s="141"/>
      <c r="J247" s="141"/>
      <c r="L247" s="94"/>
      <c r="M247" s="96"/>
      <c r="T247" s="97"/>
      <c r="AT247" s="95" t="s">
        <v>140</v>
      </c>
      <c r="AU247" s="95" t="s">
        <v>82</v>
      </c>
      <c r="AV247" s="14" t="s">
        <v>80</v>
      </c>
      <c r="AW247" s="14" t="s">
        <v>29</v>
      </c>
      <c r="AX247" s="14" t="s">
        <v>72</v>
      </c>
      <c r="AY247" s="95" t="s">
        <v>132</v>
      </c>
    </row>
    <row r="248" spans="2:65" s="12" customFormat="1">
      <c r="B248" s="113"/>
      <c r="C248" s="114"/>
      <c r="D248" s="115" t="s">
        <v>140</v>
      </c>
      <c r="E248" s="116" t="s">
        <v>1</v>
      </c>
      <c r="F248" s="117" t="s">
        <v>322</v>
      </c>
      <c r="G248" s="114"/>
      <c r="H248" s="118">
        <v>45</v>
      </c>
      <c r="I248" s="114"/>
      <c r="J248" s="114"/>
      <c r="L248" s="86"/>
      <c r="M248" s="88"/>
      <c r="T248" s="89"/>
      <c r="AT248" s="87" t="s">
        <v>140</v>
      </c>
      <c r="AU248" s="87" t="s">
        <v>82</v>
      </c>
      <c r="AV248" s="12" t="s">
        <v>82</v>
      </c>
      <c r="AW248" s="12" t="s">
        <v>29</v>
      </c>
      <c r="AX248" s="12" t="s">
        <v>72</v>
      </c>
      <c r="AY248" s="87" t="s">
        <v>132</v>
      </c>
    </row>
    <row r="249" spans="2:65" s="13" customFormat="1">
      <c r="B249" s="119"/>
      <c r="C249" s="120"/>
      <c r="D249" s="115" t="s">
        <v>140</v>
      </c>
      <c r="E249" s="121" t="s">
        <v>1</v>
      </c>
      <c r="F249" s="122" t="s">
        <v>142</v>
      </c>
      <c r="G249" s="120"/>
      <c r="H249" s="123">
        <v>45</v>
      </c>
      <c r="I249" s="120"/>
      <c r="J249" s="120"/>
      <c r="L249" s="90"/>
      <c r="M249" s="92"/>
      <c r="T249" s="93"/>
      <c r="AT249" s="91" t="s">
        <v>140</v>
      </c>
      <c r="AU249" s="91" t="s">
        <v>82</v>
      </c>
      <c r="AV249" s="13" t="s">
        <v>138</v>
      </c>
      <c r="AW249" s="13" t="s">
        <v>29</v>
      </c>
      <c r="AX249" s="13" t="s">
        <v>80</v>
      </c>
      <c r="AY249" s="91" t="s">
        <v>132</v>
      </c>
    </row>
    <row r="250" spans="2:65" s="1" customFormat="1" ht="16.5" customHeight="1">
      <c r="B250" s="127"/>
      <c r="C250" s="145" t="s">
        <v>323</v>
      </c>
      <c r="D250" s="145" t="s">
        <v>165</v>
      </c>
      <c r="E250" s="146" t="s">
        <v>324</v>
      </c>
      <c r="F250" s="147" t="s">
        <v>325</v>
      </c>
      <c r="G250" s="148" t="s">
        <v>150</v>
      </c>
      <c r="H250" s="149">
        <v>7.2</v>
      </c>
      <c r="I250" s="98"/>
      <c r="J250" s="144">
        <f>ROUND(I250*H250,2)</f>
        <v>0</v>
      </c>
      <c r="K250" s="99"/>
      <c r="L250" s="100"/>
      <c r="M250" s="101" t="s">
        <v>1</v>
      </c>
      <c r="N250" s="102" t="s">
        <v>37</v>
      </c>
      <c r="P250" s="82">
        <f>O250*H250</f>
        <v>0</v>
      </c>
      <c r="Q250" s="82">
        <v>2.21</v>
      </c>
      <c r="R250" s="82">
        <f>Q250*H250</f>
        <v>15.912000000000001</v>
      </c>
      <c r="S250" s="82">
        <v>0</v>
      </c>
      <c r="T250" s="83">
        <f>S250*H250</f>
        <v>0</v>
      </c>
      <c r="AR250" s="84" t="s">
        <v>169</v>
      </c>
      <c r="AT250" s="84" t="s">
        <v>165</v>
      </c>
      <c r="AU250" s="84" t="s">
        <v>82</v>
      </c>
      <c r="AY250" s="16" t="s">
        <v>132</v>
      </c>
      <c r="BE250" s="85">
        <f>IF(N250="základní",J250,0)</f>
        <v>0</v>
      </c>
      <c r="BF250" s="85">
        <f>IF(N250="snížená",J250,0)</f>
        <v>0</v>
      </c>
      <c r="BG250" s="85">
        <f>IF(N250="zákl. přenesená",J250,0)</f>
        <v>0</v>
      </c>
      <c r="BH250" s="85">
        <f>IF(N250="sníž. přenesená",J250,0)</f>
        <v>0</v>
      </c>
      <c r="BI250" s="85">
        <f>IF(N250="nulová",J250,0)</f>
        <v>0</v>
      </c>
      <c r="BJ250" s="16" t="s">
        <v>80</v>
      </c>
      <c r="BK250" s="85">
        <f>ROUND(I250*H250,2)</f>
        <v>0</v>
      </c>
      <c r="BL250" s="16" t="s">
        <v>138</v>
      </c>
      <c r="BM250" s="84" t="s">
        <v>326</v>
      </c>
    </row>
    <row r="251" spans="2:65" s="14" customFormat="1">
      <c r="B251" s="140"/>
      <c r="C251" s="141"/>
      <c r="D251" s="115" t="s">
        <v>140</v>
      </c>
      <c r="E251" s="142" t="s">
        <v>1</v>
      </c>
      <c r="F251" s="143" t="s">
        <v>321</v>
      </c>
      <c r="G251" s="141"/>
      <c r="H251" s="142" t="s">
        <v>1</v>
      </c>
      <c r="I251" s="141"/>
      <c r="J251" s="141"/>
      <c r="L251" s="94"/>
      <c r="M251" s="96"/>
      <c r="T251" s="97"/>
      <c r="AT251" s="95" t="s">
        <v>140</v>
      </c>
      <c r="AU251" s="95" t="s">
        <v>82</v>
      </c>
      <c r="AV251" s="14" t="s">
        <v>80</v>
      </c>
      <c r="AW251" s="14" t="s">
        <v>29</v>
      </c>
      <c r="AX251" s="14" t="s">
        <v>72</v>
      </c>
      <c r="AY251" s="95" t="s">
        <v>132</v>
      </c>
    </row>
    <row r="252" spans="2:65" s="12" customFormat="1">
      <c r="B252" s="113"/>
      <c r="C252" s="114"/>
      <c r="D252" s="115" t="s">
        <v>140</v>
      </c>
      <c r="E252" s="116" t="s">
        <v>1</v>
      </c>
      <c r="F252" s="117" t="s">
        <v>327</v>
      </c>
      <c r="G252" s="114"/>
      <c r="H252" s="118">
        <v>7.2</v>
      </c>
      <c r="I252" s="114"/>
      <c r="J252" s="114"/>
      <c r="L252" s="86"/>
      <c r="M252" s="88"/>
      <c r="T252" s="89"/>
      <c r="AT252" s="87" t="s">
        <v>140</v>
      </c>
      <c r="AU252" s="87" t="s">
        <v>82</v>
      </c>
      <c r="AV252" s="12" t="s">
        <v>82</v>
      </c>
      <c r="AW252" s="12" t="s">
        <v>29</v>
      </c>
      <c r="AX252" s="12" t="s">
        <v>72</v>
      </c>
      <c r="AY252" s="87" t="s">
        <v>132</v>
      </c>
    </row>
    <row r="253" spans="2:65" s="13" customFormat="1">
      <c r="B253" s="119"/>
      <c r="C253" s="120"/>
      <c r="D253" s="115" t="s">
        <v>140</v>
      </c>
      <c r="E253" s="121" t="s">
        <v>1</v>
      </c>
      <c r="F253" s="122" t="s">
        <v>142</v>
      </c>
      <c r="G253" s="120"/>
      <c r="H253" s="123">
        <v>7.2</v>
      </c>
      <c r="I253" s="120"/>
      <c r="J253" s="120"/>
      <c r="L253" s="90"/>
      <c r="M253" s="92"/>
      <c r="T253" s="93"/>
      <c r="AT253" s="91" t="s">
        <v>140</v>
      </c>
      <c r="AU253" s="91" t="s">
        <v>82</v>
      </c>
      <c r="AV253" s="13" t="s">
        <v>138</v>
      </c>
      <c r="AW253" s="13" t="s">
        <v>29</v>
      </c>
      <c r="AX253" s="13" t="s">
        <v>80</v>
      </c>
      <c r="AY253" s="91" t="s">
        <v>132</v>
      </c>
    </row>
    <row r="254" spans="2:65" s="11" customFormat="1" ht="22.9" customHeight="1">
      <c r="B254" s="133"/>
      <c r="C254" s="134"/>
      <c r="D254" s="135" t="s">
        <v>71</v>
      </c>
      <c r="E254" s="138" t="s">
        <v>183</v>
      </c>
      <c r="F254" s="138" t="s">
        <v>328</v>
      </c>
      <c r="G254" s="134"/>
      <c r="H254" s="134"/>
      <c r="I254" s="134"/>
      <c r="J254" s="139">
        <f>BK254</f>
        <v>0</v>
      </c>
      <c r="L254" s="71"/>
      <c r="M254" s="73"/>
      <c r="P254" s="74">
        <f>SUM(P255:P276)</f>
        <v>0</v>
      </c>
      <c r="R254" s="74">
        <f>SUM(R255:R276)</f>
        <v>12.4484844</v>
      </c>
      <c r="T254" s="75">
        <f>SUM(T255:T276)</f>
        <v>0</v>
      </c>
      <c r="AR254" s="72" t="s">
        <v>80</v>
      </c>
      <c r="AT254" s="76" t="s">
        <v>71</v>
      </c>
      <c r="AU254" s="76" t="s">
        <v>80</v>
      </c>
      <c r="AY254" s="72" t="s">
        <v>132</v>
      </c>
      <c r="BK254" s="77">
        <f>SUM(BK255:BK276)</f>
        <v>0</v>
      </c>
    </row>
    <row r="255" spans="2:65" s="1" customFormat="1" ht="24.2" customHeight="1">
      <c r="B255" s="127"/>
      <c r="C255" s="128" t="s">
        <v>329</v>
      </c>
      <c r="D255" s="128" t="s">
        <v>134</v>
      </c>
      <c r="E255" s="129" t="s">
        <v>330</v>
      </c>
      <c r="F255" s="130" t="s">
        <v>331</v>
      </c>
      <c r="G255" s="131" t="s">
        <v>161</v>
      </c>
      <c r="H255" s="132">
        <v>40</v>
      </c>
      <c r="I255" s="78"/>
      <c r="J255" s="126">
        <f>ROUND(I255*H255,2)</f>
        <v>0</v>
      </c>
      <c r="K255" s="79"/>
      <c r="L255" s="23"/>
      <c r="M255" s="80" t="s">
        <v>1</v>
      </c>
      <c r="N255" s="81" t="s">
        <v>37</v>
      </c>
      <c r="P255" s="82">
        <f>O255*H255</f>
        <v>0</v>
      </c>
      <c r="Q255" s="82">
        <v>0.16370999999999999</v>
      </c>
      <c r="R255" s="82">
        <f>Q255*H255</f>
        <v>6.5484</v>
      </c>
      <c r="S255" s="82">
        <v>0</v>
      </c>
      <c r="T255" s="83">
        <f>S255*H255</f>
        <v>0</v>
      </c>
      <c r="AR255" s="84" t="s">
        <v>138</v>
      </c>
      <c r="AT255" s="84" t="s">
        <v>134</v>
      </c>
      <c r="AU255" s="84" t="s">
        <v>82</v>
      </c>
      <c r="AY255" s="16" t="s">
        <v>132</v>
      </c>
      <c r="BE255" s="85">
        <f>IF(N255="základní",J255,0)</f>
        <v>0</v>
      </c>
      <c r="BF255" s="85">
        <f>IF(N255="snížená",J255,0)</f>
        <v>0</v>
      </c>
      <c r="BG255" s="85">
        <f>IF(N255="zákl. přenesená",J255,0)</f>
        <v>0</v>
      </c>
      <c r="BH255" s="85">
        <f>IF(N255="sníž. přenesená",J255,0)</f>
        <v>0</v>
      </c>
      <c r="BI255" s="85">
        <f>IF(N255="nulová",J255,0)</f>
        <v>0</v>
      </c>
      <c r="BJ255" s="16" t="s">
        <v>80</v>
      </c>
      <c r="BK255" s="85">
        <f>ROUND(I255*H255,2)</f>
        <v>0</v>
      </c>
      <c r="BL255" s="16" t="s">
        <v>138</v>
      </c>
      <c r="BM255" s="84" t="s">
        <v>332</v>
      </c>
    </row>
    <row r="256" spans="2:65" s="12" customFormat="1">
      <c r="B256" s="113"/>
      <c r="C256" s="114"/>
      <c r="D256" s="115" t="s">
        <v>140</v>
      </c>
      <c r="E256" s="116" t="s">
        <v>1</v>
      </c>
      <c r="F256" s="117" t="s">
        <v>333</v>
      </c>
      <c r="G256" s="114"/>
      <c r="H256" s="118">
        <v>40</v>
      </c>
      <c r="I256" s="114"/>
      <c r="J256" s="114"/>
      <c r="L256" s="86"/>
      <c r="M256" s="88"/>
      <c r="T256" s="89"/>
      <c r="AT256" s="87" t="s">
        <v>140</v>
      </c>
      <c r="AU256" s="87" t="s">
        <v>82</v>
      </c>
      <c r="AV256" s="12" t="s">
        <v>82</v>
      </c>
      <c r="AW256" s="12" t="s">
        <v>29</v>
      </c>
      <c r="AX256" s="12" t="s">
        <v>72</v>
      </c>
      <c r="AY256" s="87" t="s">
        <v>132</v>
      </c>
    </row>
    <row r="257" spans="2:65" s="13" customFormat="1">
      <c r="B257" s="119"/>
      <c r="C257" s="120"/>
      <c r="D257" s="115" t="s">
        <v>140</v>
      </c>
      <c r="E257" s="121" t="s">
        <v>1</v>
      </c>
      <c r="F257" s="122" t="s">
        <v>142</v>
      </c>
      <c r="G257" s="120"/>
      <c r="H257" s="123">
        <v>40</v>
      </c>
      <c r="I257" s="120"/>
      <c r="J257" s="120"/>
      <c r="L257" s="90"/>
      <c r="M257" s="92"/>
      <c r="T257" s="93"/>
      <c r="AT257" s="91" t="s">
        <v>140</v>
      </c>
      <c r="AU257" s="91" t="s">
        <v>82</v>
      </c>
      <c r="AV257" s="13" t="s">
        <v>138</v>
      </c>
      <c r="AW257" s="13" t="s">
        <v>29</v>
      </c>
      <c r="AX257" s="13" t="s">
        <v>80</v>
      </c>
      <c r="AY257" s="91" t="s">
        <v>132</v>
      </c>
    </row>
    <row r="258" spans="2:65" s="1" customFormat="1" ht="24.2" customHeight="1">
      <c r="B258" s="127"/>
      <c r="C258" s="145" t="s">
        <v>334</v>
      </c>
      <c r="D258" s="145" t="s">
        <v>165</v>
      </c>
      <c r="E258" s="146" t="s">
        <v>335</v>
      </c>
      <c r="F258" s="147" t="s">
        <v>336</v>
      </c>
      <c r="G258" s="148" t="s">
        <v>186</v>
      </c>
      <c r="H258" s="149">
        <v>128.1</v>
      </c>
      <c r="I258" s="98"/>
      <c r="J258" s="144">
        <f>ROUND(I258*H258,2)</f>
        <v>0</v>
      </c>
      <c r="K258" s="99"/>
      <c r="L258" s="100"/>
      <c r="M258" s="101" t="s">
        <v>1</v>
      </c>
      <c r="N258" s="102" t="s">
        <v>37</v>
      </c>
      <c r="P258" s="82">
        <f>O258*H258</f>
        <v>0</v>
      </c>
      <c r="Q258" s="82">
        <v>4.5999999999999999E-2</v>
      </c>
      <c r="R258" s="82">
        <f>Q258*H258</f>
        <v>5.8925999999999998</v>
      </c>
      <c r="S258" s="82">
        <v>0</v>
      </c>
      <c r="T258" s="83">
        <f>S258*H258</f>
        <v>0</v>
      </c>
      <c r="AR258" s="84" t="s">
        <v>169</v>
      </c>
      <c r="AT258" s="84" t="s">
        <v>165</v>
      </c>
      <c r="AU258" s="84" t="s">
        <v>82</v>
      </c>
      <c r="AY258" s="16" t="s">
        <v>132</v>
      </c>
      <c r="BE258" s="85">
        <f>IF(N258="základní",J258,0)</f>
        <v>0</v>
      </c>
      <c r="BF258" s="85">
        <f>IF(N258="snížená",J258,0)</f>
        <v>0</v>
      </c>
      <c r="BG258" s="85">
        <f>IF(N258="zákl. přenesená",J258,0)</f>
        <v>0</v>
      </c>
      <c r="BH258" s="85">
        <f>IF(N258="sníž. přenesená",J258,0)</f>
        <v>0</v>
      </c>
      <c r="BI258" s="85">
        <f>IF(N258="nulová",J258,0)</f>
        <v>0</v>
      </c>
      <c r="BJ258" s="16" t="s">
        <v>80</v>
      </c>
      <c r="BK258" s="85">
        <f>ROUND(I258*H258,2)</f>
        <v>0</v>
      </c>
      <c r="BL258" s="16" t="s">
        <v>138</v>
      </c>
      <c r="BM258" s="84" t="s">
        <v>337</v>
      </c>
    </row>
    <row r="259" spans="2:65" s="12" customFormat="1">
      <c r="B259" s="113"/>
      <c r="C259" s="114"/>
      <c r="D259" s="115" t="s">
        <v>140</v>
      </c>
      <c r="E259" s="116" t="s">
        <v>1</v>
      </c>
      <c r="F259" s="117" t="s">
        <v>338</v>
      </c>
      <c r="G259" s="114"/>
      <c r="H259" s="118">
        <v>122</v>
      </c>
      <c r="I259" s="114"/>
      <c r="J259" s="114"/>
      <c r="L259" s="86"/>
      <c r="M259" s="88"/>
      <c r="T259" s="89"/>
      <c r="AT259" s="87" t="s">
        <v>140</v>
      </c>
      <c r="AU259" s="87" t="s">
        <v>82</v>
      </c>
      <c r="AV259" s="12" t="s">
        <v>82</v>
      </c>
      <c r="AW259" s="12" t="s">
        <v>29</v>
      </c>
      <c r="AX259" s="12" t="s">
        <v>72</v>
      </c>
      <c r="AY259" s="87" t="s">
        <v>132</v>
      </c>
    </row>
    <row r="260" spans="2:65" s="13" customFormat="1">
      <c r="B260" s="119"/>
      <c r="C260" s="120"/>
      <c r="D260" s="115" t="s">
        <v>140</v>
      </c>
      <c r="E260" s="121" t="s">
        <v>1</v>
      </c>
      <c r="F260" s="122" t="s">
        <v>142</v>
      </c>
      <c r="G260" s="120"/>
      <c r="H260" s="123">
        <v>122</v>
      </c>
      <c r="I260" s="120"/>
      <c r="J260" s="120"/>
      <c r="L260" s="90"/>
      <c r="M260" s="92"/>
      <c r="T260" s="93"/>
      <c r="AT260" s="91" t="s">
        <v>140</v>
      </c>
      <c r="AU260" s="91" t="s">
        <v>82</v>
      </c>
      <c r="AV260" s="13" t="s">
        <v>138</v>
      </c>
      <c r="AW260" s="13" t="s">
        <v>29</v>
      </c>
      <c r="AX260" s="13" t="s">
        <v>80</v>
      </c>
      <c r="AY260" s="91" t="s">
        <v>132</v>
      </c>
    </row>
    <row r="261" spans="2:65" s="12" customFormat="1">
      <c r="B261" s="113"/>
      <c r="C261" s="114"/>
      <c r="D261" s="115" t="s">
        <v>140</v>
      </c>
      <c r="E261" s="114"/>
      <c r="F261" s="117" t="s">
        <v>339</v>
      </c>
      <c r="G261" s="114"/>
      <c r="H261" s="118">
        <v>128.1</v>
      </c>
      <c r="I261" s="114"/>
      <c r="J261" s="114"/>
      <c r="L261" s="86"/>
      <c r="M261" s="88"/>
      <c r="T261" s="89"/>
      <c r="AT261" s="87" t="s">
        <v>140</v>
      </c>
      <c r="AU261" s="87" t="s">
        <v>82</v>
      </c>
      <c r="AV261" s="12" t="s">
        <v>82</v>
      </c>
      <c r="AW261" s="12" t="s">
        <v>3</v>
      </c>
      <c r="AX261" s="12" t="s">
        <v>80</v>
      </c>
      <c r="AY261" s="87" t="s">
        <v>132</v>
      </c>
    </row>
    <row r="262" spans="2:65" s="1" customFormat="1" ht="37.9" customHeight="1">
      <c r="B262" s="127"/>
      <c r="C262" s="128" t="s">
        <v>340</v>
      </c>
      <c r="D262" s="128" t="s">
        <v>134</v>
      </c>
      <c r="E262" s="129" t="s">
        <v>341</v>
      </c>
      <c r="F262" s="130" t="s">
        <v>342</v>
      </c>
      <c r="G262" s="131" t="s">
        <v>252</v>
      </c>
      <c r="H262" s="132">
        <v>164.25</v>
      </c>
      <c r="I262" s="78"/>
      <c r="J262" s="126">
        <f>ROUND(I262*H262,2)</f>
        <v>0</v>
      </c>
      <c r="K262" s="79"/>
      <c r="L262" s="23"/>
      <c r="M262" s="80" t="s">
        <v>1</v>
      </c>
      <c r="N262" s="81" t="s">
        <v>37</v>
      </c>
      <c r="P262" s="82">
        <f>O262*H262</f>
        <v>0</v>
      </c>
      <c r="Q262" s="82">
        <v>0</v>
      </c>
      <c r="R262" s="82">
        <f>Q262*H262</f>
        <v>0</v>
      </c>
      <c r="S262" s="82">
        <v>0</v>
      </c>
      <c r="T262" s="83">
        <f>S262*H262</f>
        <v>0</v>
      </c>
      <c r="AR262" s="84" t="s">
        <v>138</v>
      </c>
      <c r="AT262" s="84" t="s">
        <v>134</v>
      </c>
      <c r="AU262" s="84" t="s">
        <v>82</v>
      </c>
      <c r="AY262" s="16" t="s">
        <v>132</v>
      </c>
      <c r="BE262" s="85">
        <f>IF(N262="základní",J262,0)</f>
        <v>0</v>
      </c>
      <c r="BF262" s="85">
        <f>IF(N262="snížená",J262,0)</f>
        <v>0</v>
      </c>
      <c r="BG262" s="85">
        <f>IF(N262="zákl. přenesená",J262,0)</f>
        <v>0</v>
      </c>
      <c r="BH262" s="85">
        <f>IF(N262="sníž. přenesená",J262,0)</f>
        <v>0</v>
      </c>
      <c r="BI262" s="85">
        <f>IF(N262="nulová",J262,0)</f>
        <v>0</v>
      </c>
      <c r="BJ262" s="16" t="s">
        <v>80</v>
      </c>
      <c r="BK262" s="85">
        <f>ROUND(I262*H262,2)</f>
        <v>0</v>
      </c>
      <c r="BL262" s="16" t="s">
        <v>138</v>
      </c>
      <c r="BM262" s="84" t="s">
        <v>343</v>
      </c>
    </row>
    <row r="263" spans="2:65" s="14" customFormat="1">
      <c r="B263" s="140"/>
      <c r="C263" s="141"/>
      <c r="D263" s="115" t="s">
        <v>140</v>
      </c>
      <c r="E263" s="142" t="s">
        <v>1</v>
      </c>
      <c r="F263" s="143" t="s">
        <v>344</v>
      </c>
      <c r="G263" s="141"/>
      <c r="H263" s="142" t="s">
        <v>1</v>
      </c>
      <c r="I263" s="141"/>
      <c r="J263" s="141"/>
      <c r="L263" s="94"/>
      <c r="M263" s="96"/>
      <c r="T263" s="97"/>
      <c r="AT263" s="95" t="s">
        <v>140</v>
      </c>
      <c r="AU263" s="95" t="s">
        <v>82</v>
      </c>
      <c r="AV263" s="14" t="s">
        <v>80</v>
      </c>
      <c r="AW263" s="14" t="s">
        <v>29</v>
      </c>
      <c r="AX263" s="14" t="s">
        <v>72</v>
      </c>
      <c r="AY263" s="95" t="s">
        <v>132</v>
      </c>
    </row>
    <row r="264" spans="2:65" s="12" customFormat="1">
      <c r="B264" s="113"/>
      <c r="C264" s="114"/>
      <c r="D264" s="115" t="s">
        <v>140</v>
      </c>
      <c r="E264" s="116" t="s">
        <v>1</v>
      </c>
      <c r="F264" s="117" t="s">
        <v>345</v>
      </c>
      <c r="G264" s="114"/>
      <c r="H264" s="118">
        <v>164.25</v>
      </c>
      <c r="I264" s="114"/>
      <c r="J264" s="114"/>
      <c r="L264" s="86"/>
      <c r="M264" s="88"/>
      <c r="T264" s="89"/>
      <c r="AT264" s="87" t="s">
        <v>140</v>
      </c>
      <c r="AU264" s="87" t="s">
        <v>82</v>
      </c>
      <c r="AV264" s="12" t="s">
        <v>82</v>
      </c>
      <c r="AW264" s="12" t="s">
        <v>29</v>
      </c>
      <c r="AX264" s="12" t="s">
        <v>72</v>
      </c>
      <c r="AY264" s="87" t="s">
        <v>132</v>
      </c>
    </row>
    <row r="265" spans="2:65" s="13" customFormat="1">
      <c r="B265" s="119"/>
      <c r="C265" s="120"/>
      <c r="D265" s="115" t="s">
        <v>140</v>
      </c>
      <c r="E265" s="121" t="s">
        <v>1</v>
      </c>
      <c r="F265" s="122" t="s">
        <v>142</v>
      </c>
      <c r="G265" s="120"/>
      <c r="H265" s="123">
        <v>164.25</v>
      </c>
      <c r="I265" s="120"/>
      <c r="J265" s="120"/>
      <c r="L265" s="90"/>
      <c r="M265" s="92"/>
      <c r="T265" s="93"/>
      <c r="AT265" s="91" t="s">
        <v>140</v>
      </c>
      <c r="AU265" s="91" t="s">
        <v>82</v>
      </c>
      <c r="AV265" s="13" t="s">
        <v>138</v>
      </c>
      <c r="AW265" s="13" t="s">
        <v>29</v>
      </c>
      <c r="AX265" s="13" t="s">
        <v>80</v>
      </c>
      <c r="AY265" s="91" t="s">
        <v>132</v>
      </c>
    </row>
    <row r="266" spans="2:65" s="1" customFormat="1" ht="37.9" customHeight="1">
      <c r="B266" s="127"/>
      <c r="C266" s="128" t="s">
        <v>346</v>
      </c>
      <c r="D266" s="128" t="s">
        <v>134</v>
      </c>
      <c r="E266" s="129" t="s">
        <v>347</v>
      </c>
      <c r="F266" s="130" t="s">
        <v>348</v>
      </c>
      <c r="G266" s="131" t="s">
        <v>252</v>
      </c>
      <c r="H266" s="132">
        <v>4927.5</v>
      </c>
      <c r="I266" s="78"/>
      <c r="J266" s="126">
        <f>ROUND(I266*H266,2)</f>
        <v>0</v>
      </c>
      <c r="K266" s="79"/>
      <c r="L266" s="23"/>
      <c r="M266" s="80" t="s">
        <v>1</v>
      </c>
      <c r="N266" s="81" t="s">
        <v>37</v>
      </c>
      <c r="P266" s="82">
        <f>O266*H266</f>
        <v>0</v>
      </c>
      <c r="Q266" s="82">
        <v>0</v>
      </c>
      <c r="R266" s="82">
        <f>Q266*H266</f>
        <v>0</v>
      </c>
      <c r="S266" s="82">
        <v>0</v>
      </c>
      <c r="T266" s="83">
        <f>S266*H266</f>
        <v>0</v>
      </c>
      <c r="AR266" s="84" t="s">
        <v>138</v>
      </c>
      <c r="AT266" s="84" t="s">
        <v>134</v>
      </c>
      <c r="AU266" s="84" t="s">
        <v>82</v>
      </c>
      <c r="AY266" s="16" t="s">
        <v>132</v>
      </c>
      <c r="BE266" s="85">
        <f>IF(N266="základní",J266,0)</f>
        <v>0</v>
      </c>
      <c r="BF266" s="85">
        <f>IF(N266="snížená",J266,0)</f>
        <v>0</v>
      </c>
      <c r="BG266" s="85">
        <f>IF(N266="zákl. přenesená",J266,0)</f>
        <v>0</v>
      </c>
      <c r="BH266" s="85">
        <f>IF(N266="sníž. přenesená",J266,0)</f>
        <v>0</v>
      </c>
      <c r="BI266" s="85">
        <f>IF(N266="nulová",J266,0)</f>
        <v>0</v>
      </c>
      <c r="BJ266" s="16" t="s">
        <v>80</v>
      </c>
      <c r="BK266" s="85">
        <f>ROUND(I266*H266,2)</f>
        <v>0</v>
      </c>
      <c r="BL266" s="16" t="s">
        <v>138</v>
      </c>
      <c r="BM266" s="84" t="s">
        <v>349</v>
      </c>
    </row>
    <row r="267" spans="2:65" s="12" customFormat="1">
      <c r="B267" s="113"/>
      <c r="C267" s="114"/>
      <c r="D267" s="115" t="s">
        <v>140</v>
      </c>
      <c r="E267" s="114"/>
      <c r="F267" s="117" t="s">
        <v>350</v>
      </c>
      <c r="G267" s="114"/>
      <c r="H267" s="118">
        <v>4927.5</v>
      </c>
      <c r="I267" s="114"/>
      <c r="J267" s="114"/>
      <c r="L267" s="86"/>
      <c r="M267" s="88"/>
      <c r="T267" s="89"/>
      <c r="AT267" s="87" t="s">
        <v>140</v>
      </c>
      <c r="AU267" s="87" t="s">
        <v>82</v>
      </c>
      <c r="AV267" s="12" t="s">
        <v>82</v>
      </c>
      <c r="AW267" s="12" t="s">
        <v>3</v>
      </c>
      <c r="AX267" s="12" t="s">
        <v>80</v>
      </c>
      <c r="AY267" s="87" t="s">
        <v>132</v>
      </c>
    </row>
    <row r="268" spans="2:65" s="1" customFormat="1" ht="37.9" customHeight="1">
      <c r="B268" s="127"/>
      <c r="C268" s="128" t="s">
        <v>351</v>
      </c>
      <c r="D268" s="128" t="s">
        <v>134</v>
      </c>
      <c r="E268" s="129" t="s">
        <v>352</v>
      </c>
      <c r="F268" s="130" t="s">
        <v>353</v>
      </c>
      <c r="G268" s="131" t="s">
        <v>252</v>
      </c>
      <c r="H268" s="132">
        <v>164.25</v>
      </c>
      <c r="I268" s="78"/>
      <c r="J268" s="126">
        <f>ROUND(I268*H268,2)</f>
        <v>0</v>
      </c>
      <c r="K268" s="79"/>
      <c r="L268" s="23"/>
      <c r="M268" s="80" t="s">
        <v>1</v>
      </c>
      <c r="N268" s="81" t="s">
        <v>37</v>
      </c>
      <c r="P268" s="82">
        <f>O268*H268</f>
        <v>0</v>
      </c>
      <c r="Q268" s="82">
        <v>0</v>
      </c>
      <c r="R268" s="82">
        <f>Q268*H268</f>
        <v>0</v>
      </c>
      <c r="S268" s="82">
        <v>0</v>
      </c>
      <c r="T268" s="83">
        <f>S268*H268</f>
        <v>0</v>
      </c>
      <c r="AR268" s="84" t="s">
        <v>138</v>
      </c>
      <c r="AT268" s="84" t="s">
        <v>134</v>
      </c>
      <c r="AU268" s="84" t="s">
        <v>82</v>
      </c>
      <c r="AY268" s="16" t="s">
        <v>132</v>
      </c>
      <c r="BE268" s="85">
        <f>IF(N268="základní",J268,0)</f>
        <v>0</v>
      </c>
      <c r="BF268" s="85">
        <f>IF(N268="snížená",J268,0)</f>
        <v>0</v>
      </c>
      <c r="BG268" s="85">
        <f>IF(N268="zákl. přenesená",J268,0)</f>
        <v>0</v>
      </c>
      <c r="BH268" s="85">
        <f>IF(N268="sníž. přenesená",J268,0)</f>
        <v>0</v>
      </c>
      <c r="BI268" s="85">
        <f>IF(N268="nulová",J268,0)</f>
        <v>0</v>
      </c>
      <c r="BJ268" s="16" t="s">
        <v>80</v>
      </c>
      <c r="BK268" s="85">
        <f>ROUND(I268*H268,2)</f>
        <v>0</v>
      </c>
      <c r="BL268" s="16" t="s">
        <v>138</v>
      </c>
      <c r="BM268" s="84" t="s">
        <v>354</v>
      </c>
    </row>
    <row r="269" spans="2:65" s="1" customFormat="1" ht="33" customHeight="1">
      <c r="B269" s="127"/>
      <c r="C269" s="128" t="s">
        <v>355</v>
      </c>
      <c r="D269" s="128" t="s">
        <v>134</v>
      </c>
      <c r="E269" s="129" t="s">
        <v>356</v>
      </c>
      <c r="F269" s="130" t="s">
        <v>357</v>
      </c>
      <c r="G269" s="131" t="s">
        <v>252</v>
      </c>
      <c r="H269" s="132">
        <v>3.08</v>
      </c>
      <c r="I269" s="78"/>
      <c r="J269" s="126">
        <f>ROUND(I269*H269,2)</f>
        <v>0</v>
      </c>
      <c r="K269" s="79"/>
      <c r="L269" s="23"/>
      <c r="M269" s="80" t="s">
        <v>1</v>
      </c>
      <c r="N269" s="81" t="s">
        <v>37</v>
      </c>
      <c r="P269" s="82">
        <f>O269*H269</f>
        <v>0</v>
      </c>
      <c r="Q269" s="82">
        <v>6.3000000000000003E-4</v>
      </c>
      <c r="R269" s="82">
        <f>Q269*H269</f>
        <v>1.9404000000000001E-3</v>
      </c>
      <c r="S269" s="82">
        <v>0</v>
      </c>
      <c r="T269" s="83">
        <f>S269*H269</f>
        <v>0</v>
      </c>
      <c r="AR269" s="84" t="s">
        <v>138</v>
      </c>
      <c r="AT269" s="84" t="s">
        <v>134</v>
      </c>
      <c r="AU269" s="84" t="s">
        <v>82</v>
      </c>
      <c r="AY269" s="16" t="s">
        <v>132</v>
      </c>
      <c r="BE269" s="85">
        <f>IF(N269="základní",J269,0)</f>
        <v>0</v>
      </c>
      <c r="BF269" s="85">
        <f>IF(N269="snížená",J269,0)</f>
        <v>0</v>
      </c>
      <c r="BG269" s="85">
        <f>IF(N269="zákl. přenesená",J269,0)</f>
        <v>0</v>
      </c>
      <c r="BH269" s="85">
        <f>IF(N269="sníž. přenesená",J269,0)</f>
        <v>0</v>
      </c>
      <c r="BI269" s="85">
        <f>IF(N269="nulová",J269,0)</f>
        <v>0</v>
      </c>
      <c r="BJ269" s="16" t="s">
        <v>80</v>
      </c>
      <c r="BK269" s="85">
        <f>ROUND(I269*H269,2)</f>
        <v>0</v>
      </c>
      <c r="BL269" s="16" t="s">
        <v>138</v>
      </c>
      <c r="BM269" s="84" t="s">
        <v>358</v>
      </c>
    </row>
    <row r="270" spans="2:65" s="14" customFormat="1">
      <c r="B270" s="140"/>
      <c r="C270" s="141"/>
      <c r="D270" s="115" t="s">
        <v>140</v>
      </c>
      <c r="E270" s="142" t="s">
        <v>1</v>
      </c>
      <c r="F270" s="143" t="s">
        <v>280</v>
      </c>
      <c r="G270" s="141"/>
      <c r="H270" s="142" t="s">
        <v>1</v>
      </c>
      <c r="I270" s="141"/>
      <c r="J270" s="141"/>
      <c r="L270" s="94"/>
      <c r="M270" s="96"/>
      <c r="T270" s="97"/>
      <c r="AT270" s="95" t="s">
        <v>140</v>
      </c>
      <c r="AU270" s="95" t="s">
        <v>82</v>
      </c>
      <c r="AV270" s="14" t="s">
        <v>80</v>
      </c>
      <c r="AW270" s="14" t="s">
        <v>29</v>
      </c>
      <c r="AX270" s="14" t="s">
        <v>72</v>
      </c>
      <c r="AY270" s="95" t="s">
        <v>132</v>
      </c>
    </row>
    <row r="271" spans="2:65" s="12" customFormat="1">
      <c r="B271" s="113"/>
      <c r="C271" s="114"/>
      <c r="D271" s="115" t="s">
        <v>140</v>
      </c>
      <c r="E271" s="116" t="s">
        <v>1</v>
      </c>
      <c r="F271" s="117" t="s">
        <v>359</v>
      </c>
      <c r="G271" s="114"/>
      <c r="H271" s="118">
        <v>3.08</v>
      </c>
      <c r="I271" s="114"/>
      <c r="J271" s="114"/>
      <c r="L271" s="86"/>
      <c r="M271" s="88"/>
      <c r="T271" s="89"/>
      <c r="AT271" s="87" t="s">
        <v>140</v>
      </c>
      <c r="AU271" s="87" t="s">
        <v>82</v>
      </c>
      <c r="AV271" s="12" t="s">
        <v>82</v>
      </c>
      <c r="AW271" s="12" t="s">
        <v>29</v>
      </c>
      <c r="AX271" s="12" t="s">
        <v>72</v>
      </c>
      <c r="AY271" s="87" t="s">
        <v>132</v>
      </c>
    </row>
    <row r="272" spans="2:65" s="13" customFormat="1">
      <c r="B272" s="119"/>
      <c r="C272" s="120"/>
      <c r="D272" s="115" t="s">
        <v>140</v>
      </c>
      <c r="E272" s="121" t="s">
        <v>1</v>
      </c>
      <c r="F272" s="122" t="s">
        <v>142</v>
      </c>
      <c r="G272" s="120"/>
      <c r="H272" s="123">
        <v>3.08</v>
      </c>
      <c r="I272" s="120"/>
      <c r="J272" s="120"/>
      <c r="L272" s="90"/>
      <c r="M272" s="92"/>
      <c r="T272" s="93"/>
      <c r="AT272" s="91" t="s">
        <v>140</v>
      </c>
      <c r="AU272" s="91" t="s">
        <v>82</v>
      </c>
      <c r="AV272" s="13" t="s">
        <v>138</v>
      </c>
      <c r="AW272" s="13" t="s">
        <v>29</v>
      </c>
      <c r="AX272" s="13" t="s">
        <v>80</v>
      </c>
      <c r="AY272" s="91" t="s">
        <v>132</v>
      </c>
    </row>
    <row r="273" spans="2:65" s="1" customFormat="1" ht="16.5" customHeight="1">
      <c r="B273" s="127"/>
      <c r="C273" s="128" t="s">
        <v>360</v>
      </c>
      <c r="D273" s="128" t="s">
        <v>134</v>
      </c>
      <c r="E273" s="129" t="s">
        <v>361</v>
      </c>
      <c r="F273" s="130" t="s">
        <v>362</v>
      </c>
      <c r="G273" s="131" t="s">
        <v>161</v>
      </c>
      <c r="H273" s="132">
        <v>8.8000000000000007</v>
      </c>
      <c r="I273" s="78"/>
      <c r="J273" s="126">
        <f>ROUND(I273*H273,2)</f>
        <v>0</v>
      </c>
      <c r="K273" s="79"/>
      <c r="L273" s="23"/>
      <c r="M273" s="80" t="s">
        <v>1</v>
      </c>
      <c r="N273" s="81" t="s">
        <v>37</v>
      </c>
      <c r="P273" s="82">
        <f>O273*H273</f>
        <v>0</v>
      </c>
      <c r="Q273" s="82">
        <v>6.3000000000000003E-4</v>
      </c>
      <c r="R273" s="82">
        <f>Q273*H273</f>
        <v>5.5440000000000003E-3</v>
      </c>
      <c r="S273" s="82">
        <v>0</v>
      </c>
      <c r="T273" s="83">
        <f>S273*H273</f>
        <v>0</v>
      </c>
      <c r="AR273" s="84" t="s">
        <v>138</v>
      </c>
      <c r="AT273" s="84" t="s">
        <v>134</v>
      </c>
      <c r="AU273" s="84" t="s">
        <v>82</v>
      </c>
      <c r="AY273" s="16" t="s">
        <v>132</v>
      </c>
      <c r="BE273" s="85">
        <f>IF(N273="základní",J273,0)</f>
        <v>0</v>
      </c>
      <c r="BF273" s="85">
        <f>IF(N273="snížená",J273,0)</f>
        <v>0</v>
      </c>
      <c r="BG273" s="85">
        <f>IF(N273="zákl. přenesená",J273,0)</f>
        <v>0</v>
      </c>
      <c r="BH273" s="85">
        <f>IF(N273="sníž. přenesená",J273,0)</f>
        <v>0</v>
      </c>
      <c r="BI273" s="85">
        <f>IF(N273="nulová",J273,0)</f>
        <v>0</v>
      </c>
      <c r="BJ273" s="16" t="s">
        <v>80</v>
      </c>
      <c r="BK273" s="85">
        <f>ROUND(I273*H273,2)</f>
        <v>0</v>
      </c>
      <c r="BL273" s="16" t="s">
        <v>138</v>
      </c>
      <c r="BM273" s="84" t="s">
        <v>363</v>
      </c>
    </row>
    <row r="274" spans="2:65" s="14" customFormat="1">
      <c r="B274" s="140"/>
      <c r="C274" s="141"/>
      <c r="D274" s="115" t="s">
        <v>140</v>
      </c>
      <c r="E274" s="142" t="s">
        <v>1</v>
      </c>
      <c r="F274" s="143" t="s">
        <v>280</v>
      </c>
      <c r="G274" s="141"/>
      <c r="H274" s="142" t="s">
        <v>1</v>
      </c>
      <c r="I274" s="141"/>
      <c r="J274" s="141"/>
      <c r="L274" s="94"/>
      <c r="M274" s="96"/>
      <c r="T274" s="97"/>
      <c r="AT274" s="95" t="s">
        <v>140</v>
      </c>
      <c r="AU274" s="95" t="s">
        <v>82</v>
      </c>
      <c r="AV274" s="14" t="s">
        <v>80</v>
      </c>
      <c r="AW274" s="14" t="s">
        <v>29</v>
      </c>
      <c r="AX274" s="14" t="s">
        <v>72</v>
      </c>
      <c r="AY274" s="95" t="s">
        <v>132</v>
      </c>
    </row>
    <row r="275" spans="2:65" s="12" customFormat="1">
      <c r="B275" s="113"/>
      <c r="C275" s="114"/>
      <c r="D275" s="115" t="s">
        <v>140</v>
      </c>
      <c r="E275" s="116" t="s">
        <v>1</v>
      </c>
      <c r="F275" s="117" t="s">
        <v>364</v>
      </c>
      <c r="G275" s="114"/>
      <c r="H275" s="118">
        <v>8.8000000000000007</v>
      </c>
      <c r="I275" s="114"/>
      <c r="J275" s="114"/>
      <c r="L275" s="86"/>
      <c r="M275" s="88"/>
      <c r="T275" s="89"/>
      <c r="AT275" s="87" t="s">
        <v>140</v>
      </c>
      <c r="AU275" s="87" t="s">
        <v>82</v>
      </c>
      <c r="AV275" s="12" t="s">
        <v>82</v>
      </c>
      <c r="AW275" s="12" t="s">
        <v>29</v>
      </c>
      <c r="AX275" s="12" t="s">
        <v>72</v>
      </c>
      <c r="AY275" s="87" t="s">
        <v>132</v>
      </c>
    </row>
    <row r="276" spans="2:65" s="13" customFormat="1">
      <c r="B276" s="119"/>
      <c r="C276" s="120"/>
      <c r="D276" s="115" t="s">
        <v>140</v>
      </c>
      <c r="E276" s="121" t="s">
        <v>1</v>
      </c>
      <c r="F276" s="122" t="s">
        <v>142</v>
      </c>
      <c r="G276" s="120"/>
      <c r="H276" s="123">
        <v>8.8000000000000007</v>
      </c>
      <c r="I276" s="120"/>
      <c r="J276" s="120"/>
      <c r="L276" s="90"/>
      <c r="M276" s="92"/>
      <c r="T276" s="93"/>
      <c r="AT276" s="91" t="s">
        <v>140</v>
      </c>
      <c r="AU276" s="91" t="s">
        <v>82</v>
      </c>
      <c r="AV276" s="13" t="s">
        <v>138</v>
      </c>
      <c r="AW276" s="13" t="s">
        <v>29</v>
      </c>
      <c r="AX276" s="13" t="s">
        <v>80</v>
      </c>
      <c r="AY276" s="91" t="s">
        <v>132</v>
      </c>
    </row>
    <row r="277" spans="2:65" s="11" customFormat="1" ht="22.9" customHeight="1">
      <c r="B277" s="133"/>
      <c r="C277" s="134"/>
      <c r="D277" s="135" t="s">
        <v>71</v>
      </c>
      <c r="E277" s="138" t="s">
        <v>365</v>
      </c>
      <c r="F277" s="138" t="s">
        <v>366</v>
      </c>
      <c r="G277" s="134"/>
      <c r="H277" s="134"/>
      <c r="I277" s="134"/>
      <c r="J277" s="139">
        <f>BK277</f>
        <v>0</v>
      </c>
      <c r="L277" s="71"/>
      <c r="M277" s="73"/>
      <c r="P277" s="74">
        <f>P278</f>
        <v>0</v>
      </c>
      <c r="R277" s="74">
        <f>R278</f>
        <v>0</v>
      </c>
      <c r="T277" s="75">
        <f>T278</f>
        <v>0</v>
      </c>
      <c r="AR277" s="72" t="s">
        <v>80</v>
      </c>
      <c r="AT277" s="76" t="s">
        <v>71</v>
      </c>
      <c r="AU277" s="76" t="s">
        <v>80</v>
      </c>
      <c r="AY277" s="72" t="s">
        <v>132</v>
      </c>
      <c r="BK277" s="77">
        <f>BK278</f>
        <v>0</v>
      </c>
    </row>
    <row r="278" spans="2:65" s="1" customFormat="1" ht="16.5" customHeight="1">
      <c r="B278" s="127"/>
      <c r="C278" s="128" t="s">
        <v>367</v>
      </c>
      <c r="D278" s="128" t="s">
        <v>134</v>
      </c>
      <c r="E278" s="129" t="s">
        <v>368</v>
      </c>
      <c r="F278" s="130" t="s">
        <v>369</v>
      </c>
      <c r="G278" s="131" t="s">
        <v>168</v>
      </c>
      <c r="H278" s="132">
        <v>142.126</v>
      </c>
      <c r="I278" s="78"/>
      <c r="J278" s="126">
        <f>ROUND(I278*H278,2)</f>
        <v>0</v>
      </c>
      <c r="K278" s="79"/>
      <c r="L278" s="23"/>
      <c r="M278" s="80" t="s">
        <v>1</v>
      </c>
      <c r="N278" s="81" t="s">
        <v>37</v>
      </c>
      <c r="P278" s="82">
        <f>O278*H278</f>
        <v>0</v>
      </c>
      <c r="Q278" s="82">
        <v>0</v>
      </c>
      <c r="R278" s="82">
        <f>Q278*H278</f>
        <v>0</v>
      </c>
      <c r="S278" s="82">
        <v>0</v>
      </c>
      <c r="T278" s="83">
        <f>S278*H278</f>
        <v>0</v>
      </c>
      <c r="AR278" s="84" t="s">
        <v>138</v>
      </c>
      <c r="AT278" s="84" t="s">
        <v>134</v>
      </c>
      <c r="AU278" s="84" t="s">
        <v>82</v>
      </c>
      <c r="AY278" s="16" t="s">
        <v>132</v>
      </c>
      <c r="BE278" s="85">
        <f>IF(N278="základní",J278,0)</f>
        <v>0</v>
      </c>
      <c r="BF278" s="85">
        <f>IF(N278="snížená",J278,0)</f>
        <v>0</v>
      </c>
      <c r="BG278" s="85">
        <f>IF(N278="zákl. přenesená",J278,0)</f>
        <v>0</v>
      </c>
      <c r="BH278" s="85">
        <f>IF(N278="sníž. přenesená",J278,0)</f>
        <v>0</v>
      </c>
      <c r="BI278" s="85">
        <f>IF(N278="nulová",J278,0)</f>
        <v>0</v>
      </c>
      <c r="BJ278" s="16" t="s">
        <v>80</v>
      </c>
      <c r="BK278" s="85">
        <f>ROUND(I278*H278,2)</f>
        <v>0</v>
      </c>
      <c r="BL278" s="16" t="s">
        <v>138</v>
      </c>
      <c r="BM278" s="84" t="s">
        <v>370</v>
      </c>
    </row>
    <row r="279" spans="2:65" s="11" customFormat="1" ht="25.9" customHeight="1">
      <c r="B279" s="133"/>
      <c r="C279" s="134"/>
      <c r="D279" s="135" t="s">
        <v>71</v>
      </c>
      <c r="E279" s="136" t="s">
        <v>371</v>
      </c>
      <c r="F279" s="136" t="s">
        <v>372</v>
      </c>
      <c r="G279" s="134"/>
      <c r="H279" s="134"/>
      <c r="I279" s="134"/>
      <c r="J279" s="137">
        <f>BK279</f>
        <v>0</v>
      </c>
      <c r="L279" s="71"/>
      <c r="M279" s="73"/>
      <c r="P279" s="74">
        <f>P280</f>
        <v>0</v>
      </c>
      <c r="R279" s="74">
        <f>R280</f>
        <v>7.3167499999999996E-2</v>
      </c>
      <c r="T279" s="75">
        <f>T280</f>
        <v>0</v>
      </c>
      <c r="AR279" s="72" t="s">
        <v>82</v>
      </c>
      <c r="AT279" s="76" t="s">
        <v>71</v>
      </c>
      <c r="AU279" s="76" t="s">
        <v>72</v>
      </c>
      <c r="AY279" s="72" t="s">
        <v>132</v>
      </c>
      <c r="BK279" s="77">
        <f>BK280</f>
        <v>0</v>
      </c>
    </row>
    <row r="280" spans="2:65" s="11" customFormat="1" ht="22.9" customHeight="1">
      <c r="B280" s="133"/>
      <c r="C280" s="134"/>
      <c r="D280" s="135" t="s">
        <v>71</v>
      </c>
      <c r="E280" s="138" t="s">
        <v>373</v>
      </c>
      <c r="F280" s="138" t="s">
        <v>374</v>
      </c>
      <c r="G280" s="134"/>
      <c r="H280" s="134"/>
      <c r="I280" s="134"/>
      <c r="J280" s="139">
        <f>BK280</f>
        <v>0</v>
      </c>
      <c r="L280" s="71"/>
      <c r="M280" s="73"/>
      <c r="P280" s="74">
        <f>SUM(P281:P283)</f>
        <v>0</v>
      </c>
      <c r="R280" s="74">
        <f>SUM(R281:R283)</f>
        <v>7.3167499999999996E-2</v>
      </c>
      <c r="T280" s="75">
        <f>SUM(T281:T283)</f>
        <v>0</v>
      </c>
      <c r="AR280" s="72" t="s">
        <v>82</v>
      </c>
      <c r="AT280" s="76" t="s">
        <v>71</v>
      </c>
      <c r="AU280" s="76" t="s">
        <v>80</v>
      </c>
      <c r="AY280" s="72" t="s">
        <v>132</v>
      </c>
      <c r="BK280" s="77">
        <f>SUM(BK281:BK283)</f>
        <v>0</v>
      </c>
    </row>
    <row r="281" spans="2:65" s="1" customFormat="1" ht="16.5" customHeight="1">
      <c r="B281" s="127"/>
      <c r="C281" s="128" t="s">
        <v>375</v>
      </c>
      <c r="D281" s="128" t="s">
        <v>134</v>
      </c>
      <c r="E281" s="129" t="s">
        <v>376</v>
      </c>
      <c r="F281" s="130" t="s">
        <v>377</v>
      </c>
      <c r="G281" s="131" t="s">
        <v>252</v>
      </c>
      <c r="H281" s="132">
        <v>209.05</v>
      </c>
      <c r="I281" s="78"/>
      <c r="J281" s="126">
        <f>ROUND(I281*H281,2)</f>
        <v>0</v>
      </c>
      <c r="K281" s="79"/>
      <c r="L281" s="23"/>
      <c r="M281" s="80" t="s">
        <v>1</v>
      </c>
      <c r="N281" s="81" t="s">
        <v>37</v>
      </c>
      <c r="P281" s="82">
        <f>O281*H281</f>
        <v>0</v>
      </c>
      <c r="Q281" s="82">
        <v>3.5E-4</v>
      </c>
      <c r="R281" s="82">
        <f>Q281*H281</f>
        <v>7.3167499999999996E-2</v>
      </c>
      <c r="S281" s="82">
        <v>0</v>
      </c>
      <c r="T281" s="83">
        <f>S281*H281</f>
        <v>0</v>
      </c>
      <c r="AR281" s="84" t="s">
        <v>220</v>
      </c>
      <c r="AT281" s="84" t="s">
        <v>134</v>
      </c>
      <c r="AU281" s="84" t="s">
        <v>82</v>
      </c>
      <c r="AY281" s="16" t="s">
        <v>132</v>
      </c>
      <c r="BE281" s="85">
        <f>IF(N281="základní",J281,0)</f>
        <v>0</v>
      </c>
      <c r="BF281" s="85">
        <f>IF(N281="snížená",J281,0)</f>
        <v>0</v>
      </c>
      <c r="BG281" s="85">
        <f>IF(N281="zákl. přenesená",J281,0)</f>
        <v>0</v>
      </c>
      <c r="BH281" s="85">
        <f>IF(N281="sníž. přenesená",J281,0)</f>
        <v>0</v>
      </c>
      <c r="BI281" s="85">
        <f>IF(N281="nulová",J281,0)</f>
        <v>0</v>
      </c>
      <c r="BJ281" s="16" t="s">
        <v>80</v>
      </c>
      <c r="BK281" s="85">
        <f>ROUND(I281*H281,2)</f>
        <v>0</v>
      </c>
      <c r="BL281" s="16" t="s">
        <v>220</v>
      </c>
      <c r="BM281" s="84" t="s">
        <v>378</v>
      </c>
    </row>
    <row r="282" spans="2:65" s="12" customFormat="1">
      <c r="B282" s="113"/>
      <c r="C282" s="114"/>
      <c r="D282" s="115" t="s">
        <v>140</v>
      </c>
      <c r="E282" s="116" t="s">
        <v>1</v>
      </c>
      <c r="F282" s="117" t="s">
        <v>379</v>
      </c>
      <c r="G282" s="114"/>
      <c r="H282" s="118">
        <v>209.05</v>
      </c>
      <c r="I282" s="114"/>
      <c r="J282" s="114"/>
      <c r="L282" s="86"/>
      <c r="M282" s="88"/>
      <c r="T282" s="89"/>
      <c r="AT282" s="87" t="s">
        <v>140</v>
      </c>
      <c r="AU282" s="87" t="s">
        <v>82</v>
      </c>
      <c r="AV282" s="12" t="s">
        <v>82</v>
      </c>
      <c r="AW282" s="12" t="s">
        <v>29</v>
      </c>
      <c r="AX282" s="12" t="s">
        <v>72</v>
      </c>
      <c r="AY282" s="87" t="s">
        <v>132</v>
      </c>
    </row>
    <row r="283" spans="2:65" s="13" customFormat="1">
      <c r="B283" s="119"/>
      <c r="C283" s="120"/>
      <c r="D283" s="115" t="s">
        <v>140</v>
      </c>
      <c r="E283" s="121" t="s">
        <v>1</v>
      </c>
      <c r="F283" s="122" t="s">
        <v>142</v>
      </c>
      <c r="G283" s="120"/>
      <c r="H283" s="123">
        <v>209.05</v>
      </c>
      <c r="I283" s="120"/>
      <c r="J283" s="120"/>
      <c r="L283" s="90"/>
      <c r="M283" s="103"/>
      <c r="N283" s="104"/>
      <c r="O283" s="104"/>
      <c r="P283" s="104"/>
      <c r="Q283" s="104"/>
      <c r="R283" s="104"/>
      <c r="S283" s="104"/>
      <c r="T283" s="105"/>
      <c r="AT283" s="91" t="s">
        <v>140</v>
      </c>
      <c r="AU283" s="91" t="s">
        <v>82</v>
      </c>
      <c r="AV283" s="13" t="s">
        <v>138</v>
      </c>
      <c r="AW283" s="13" t="s">
        <v>29</v>
      </c>
      <c r="AX283" s="13" t="s">
        <v>80</v>
      </c>
      <c r="AY283" s="91" t="s">
        <v>132</v>
      </c>
    </row>
    <row r="284" spans="2:65" s="1" customFormat="1" ht="6.95" customHeight="1">
      <c r="B284" s="124"/>
      <c r="C284" s="125"/>
      <c r="D284" s="125"/>
      <c r="E284" s="125"/>
      <c r="F284" s="125"/>
      <c r="G284" s="125"/>
      <c r="H284" s="125"/>
      <c r="I284" s="125"/>
      <c r="J284" s="125"/>
      <c r="K284" s="28"/>
      <c r="L284" s="23"/>
    </row>
  </sheetData>
  <sheetProtection algorithmName="SHA-512" hashValue="kpEtfD7qJVXeiL0TcWnH9/w6fpWB1vUSV8uo5RScd9yicvCxNZVldPT8t2ZA+t+C83WR4gJzogMMvxV5NHBM4A==" saltValue="qgZWR8u3fH35/7/ChSPNdw==" spinCount="100000" sheet="1" objects="1" scenarios="1"/>
  <autoFilter ref="C122:K283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6"/>
  <sheetViews>
    <sheetView showGridLines="0" topLeftCell="A101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85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380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21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tr">
        <f>IF('Rekapitulace stavby'!AN10="","",'Rekapitulace stavby'!AN10)</f>
        <v/>
      </c>
      <c r="L14" s="23"/>
    </row>
    <row r="15" spans="2:46" s="1" customFormat="1" ht="18" customHeight="1">
      <c r="B15" s="127"/>
      <c r="C15" s="153"/>
      <c r="D15" s="153"/>
      <c r="E15" s="155" t="str">
        <f>IF('Rekapitulace stavby'!E11="","",'Rekapitulace stavby'!E11)</f>
        <v xml:space="preserve"> </v>
      </c>
      <c r="F15" s="153"/>
      <c r="G15" s="153"/>
      <c r="H15" s="153"/>
      <c r="I15" s="154" t="s">
        <v>25</v>
      </c>
      <c r="J15" s="155" t="str">
        <f>IF('Rekapitulace stavby'!AN11="","",'Rekapitulace stavby'!AN11)</f>
        <v/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tr">
        <f>IF('Rekapitulace stavby'!AN16="","",'Rekapitulace stavby'!AN16)</f>
        <v/>
      </c>
      <c r="L20" s="23"/>
    </row>
    <row r="21" spans="2:12" s="1" customFormat="1" ht="18" customHeight="1">
      <c r="B21" s="127"/>
      <c r="C21" s="153"/>
      <c r="D21" s="153"/>
      <c r="E21" s="155" t="str">
        <f>IF('Rekapitulace stavby'!E17="","",'Rekapitulace stavby'!E17)</f>
        <v xml:space="preserve"> </v>
      </c>
      <c r="F21" s="153"/>
      <c r="G21" s="153"/>
      <c r="H21" s="153"/>
      <c r="I21" s="154" t="s">
        <v>25</v>
      </c>
      <c r="J21" s="155" t="str">
        <f>IF('Rekapitulace stavby'!AN17="","",'Rekapitulace stavby'!AN17)</f>
        <v/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tr">
        <f>IF('Rekapitulace stavby'!AN19="","",'Rekapitulace stavby'!AN19)</f>
        <v/>
      </c>
      <c r="L23" s="23"/>
    </row>
    <row r="24" spans="2:12" s="1" customFormat="1" ht="18" customHeight="1">
      <c r="B24" s="127"/>
      <c r="C24" s="153"/>
      <c r="D24" s="153"/>
      <c r="E24" s="155" t="str">
        <f>IF('Rekapitulace stavby'!E20="","",'Rekapitulace stavby'!E20)</f>
        <v xml:space="preserve"> </v>
      </c>
      <c r="F24" s="153"/>
      <c r="G24" s="153"/>
      <c r="H24" s="153"/>
      <c r="I24" s="154" t="s">
        <v>25</v>
      </c>
      <c r="J24" s="155" t="str">
        <f>IF('Rekapitulace stavby'!AN20="","",'Rekapitulace stavby'!AN20)</f>
        <v/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ROUND(J124,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ROUND((SUM(BE124:BE345)),  2)</f>
        <v>0</v>
      </c>
      <c r="G33" s="153"/>
      <c r="H33" s="153"/>
      <c r="I33" s="186">
        <v>0.21</v>
      </c>
      <c r="J33" s="185">
        <f>ROUND(((SUM(BE124:BE345))*I33),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ROUND((SUM(BF124:BF345)),  2)</f>
        <v>0</v>
      </c>
      <c r="G34" s="153"/>
      <c r="H34" s="153"/>
      <c r="I34" s="186">
        <v>0.12</v>
      </c>
      <c r="J34" s="185">
        <f>ROUND(((SUM(BF124:BF345))*I34),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ROUND((SUM(BG124:BG345)),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ROUND((SUM(BH124:BH345)),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ROUND((SUM(BI124:BI345)),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02.1 - SO 02.1 ASŘ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 xml:space="preserve"> 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15.2" customHeight="1">
      <c r="B91" s="127"/>
      <c r="C91" s="154" t="s">
        <v>23</v>
      </c>
      <c r="D91" s="153"/>
      <c r="E91" s="153"/>
      <c r="F91" s="155" t="str">
        <f>E15</f>
        <v xml:space="preserve"> </v>
      </c>
      <c r="G91" s="153"/>
      <c r="H91" s="153"/>
      <c r="I91" s="154" t="s">
        <v>28</v>
      </c>
      <c r="J91" s="157" t="str">
        <f>E21</f>
        <v xml:space="preserve"> </v>
      </c>
      <c r="L91" s="23"/>
    </row>
    <row r="92" spans="2:47" s="1" customFormat="1" ht="15.2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 xml:space="preserve"> 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J124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110</v>
      </c>
      <c r="E97" s="172"/>
      <c r="F97" s="172"/>
      <c r="G97" s="172"/>
      <c r="H97" s="172"/>
      <c r="I97" s="172"/>
      <c r="J97" s="173">
        <f>J125</f>
        <v>0</v>
      </c>
      <c r="L97" s="64"/>
    </row>
    <row r="98" spans="2:12" s="9" customFormat="1" ht="19.899999999999999" customHeight="1">
      <c r="B98" s="174"/>
      <c r="C98" s="175"/>
      <c r="D98" s="176" t="s">
        <v>111</v>
      </c>
      <c r="E98" s="177"/>
      <c r="F98" s="177"/>
      <c r="G98" s="177"/>
      <c r="H98" s="177"/>
      <c r="I98" s="177"/>
      <c r="J98" s="178">
        <f>J126</f>
        <v>0</v>
      </c>
      <c r="L98" s="65"/>
    </row>
    <row r="99" spans="2:12" s="9" customFormat="1" ht="19.899999999999999" customHeight="1">
      <c r="B99" s="174"/>
      <c r="C99" s="175"/>
      <c r="D99" s="176" t="s">
        <v>112</v>
      </c>
      <c r="E99" s="177"/>
      <c r="F99" s="177"/>
      <c r="G99" s="177"/>
      <c r="H99" s="177"/>
      <c r="I99" s="177"/>
      <c r="J99" s="178">
        <f>J176</f>
        <v>0</v>
      </c>
      <c r="L99" s="65"/>
    </row>
    <row r="100" spans="2:12" s="9" customFormat="1" ht="19.899999999999999" customHeight="1">
      <c r="B100" s="174"/>
      <c r="C100" s="175"/>
      <c r="D100" s="176" t="s">
        <v>381</v>
      </c>
      <c r="E100" s="177"/>
      <c r="F100" s="177"/>
      <c r="G100" s="177"/>
      <c r="H100" s="177"/>
      <c r="I100" s="177"/>
      <c r="J100" s="178">
        <f>J237</f>
        <v>0</v>
      </c>
      <c r="L100" s="65"/>
    </row>
    <row r="101" spans="2:12" s="9" customFormat="1" ht="19.899999999999999" customHeight="1">
      <c r="B101" s="174"/>
      <c r="C101" s="175"/>
      <c r="D101" s="176" t="s">
        <v>382</v>
      </c>
      <c r="E101" s="177"/>
      <c r="F101" s="177"/>
      <c r="G101" s="177"/>
      <c r="H101" s="177"/>
      <c r="I101" s="177"/>
      <c r="J101" s="178">
        <f>J280</f>
        <v>0</v>
      </c>
      <c r="L101" s="65"/>
    </row>
    <row r="102" spans="2:12" s="9" customFormat="1" ht="19.899999999999999" customHeight="1">
      <c r="B102" s="174"/>
      <c r="C102" s="175"/>
      <c r="D102" s="176" t="s">
        <v>113</v>
      </c>
      <c r="E102" s="177"/>
      <c r="F102" s="177"/>
      <c r="G102" s="177"/>
      <c r="H102" s="177"/>
      <c r="I102" s="177"/>
      <c r="J102" s="178">
        <f>J291</f>
        <v>0</v>
      </c>
      <c r="L102" s="65"/>
    </row>
    <row r="103" spans="2:12" s="9" customFormat="1" ht="19.899999999999999" customHeight="1">
      <c r="B103" s="174"/>
      <c r="C103" s="175"/>
      <c r="D103" s="176" t="s">
        <v>383</v>
      </c>
      <c r="E103" s="177"/>
      <c r="F103" s="177"/>
      <c r="G103" s="177"/>
      <c r="H103" s="177"/>
      <c r="I103" s="177"/>
      <c r="J103" s="178">
        <f>J308</f>
        <v>0</v>
      </c>
      <c r="L103" s="65"/>
    </row>
    <row r="104" spans="2:12" s="9" customFormat="1" ht="19.899999999999999" customHeight="1">
      <c r="B104" s="174"/>
      <c r="C104" s="175"/>
      <c r="D104" s="176" t="s">
        <v>114</v>
      </c>
      <c r="E104" s="177"/>
      <c r="F104" s="177"/>
      <c r="G104" s="177"/>
      <c r="H104" s="177"/>
      <c r="I104" s="177"/>
      <c r="J104" s="178">
        <f>J343</f>
        <v>0</v>
      </c>
      <c r="L104" s="65"/>
    </row>
    <row r="105" spans="2:12" s="1" customFormat="1" ht="21.75" customHeight="1">
      <c r="B105" s="127"/>
      <c r="C105" s="153"/>
      <c r="D105" s="153"/>
      <c r="E105" s="153"/>
      <c r="F105" s="153"/>
      <c r="G105" s="153"/>
      <c r="H105" s="153"/>
      <c r="I105" s="153"/>
      <c r="J105" s="153"/>
      <c r="L105" s="23"/>
    </row>
    <row r="106" spans="2:12" s="1" customFormat="1" ht="6.95" customHeight="1">
      <c r="B106" s="124"/>
      <c r="C106" s="125"/>
      <c r="D106" s="125"/>
      <c r="E106" s="125"/>
      <c r="F106" s="125"/>
      <c r="G106" s="125"/>
      <c r="H106" s="125"/>
      <c r="I106" s="125"/>
      <c r="J106" s="125"/>
      <c r="K106" s="28"/>
      <c r="L106" s="23"/>
    </row>
    <row r="110" spans="2:12" s="1" customFormat="1" ht="6.95" customHeight="1">
      <c r="B110" s="150"/>
      <c r="C110" s="151"/>
      <c r="D110" s="151"/>
      <c r="E110" s="151"/>
      <c r="F110" s="151"/>
      <c r="G110" s="151"/>
      <c r="H110" s="151"/>
      <c r="I110" s="151"/>
      <c r="J110" s="151"/>
      <c r="K110" s="29"/>
      <c r="L110" s="23"/>
    </row>
    <row r="111" spans="2:12" s="1" customFormat="1" ht="24.95" customHeight="1">
      <c r="B111" s="127"/>
      <c r="C111" s="152" t="s">
        <v>117</v>
      </c>
      <c r="D111" s="153"/>
      <c r="E111" s="153"/>
      <c r="F111" s="153"/>
      <c r="G111" s="153"/>
      <c r="H111" s="153"/>
      <c r="I111" s="153"/>
      <c r="J111" s="153"/>
      <c r="L111" s="23"/>
    </row>
    <row r="112" spans="2:12" s="1" customFormat="1" ht="6.95" customHeight="1">
      <c r="B112" s="127"/>
      <c r="C112" s="153"/>
      <c r="D112" s="153"/>
      <c r="E112" s="153"/>
      <c r="F112" s="153"/>
      <c r="G112" s="153"/>
      <c r="H112" s="153"/>
      <c r="I112" s="153"/>
      <c r="J112" s="153"/>
      <c r="L112" s="23"/>
    </row>
    <row r="113" spans="2:65" s="1" customFormat="1" ht="12" customHeight="1">
      <c r="B113" s="127"/>
      <c r="C113" s="154" t="s">
        <v>16</v>
      </c>
      <c r="D113" s="153"/>
      <c r="E113" s="153"/>
      <c r="F113" s="153"/>
      <c r="G113" s="153"/>
      <c r="H113" s="153"/>
      <c r="I113" s="153"/>
      <c r="J113" s="153"/>
      <c r="L113" s="23"/>
    </row>
    <row r="114" spans="2:65" s="1" customFormat="1" ht="16.5" customHeight="1">
      <c r="B114" s="127"/>
      <c r="C114" s="153"/>
      <c r="D114" s="153"/>
      <c r="E114" s="264" t="str">
        <f>E7</f>
        <v>ZOO Brno - lední medvědi</v>
      </c>
      <c r="F114" s="265"/>
      <c r="G114" s="265"/>
      <c r="H114" s="265"/>
      <c r="I114" s="153"/>
      <c r="J114" s="153"/>
      <c r="L114" s="23"/>
    </row>
    <row r="115" spans="2:65" s="1" customFormat="1" ht="12" customHeight="1">
      <c r="B115" s="127"/>
      <c r="C115" s="154" t="s">
        <v>103</v>
      </c>
      <c r="D115" s="153"/>
      <c r="E115" s="153"/>
      <c r="F115" s="153"/>
      <c r="G115" s="153"/>
      <c r="H115" s="153"/>
      <c r="I115" s="153"/>
      <c r="J115" s="153"/>
      <c r="L115" s="23"/>
    </row>
    <row r="116" spans="2:65" s="1" customFormat="1" ht="16.5" customHeight="1">
      <c r="B116" s="127"/>
      <c r="C116" s="153"/>
      <c r="D116" s="153"/>
      <c r="E116" s="247" t="str">
        <f>E9</f>
        <v>02.1 - SO 02.1 ASŘ</v>
      </c>
      <c r="F116" s="263"/>
      <c r="G116" s="263"/>
      <c r="H116" s="263"/>
      <c r="I116" s="153"/>
      <c r="J116" s="153"/>
      <c r="L116" s="23"/>
    </row>
    <row r="117" spans="2:65" s="1" customFormat="1" ht="6.95" customHeight="1">
      <c r="B117" s="127"/>
      <c r="C117" s="153"/>
      <c r="D117" s="153"/>
      <c r="E117" s="153"/>
      <c r="F117" s="153"/>
      <c r="G117" s="153"/>
      <c r="H117" s="153"/>
      <c r="I117" s="153"/>
      <c r="J117" s="153"/>
      <c r="L117" s="23"/>
    </row>
    <row r="118" spans="2:65" s="1" customFormat="1" ht="12" customHeight="1">
      <c r="B118" s="127"/>
      <c r="C118" s="154" t="s">
        <v>20</v>
      </c>
      <c r="D118" s="153"/>
      <c r="E118" s="153"/>
      <c r="F118" s="155" t="str">
        <f>F12</f>
        <v xml:space="preserve"> </v>
      </c>
      <c r="G118" s="153"/>
      <c r="H118" s="153"/>
      <c r="I118" s="154" t="s">
        <v>22</v>
      </c>
      <c r="J118" s="156">
        <f>IF(J12="","",J12)</f>
        <v>45489</v>
      </c>
      <c r="L118" s="23"/>
    </row>
    <row r="119" spans="2:65" s="1" customFormat="1" ht="6.95" customHeight="1">
      <c r="B119" s="127"/>
      <c r="C119" s="153"/>
      <c r="D119" s="153"/>
      <c r="E119" s="153"/>
      <c r="F119" s="153"/>
      <c r="G119" s="153"/>
      <c r="H119" s="153"/>
      <c r="I119" s="153"/>
      <c r="J119" s="153"/>
      <c r="L119" s="23"/>
    </row>
    <row r="120" spans="2:65" s="1" customFormat="1" ht="15.2" customHeight="1">
      <c r="B120" s="127"/>
      <c r="C120" s="154" t="s">
        <v>23</v>
      </c>
      <c r="D120" s="153"/>
      <c r="E120" s="153"/>
      <c r="F120" s="155" t="str">
        <f>E15</f>
        <v xml:space="preserve"> </v>
      </c>
      <c r="G120" s="153"/>
      <c r="H120" s="153"/>
      <c r="I120" s="154" t="s">
        <v>28</v>
      </c>
      <c r="J120" s="157" t="str">
        <f>E21</f>
        <v xml:space="preserve"> </v>
      </c>
      <c r="L120" s="23"/>
    </row>
    <row r="121" spans="2:65" s="1" customFormat="1" ht="15.2" customHeight="1">
      <c r="B121" s="127"/>
      <c r="C121" s="154" t="s">
        <v>26</v>
      </c>
      <c r="D121" s="153"/>
      <c r="E121" s="153"/>
      <c r="F121" s="155" t="str">
        <f>IF(E18="","",E18)</f>
        <v>Vyplň údaj</v>
      </c>
      <c r="G121" s="153"/>
      <c r="H121" s="153"/>
      <c r="I121" s="154" t="s">
        <v>30</v>
      </c>
      <c r="J121" s="157" t="str">
        <f>E24</f>
        <v xml:space="preserve"> </v>
      </c>
      <c r="L121" s="23"/>
    </row>
    <row r="122" spans="2:65" s="1" customFormat="1" ht="10.35" customHeight="1">
      <c r="B122" s="127"/>
      <c r="C122" s="153"/>
      <c r="D122" s="153"/>
      <c r="E122" s="153"/>
      <c r="F122" s="153"/>
      <c r="G122" s="153"/>
      <c r="H122" s="153"/>
      <c r="I122" s="153"/>
      <c r="J122" s="153"/>
      <c r="L122" s="23"/>
    </row>
    <row r="123" spans="2:65" s="10" customFormat="1" ht="29.25" customHeight="1">
      <c r="B123" s="158"/>
      <c r="C123" s="159" t="s">
        <v>118</v>
      </c>
      <c r="D123" s="160" t="s">
        <v>57</v>
      </c>
      <c r="E123" s="160" t="s">
        <v>53</v>
      </c>
      <c r="F123" s="160" t="s">
        <v>54</v>
      </c>
      <c r="G123" s="160" t="s">
        <v>119</v>
      </c>
      <c r="H123" s="160" t="s">
        <v>120</v>
      </c>
      <c r="I123" s="160" t="s">
        <v>121</v>
      </c>
      <c r="J123" s="161" t="s">
        <v>107</v>
      </c>
      <c r="K123" s="67" t="s">
        <v>122</v>
      </c>
      <c r="L123" s="66"/>
      <c r="M123" s="36" t="s">
        <v>1</v>
      </c>
      <c r="N123" s="37" t="s">
        <v>36</v>
      </c>
      <c r="O123" s="37" t="s">
        <v>123</v>
      </c>
      <c r="P123" s="37" t="s">
        <v>124</v>
      </c>
      <c r="Q123" s="37" t="s">
        <v>125</v>
      </c>
      <c r="R123" s="37" t="s">
        <v>126</v>
      </c>
      <c r="S123" s="37" t="s">
        <v>127</v>
      </c>
      <c r="T123" s="38" t="s">
        <v>128</v>
      </c>
    </row>
    <row r="124" spans="2:65" s="1" customFormat="1" ht="22.9" customHeight="1">
      <c r="B124" s="127"/>
      <c r="C124" s="162" t="s">
        <v>129</v>
      </c>
      <c r="D124" s="153"/>
      <c r="E124" s="153"/>
      <c r="F124" s="153"/>
      <c r="G124" s="153"/>
      <c r="H124" s="153"/>
      <c r="I124" s="153"/>
      <c r="J124" s="163">
        <f>BK124</f>
        <v>0</v>
      </c>
      <c r="L124" s="23"/>
      <c r="M124" s="39"/>
      <c r="N124" s="32"/>
      <c r="O124" s="32"/>
      <c r="P124" s="68">
        <f>P125</f>
        <v>0</v>
      </c>
      <c r="Q124" s="32"/>
      <c r="R124" s="68">
        <f>R125</f>
        <v>138.76567117000005</v>
      </c>
      <c r="S124" s="32"/>
      <c r="T124" s="69">
        <f>T125</f>
        <v>30.7575</v>
      </c>
      <c r="AT124" s="16" t="s">
        <v>71</v>
      </c>
      <c r="AU124" s="16" t="s">
        <v>109</v>
      </c>
      <c r="BK124" s="70">
        <f>BK125</f>
        <v>0</v>
      </c>
    </row>
    <row r="125" spans="2:65" s="11" customFormat="1" ht="25.9" customHeight="1">
      <c r="B125" s="133"/>
      <c r="C125" s="134"/>
      <c r="D125" s="135" t="s">
        <v>71</v>
      </c>
      <c r="E125" s="136" t="s">
        <v>130</v>
      </c>
      <c r="F125" s="136" t="s">
        <v>131</v>
      </c>
      <c r="G125" s="134"/>
      <c r="H125" s="134"/>
      <c r="I125" s="134"/>
      <c r="J125" s="137">
        <f>BK125</f>
        <v>0</v>
      </c>
      <c r="L125" s="71"/>
      <c r="M125" s="73"/>
      <c r="P125" s="74">
        <f>P126+P176+P237+P280+P291+P308+P343</f>
        <v>0</v>
      </c>
      <c r="R125" s="74">
        <f>R126+R176+R237+R280+R291+R308+R343</f>
        <v>138.76567117000005</v>
      </c>
      <c r="T125" s="75">
        <f>T126+T176+T237+T280+T291+T308+T343</f>
        <v>30.7575</v>
      </c>
      <c r="AR125" s="72" t="s">
        <v>80</v>
      </c>
      <c r="AT125" s="76" t="s">
        <v>71</v>
      </c>
      <c r="AU125" s="76" t="s">
        <v>72</v>
      </c>
      <c r="AY125" s="72" t="s">
        <v>132</v>
      </c>
      <c r="BK125" s="77">
        <f>BK126+BK176+BK237+BK280+BK291+BK308+BK343</f>
        <v>0</v>
      </c>
    </row>
    <row r="126" spans="2:65" s="11" customFormat="1" ht="22.9" customHeight="1">
      <c r="B126" s="133"/>
      <c r="C126" s="134"/>
      <c r="D126" s="135" t="s">
        <v>71</v>
      </c>
      <c r="E126" s="138" t="s">
        <v>80</v>
      </c>
      <c r="F126" s="138" t="s">
        <v>133</v>
      </c>
      <c r="G126" s="134"/>
      <c r="H126" s="134"/>
      <c r="I126" s="134"/>
      <c r="J126" s="139">
        <f>BK126</f>
        <v>0</v>
      </c>
      <c r="L126" s="71"/>
      <c r="M126" s="73"/>
      <c r="P126" s="74">
        <f>SUM(P127:P175)</f>
        <v>0</v>
      </c>
      <c r="R126" s="74">
        <f>SUM(R127:R175)</f>
        <v>0</v>
      </c>
      <c r="T126" s="75">
        <f>SUM(T127:T175)</f>
        <v>8.7975000000000012</v>
      </c>
      <c r="AR126" s="72" t="s">
        <v>80</v>
      </c>
      <c r="AT126" s="76" t="s">
        <v>71</v>
      </c>
      <c r="AU126" s="76" t="s">
        <v>80</v>
      </c>
      <c r="AY126" s="72" t="s">
        <v>132</v>
      </c>
      <c r="BK126" s="77">
        <f>SUM(BK127:BK175)</f>
        <v>0</v>
      </c>
    </row>
    <row r="127" spans="2:65" s="1" customFormat="1" ht="24.2" customHeight="1">
      <c r="B127" s="127"/>
      <c r="C127" s="128" t="s">
        <v>80</v>
      </c>
      <c r="D127" s="128" t="s">
        <v>134</v>
      </c>
      <c r="E127" s="129" t="s">
        <v>384</v>
      </c>
      <c r="F127" s="130" t="s">
        <v>385</v>
      </c>
      <c r="G127" s="131" t="s">
        <v>252</v>
      </c>
      <c r="H127" s="132">
        <v>12</v>
      </c>
      <c r="I127" s="78"/>
      <c r="J127" s="126">
        <f>ROUND(I127*H127,2)</f>
        <v>0</v>
      </c>
      <c r="K127" s="79"/>
      <c r="L127" s="23"/>
      <c r="M127" s="80" t="s">
        <v>1</v>
      </c>
      <c r="N127" s="81" t="s">
        <v>37</v>
      </c>
      <c r="P127" s="82">
        <f>O127*H127</f>
        <v>0</v>
      </c>
      <c r="Q127" s="82">
        <v>0</v>
      </c>
      <c r="R127" s="82">
        <f>Q127*H127</f>
        <v>0</v>
      </c>
      <c r="S127" s="82">
        <v>0.4</v>
      </c>
      <c r="T127" s="83">
        <f>S127*H127</f>
        <v>4.8000000000000007</v>
      </c>
      <c r="AR127" s="84" t="s">
        <v>138</v>
      </c>
      <c r="AT127" s="84" t="s">
        <v>134</v>
      </c>
      <c r="AU127" s="84" t="s">
        <v>82</v>
      </c>
      <c r="AY127" s="16" t="s">
        <v>132</v>
      </c>
      <c r="BE127" s="85">
        <f>IF(N127="základní",J127,0)</f>
        <v>0</v>
      </c>
      <c r="BF127" s="85">
        <f>IF(N127="snížená",J127,0)</f>
        <v>0</v>
      </c>
      <c r="BG127" s="85">
        <f>IF(N127="zákl. přenesená",J127,0)</f>
        <v>0</v>
      </c>
      <c r="BH127" s="85">
        <f>IF(N127="sníž. přenesená",J127,0)</f>
        <v>0</v>
      </c>
      <c r="BI127" s="85">
        <f>IF(N127="nulová",J127,0)</f>
        <v>0</v>
      </c>
      <c r="BJ127" s="16" t="s">
        <v>80</v>
      </c>
      <c r="BK127" s="85">
        <f>ROUND(I127*H127,2)</f>
        <v>0</v>
      </c>
      <c r="BL127" s="16" t="s">
        <v>138</v>
      </c>
      <c r="BM127" s="84" t="s">
        <v>386</v>
      </c>
    </row>
    <row r="128" spans="2:65" s="12" customFormat="1">
      <c r="B128" s="113"/>
      <c r="C128" s="114"/>
      <c r="D128" s="115" t="s">
        <v>140</v>
      </c>
      <c r="E128" s="116" t="s">
        <v>1</v>
      </c>
      <c r="F128" s="117" t="s">
        <v>387</v>
      </c>
      <c r="G128" s="114"/>
      <c r="H128" s="118">
        <v>12</v>
      </c>
      <c r="I128" s="114"/>
      <c r="J128" s="114"/>
      <c r="L128" s="86"/>
      <c r="M128" s="88"/>
      <c r="T128" s="89"/>
      <c r="AT128" s="87" t="s">
        <v>140</v>
      </c>
      <c r="AU128" s="87" t="s">
        <v>82</v>
      </c>
      <c r="AV128" s="12" t="s">
        <v>82</v>
      </c>
      <c r="AW128" s="12" t="s">
        <v>29</v>
      </c>
      <c r="AX128" s="12" t="s">
        <v>72</v>
      </c>
      <c r="AY128" s="87" t="s">
        <v>132</v>
      </c>
    </row>
    <row r="129" spans="2:65" s="13" customFormat="1">
      <c r="B129" s="119"/>
      <c r="C129" s="120"/>
      <c r="D129" s="115" t="s">
        <v>140</v>
      </c>
      <c r="E129" s="121" t="s">
        <v>1</v>
      </c>
      <c r="F129" s="122" t="s">
        <v>142</v>
      </c>
      <c r="G129" s="120"/>
      <c r="H129" s="123">
        <v>12</v>
      </c>
      <c r="I129" s="120"/>
      <c r="J129" s="120"/>
      <c r="L129" s="90"/>
      <c r="M129" s="92"/>
      <c r="T129" s="93"/>
      <c r="AT129" s="91" t="s">
        <v>140</v>
      </c>
      <c r="AU129" s="91" t="s">
        <v>82</v>
      </c>
      <c r="AV129" s="13" t="s">
        <v>138</v>
      </c>
      <c r="AW129" s="13" t="s">
        <v>29</v>
      </c>
      <c r="AX129" s="13" t="s">
        <v>80</v>
      </c>
      <c r="AY129" s="91" t="s">
        <v>132</v>
      </c>
    </row>
    <row r="130" spans="2:65" s="1" customFormat="1" ht="24.2" customHeight="1">
      <c r="B130" s="127"/>
      <c r="C130" s="128" t="s">
        <v>82</v>
      </c>
      <c r="D130" s="128" t="s">
        <v>134</v>
      </c>
      <c r="E130" s="129" t="s">
        <v>388</v>
      </c>
      <c r="F130" s="130" t="s">
        <v>389</v>
      </c>
      <c r="G130" s="131" t="s">
        <v>252</v>
      </c>
      <c r="H130" s="132">
        <v>6.5</v>
      </c>
      <c r="I130" s="78"/>
      <c r="J130" s="126">
        <f>ROUND(I130*H130,2)</f>
        <v>0</v>
      </c>
      <c r="K130" s="79"/>
      <c r="L130" s="23"/>
      <c r="M130" s="80" t="s">
        <v>1</v>
      </c>
      <c r="N130" s="81" t="s">
        <v>37</v>
      </c>
      <c r="P130" s="82">
        <f>O130*H130</f>
        <v>0</v>
      </c>
      <c r="Q130" s="82">
        <v>0</v>
      </c>
      <c r="R130" s="82">
        <f>Q130*H130</f>
        <v>0</v>
      </c>
      <c r="S130" s="82">
        <v>0.28999999999999998</v>
      </c>
      <c r="T130" s="83">
        <f>S130*H130</f>
        <v>1.8849999999999998</v>
      </c>
      <c r="AR130" s="84" t="s">
        <v>138</v>
      </c>
      <c r="AT130" s="84" t="s">
        <v>134</v>
      </c>
      <c r="AU130" s="84" t="s">
        <v>82</v>
      </c>
      <c r="AY130" s="16" t="s">
        <v>132</v>
      </c>
      <c r="BE130" s="85">
        <f>IF(N130="základní",J130,0)</f>
        <v>0</v>
      </c>
      <c r="BF130" s="85">
        <f>IF(N130="snížená",J130,0)</f>
        <v>0</v>
      </c>
      <c r="BG130" s="85">
        <f>IF(N130="zákl. přenesená",J130,0)</f>
        <v>0</v>
      </c>
      <c r="BH130" s="85">
        <f>IF(N130="sníž. přenesená",J130,0)</f>
        <v>0</v>
      </c>
      <c r="BI130" s="85">
        <f>IF(N130="nulová",J130,0)</f>
        <v>0</v>
      </c>
      <c r="BJ130" s="16" t="s">
        <v>80</v>
      </c>
      <c r="BK130" s="85">
        <f>ROUND(I130*H130,2)</f>
        <v>0</v>
      </c>
      <c r="BL130" s="16" t="s">
        <v>138</v>
      </c>
      <c r="BM130" s="84" t="s">
        <v>390</v>
      </c>
    </row>
    <row r="131" spans="2:65" s="12" customFormat="1">
      <c r="B131" s="113"/>
      <c r="C131" s="114"/>
      <c r="D131" s="115" t="s">
        <v>140</v>
      </c>
      <c r="E131" s="116" t="s">
        <v>1</v>
      </c>
      <c r="F131" s="117" t="s">
        <v>391</v>
      </c>
      <c r="G131" s="114"/>
      <c r="H131" s="118">
        <v>6.5</v>
      </c>
      <c r="I131" s="114"/>
      <c r="J131" s="114"/>
      <c r="L131" s="86"/>
      <c r="M131" s="88"/>
      <c r="T131" s="89"/>
      <c r="AT131" s="87" t="s">
        <v>140</v>
      </c>
      <c r="AU131" s="87" t="s">
        <v>82</v>
      </c>
      <c r="AV131" s="12" t="s">
        <v>82</v>
      </c>
      <c r="AW131" s="12" t="s">
        <v>29</v>
      </c>
      <c r="AX131" s="12" t="s">
        <v>72</v>
      </c>
      <c r="AY131" s="87" t="s">
        <v>132</v>
      </c>
    </row>
    <row r="132" spans="2:65" s="13" customFormat="1">
      <c r="B132" s="119"/>
      <c r="C132" s="120"/>
      <c r="D132" s="115" t="s">
        <v>140</v>
      </c>
      <c r="E132" s="121" t="s">
        <v>1</v>
      </c>
      <c r="F132" s="122" t="s">
        <v>142</v>
      </c>
      <c r="G132" s="120"/>
      <c r="H132" s="123">
        <v>6.5</v>
      </c>
      <c r="I132" s="120"/>
      <c r="J132" s="120"/>
      <c r="L132" s="90"/>
      <c r="M132" s="92"/>
      <c r="T132" s="93"/>
      <c r="AT132" s="91" t="s">
        <v>140</v>
      </c>
      <c r="AU132" s="91" t="s">
        <v>82</v>
      </c>
      <c r="AV132" s="13" t="s">
        <v>138</v>
      </c>
      <c r="AW132" s="13" t="s">
        <v>29</v>
      </c>
      <c r="AX132" s="13" t="s">
        <v>80</v>
      </c>
      <c r="AY132" s="91" t="s">
        <v>132</v>
      </c>
    </row>
    <row r="133" spans="2:65" s="1" customFormat="1" ht="24.2" customHeight="1">
      <c r="B133" s="127"/>
      <c r="C133" s="128" t="s">
        <v>147</v>
      </c>
      <c r="D133" s="128" t="s">
        <v>134</v>
      </c>
      <c r="E133" s="129" t="s">
        <v>392</v>
      </c>
      <c r="F133" s="130" t="s">
        <v>393</v>
      </c>
      <c r="G133" s="131" t="s">
        <v>252</v>
      </c>
      <c r="H133" s="132">
        <v>6.5</v>
      </c>
      <c r="I133" s="78"/>
      <c r="J133" s="126">
        <f>ROUND(I133*H133,2)</f>
        <v>0</v>
      </c>
      <c r="K133" s="79"/>
      <c r="L133" s="23"/>
      <c r="M133" s="80" t="s">
        <v>1</v>
      </c>
      <c r="N133" s="81" t="s">
        <v>37</v>
      </c>
      <c r="P133" s="82">
        <f>O133*H133</f>
        <v>0</v>
      </c>
      <c r="Q133" s="82">
        <v>0</v>
      </c>
      <c r="R133" s="82">
        <f>Q133*H133</f>
        <v>0</v>
      </c>
      <c r="S133" s="82">
        <v>0.32500000000000001</v>
      </c>
      <c r="T133" s="83">
        <f>S133*H133</f>
        <v>2.1125000000000003</v>
      </c>
      <c r="AR133" s="84" t="s">
        <v>138</v>
      </c>
      <c r="AT133" s="84" t="s">
        <v>134</v>
      </c>
      <c r="AU133" s="84" t="s">
        <v>82</v>
      </c>
      <c r="AY133" s="16" t="s">
        <v>132</v>
      </c>
      <c r="BE133" s="85">
        <f>IF(N133="základní",J133,0)</f>
        <v>0</v>
      </c>
      <c r="BF133" s="85">
        <f>IF(N133="snížená",J133,0)</f>
        <v>0</v>
      </c>
      <c r="BG133" s="85">
        <f>IF(N133="zákl. přenesená",J133,0)</f>
        <v>0</v>
      </c>
      <c r="BH133" s="85">
        <f>IF(N133="sníž. přenesená",J133,0)</f>
        <v>0</v>
      </c>
      <c r="BI133" s="85">
        <f>IF(N133="nulová",J133,0)</f>
        <v>0</v>
      </c>
      <c r="BJ133" s="16" t="s">
        <v>80</v>
      </c>
      <c r="BK133" s="85">
        <f>ROUND(I133*H133,2)</f>
        <v>0</v>
      </c>
      <c r="BL133" s="16" t="s">
        <v>138</v>
      </c>
      <c r="BM133" s="84" t="s">
        <v>394</v>
      </c>
    </row>
    <row r="134" spans="2:65" s="12" customFormat="1">
      <c r="B134" s="113"/>
      <c r="C134" s="114"/>
      <c r="D134" s="115" t="s">
        <v>140</v>
      </c>
      <c r="E134" s="116" t="s">
        <v>1</v>
      </c>
      <c r="F134" s="117" t="s">
        <v>391</v>
      </c>
      <c r="G134" s="114"/>
      <c r="H134" s="118">
        <v>6.5</v>
      </c>
      <c r="I134" s="114"/>
      <c r="J134" s="114"/>
      <c r="L134" s="86"/>
      <c r="M134" s="88"/>
      <c r="T134" s="89"/>
      <c r="AT134" s="87" t="s">
        <v>140</v>
      </c>
      <c r="AU134" s="87" t="s">
        <v>82</v>
      </c>
      <c r="AV134" s="12" t="s">
        <v>82</v>
      </c>
      <c r="AW134" s="12" t="s">
        <v>29</v>
      </c>
      <c r="AX134" s="12" t="s">
        <v>72</v>
      </c>
      <c r="AY134" s="87" t="s">
        <v>132</v>
      </c>
    </row>
    <row r="135" spans="2:65" s="13" customFormat="1">
      <c r="B135" s="119"/>
      <c r="C135" s="120"/>
      <c r="D135" s="115" t="s">
        <v>140</v>
      </c>
      <c r="E135" s="121" t="s">
        <v>1</v>
      </c>
      <c r="F135" s="122" t="s">
        <v>142</v>
      </c>
      <c r="G135" s="120"/>
      <c r="H135" s="123">
        <v>6.5</v>
      </c>
      <c r="I135" s="120"/>
      <c r="J135" s="120"/>
      <c r="L135" s="90"/>
      <c r="M135" s="92"/>
      <c r="T135" s="93"/>
      <c r="AT135" s="91" t="s">
        <v>140</v>
      </c>
      <c r="AU135" s="91" t="s">
        <v>82</v>
      </c>
      <c r="AV135" s="13" t="s">
        <v>138</v>
      </c>
      <c r="AW135" s="13" t="s">
        <v>29</v>
      </c>
      <c r="AX135" s="13" t="s">
        <v>80</v>
      </c>
      <c r="AY135" s="91" t="s">
        <v>132</v>
      </c>
    </row>
    <row r="136" spans="2:65" s="1" customFormat="1" ht="24.2" customHeight="1">
      <c r="B136" s="127"/>
      <c r="C136" s="128" t="s">
        <v>138</v>
      </c>
      <c r="D136" s="128" t="s">
        <v>134</v>
      </c>
      <c r="E136" s="129" t="s">
        <v>395</v>
      </c>
      <c r="F136" s="130" t="s">
        <v>396</v>
      </c>
      <c r="G136" s="131" t="s">
        <v>161</v>
      </c>
      <c r="H136" s="132">
        <v>36</v>
      </c>
      <c r="I136" s="78"/>
      <c r="J136" s="126">
        <f>ROUND(I136*H136,2)</f>
        <v>0</v>
      </c>
      <c r="K136" s="79"/>
      <c r="L136" s="23"/>
      <c r="M136" s="80" t="s">
        <v>1</v>
      </c>
      <c r="N136" s="81" t="s">
        <v>37</v>
      </c>
      <c r="P136" s="82">
        <f>O136*H136</f>
        <v>0</v>
      </c>
      <c r="Q136" s="82">
        <v>0</v>
      </c>
      <c r="R136" s="82">
        <f>Q136*H136</f>
        <v>0</v>
      </c>
      <c r="S136" s="82">
        <v>0</v>
      </c>
      <c r="T136" s="83">
        <f>S136*H136</f>
        <v>0</v>
      </c>
      <c r="AR136" s="84" t="s">
        <v>138</v>
      </c>
      <c r="AT136" s="84" t="s">
        <v>134</v>
      </c>
      <c r="AU136" s="84" t="s">
        <v>82</v>
      </c>
      <c r="AY136" s="16" t="s">
        <v>132</v>
      </c>
      <c r="BE136" s="85">
        <f>IF(N136="základní",J136,0)</f>
        <v>0</v>
      </c>
      <c r="BF136" s="85">
        <f>IF(N136="snížená",J136,0)</f>
        <v>0</v>
      </c>
      <c r="BG136" s="85">
        <f>IF(N136="zákl. přenesená",J136,0)</f>
        <v>0</v>
      </c>
      <c r="BH136" s="85">
        <f>IF(N136="sníž. přenesená",J136,0)</f>
        <v>0</v>
      </c>
      <c r="BI136" s="85">
        <f>IF(N136="nulová",J136,0)</f>
        <v>0</v>
      </c>
      <c r="BJ136" s="16" t="s">
        <v>80</v>
      </c>
      <c r="BK136" s="85">
        <f>ROUND(I136*H136,2)</f>
        <v>0</v>
      </c>
      <c r="BL136" s="16" t="s">
        <v>138</v>
      </c>
      <c r="BM136" s="84" t="s">
        <v>397</v>
      </c>
    </row>
    <row r="137" spans="2:65" s="12" customFormat="1">
      <c r="B137" s="113"/>
      <c r="C137" s="114"/>
      <c r="D137" s="115" t="s">
        <v>140</v>
      </c>
      <c r="E137" s="116" t="s">
        <v>1</v>
      </c>
      <c r="F137" s="117" t="s">
        <v>398</v>
      </c>
      <c r="G137" s="114"/>
      <c r="H137" s="118">
        <v>36</v>
      </c>
      <c r="I137" s="114"/>
      <c r="J137" s="114"/>
      <c r="L137" s="86"/>
      <c r="M137" s="88"/>
      <c r="T137" s="89"/>
      <c r="AT137" s="87" t="s">
        <v>140</v>
      </c>
      <c r="AU137" s="87" t="s">
        <v>82</v>
      </c>
      <c r="AV137" s="12" t="s">
        <v>82</v>
      </c>
      <c r="AW137" s="12" t="s">
        <v>29</v>
      </c>
      <c r="AX137" s="12" t="s">
        <v>72</v>
      </c>
      <c r="AY137" s="87" t="s">
        <v>132</v>
      </c>
    </row>
    <row r="138" spans="2:65" s="13" customFormat="1">
      <c r="B138" s="119"/>
      <c r="C138" s="120"/>
      <c r="D138" s="115" t="s">
        <v>140</v>
      </c>
      <c r="E138" s="121" t="s">
        <v>1</v>
      </c>
      <c r="F138" s="122" t="s">
        <v>142</v>
      </c>
      <c r="G138" s="120"/>
      <c r="H138" s="123">
        <v>36</v>
      </c>
      <c r="I138" s="120"/>
      <c r="J138" s="120"/>
      <c r="L138" s="90"/>
      <c r="M138" s="92"/>
      <c r="T138" s="93"/>
      <c r="AT138" s="91" t="s">
        <v>140</v>
      </c>
      <c r="AU138" s="91" t="s">
        <v>82</v>
      </c>
      <c r="AV138" s="13" t="s">
        <v>138</v>
      </c>
      <c r="AW138" s="13" t="s">
        <v>29</v>
      </c>
      <c r="AX138" s="13" t="s">
        <v>80</v>
      </c>
      <c r="AY138" s="91" t="s">
        <v>132</v>
      </c>
    </row>
    <row r="139" spans="2:65" s="1" customFormat="1" ht="24.2" customHeight="1">
      <c r="B139" s="127"/>
      <c r="C139" s="128" t="s">
        <v>158</v>
      </c>
      <c r="D139" s="128" t="s">
        <v>134</v>
      </c>
      <c r="E139" s="129" t="s">
        <v>399</v>
      </c>
      <c r="F139" s="130" t="s">
        <v>400</v>
      </c>
      <c r="G139" s="131" t="s">
        <v>161</v>
      </c>
      <c r="H139" s="132">
        <v>6</v>
      </c>
      <c r="I139" s="78"/>
      <c r="J139" s="126">
        <f>ROUND(I139*H139,2)</f>
        <v>0</v>
      </c>
      <c r="K139" s="79"/>
      <c r="L139" s="23"/>
      <c r="M139" s="80" t="s">
        <v>1</v>
      </c>
      <c r="N139" s="81" t="s">
        <v>37</v>
      </c>
      <c r="P139" s="82">
        <f>O139*H139</f>
        <v>0</v>
      </c>
      <c r="Q139" s="82">
        <v>0</v>
      </c>
      <c r="R139" s="82">
        <f>Q139*H139</f>
        <v>0</v>
      </c>
      <c r="S139" s="82">
        <v>0</v>
      </c>
      <c r="T139" s="83">
        <f>S139*H139</f>
        <v>0</v>
      </c>
      <c r="AR139" s="84" t="s">
        <v>138</v>
      </c>
      <c r="AT139" s="84" t="s">
        <v>134</v>
      </c>
      <c r="AU139" s="84" t="s">
        <v>82</v>
      </c>
      <c r="AY139" s="16" t="s">
        <v>132</v>
      </c>
      <c r="BE139" s="85">
        <f>IF(N139="základní",J139,0)</f>
        <v>0</v>
      </c>
      <c r="BF139" s="85">
        <f>IF(N139="snížená",J139,0)</f>
        <v>0</v>
      </c>
      <c r="BG139" s="85">
        <f>IF(N139="zákl. přenesená",J139,0)</f>
        <v>0</v>
      </c>
      <c r="BH139" s="85">
        <f>IF(N139="sníž. přenesená",J139,0)</f>
        <v>0</v>
      </c>
      <c r="BI139" s="85">
        <f>IF(N139="nulová",J139,0)</f>
        <v>0</v>
      </c>
      <c r="BJ139" s="16" t="s">
        <v>80</v>
      </c>
      <c r="BK139" s="85">
        <f>ROUND(I139*H139,2)</f>
        <v>0</v>
      </c>
      <c r="BL139" s="16" t="s">
        <v>138</v>
      </c>
      <c r="BM139" s="84" t="s">
        <v>401</v>
      </c>
    </row>
    <row r="140" spans="2:65" s="12" customFormat="1">
      <c r="B140" s="113"/>
      <c r="C140" s="114"/>
      <c r="D140" s="115" t="s">
        <v>140</v>
      </c>
      <c r="E140" s="116" t="s">
        <v>1</v>
      </c>
      <c r="F140" s="117" t="s">
        <v>402</v>
      </c>
      <c r="G140" s="114"/>
      <c r="H140" s="118">
        <v>6</v>
      </c>
      <c r="I140" s="114"/>
      <c r="J140" s="114"/>
      <c r="L140" s="86"/>
      <c r="M140" s="88"/>
      <c r="T140" s="89"/>
      <c r="AT140" s="87" t="s">
        <v>140</v>
      </c>
      <c r="AU140" s="87" t="s">
        <v>82</v>
      </c>
      <c r="AV140" s="12" t="s">
        <v>82</v>
      </c>
      <c r="AW140" s="12" t="s">
        <v>29</v>
      </c>
      <c r="AX140" s="12" t="s">
        <v>72</v>
      </c>
      <c r="AY140" s="87" t="s">
        <v>132</v>
      </c>
    </row>
    <row r="141" spans="2:65" s="13" customFormat="1">
      <c r="B141" s="119"/>
      <c r="C141" s="120"/>
      <c r="D141" s="115" t="s">
        <v>140</v>
      </c>
      <c r="E141" s="121" t="s">
        <v>1</v>
      </c>
      <c r="F141" s="122" t="s">
        <v>142</v>
      </c>
      <c r="G141" s="120"/>
      <c r="H141" s="123">
        <v>6</v>
      </c>
      <c r="I141" s="120"/>
      <c r="J141" s="120"/>
      <c r="L141" s="90"/>
      <c r="M141" s="92"/>
      <c r="T141" s="93"/>
      <c r="AT141" s="91" t="s">
        <v>140</v>
      </c>
      <c r="AU141" s="91" t="s">
        <v>82</v>
      </c>
      <c r="AV141" s="13" t="s">
        <v>138</v>
      </c>
      <c r="AW141" s="13" t="s">
        <v>29</v>
      </c>
      <c r="AX141" s="13" t="s">
        <v>80</v>
      </c>
      <c r="AY141" s="91" t="s">
        <v>132</v>
      </c>
    </row>
    <row r="142" spans="2:65" s="1" customFormat="1" ht="24.2" customHeight="1">
      <c r="B142" s="127"/>
      <c r="C142" s="128" t="s">
        <v>164</v>
      </c>
      <c r="D142" s="128" t="s">
        <v>134</v>
      </c>
      <c r="E142" s="129" t="s">
        <v>403</v>
      </c>
      <c r="F142" s="130" t="s">
        <v>404</v>
      </c>
      <c r="G142" s="131" t="s">
        <v>150</v>
      </c>
      <c r="H142" s="132">
        <v>23.01</v>
      </c>
      <c r="I142" s="78"/>
      <c r="J142" s="126">
        <f>ROUND(I142*H142,2)</f>
        <v>0</v>
      </c>
      <c r="K142" s="79"/>
      <c r="L142" s="23"/>
      <c r="M142" s="80" t="s">
        <v>1</v>
      </c>
      <c r="N142" s="81" t="s">
        <v>37</v>
      </c>
      <c r="P142" s="82">
        <f>O142*H142</f>
        <v>0</v>
      </c>
      <c r="Q142" s="82">
        <v>0</v>
      </c>
      <c r="R142" s="82">
        <f>Q142*H142</f>
        <v>0</v>
      </c>
      <c r="S142" s="82">
        <v>0</v>
      </c>
      <c r="T142" s="83">
        <f>S142*H142</f>
        <v>0</v>
      </c>
      <c r="AR142" s="84" t="s">
        <v>138</v>
      </c>
      <c r="AT142" s="84" t="s">
        <v>134</v>
      </c>
      <c r="AU142" s="84" t="s">
        <v>82</v>
      </c>
      <c r="AY142" s="16" t="s">
        <v>132</v>
      </c>
      <c r="BE142" s="85">
        <f>IF(N142="základní",J142,0)</f>
        <v>0</v>
      </c>
      <c r="BF142" s="85">
        <f>IF(N142="snížená",J142,0)</f>
        <v>0</v>
      </c>
      <c r="BG142" s="85">
        <f>IF(N142="zákl. přenesená",J142,0)</f>
        <v>0</v>
      </c>
      <c r="BH142" s="85">
        <f>IF(N142="sníž. přenesená",J142,0)</f>
        <v>0</v>
      </c>
      <c r="BI142" s="85">
        <f>IF(N142="nulová",J142,0)</f>
        <v>0</v>
      </c>
      <c r="BJ142" s="16" t="s">
        <v>80</v>
      </c>
      <c r="BK142" s="85">
        <f>ROUND(I142*H142,2)</f>
        <v>0</v>
      </c>
      <c r="BL142" s="16" t="s">
        <v>138</v>
      </c>
      <c r="BM142" s="84" t="s">
        <v>405</v>
      </c>
    </row>
    <row r="143" spans="2:65" s="12" customFormat="1">
      <c r="B143" s="113"/>
      <c r="C143" s="114"/>
      <c r="D143" s="115" t="s">
        <v>140</v>
      </c>
      <c r="E143" s="116" t="s">
        <v>1</v>
      </c>
      <c r="F143" s="117" t="s">
        <v>406</v>
      </c>
      <c r="G143" s="114"/>
      <c r="H143" s="118">
        <v>3.57</v>
      </c>
      <c r="I143" s="114"/>
      <c r="J143" s="114"/>
      <c r="L143" s="86"/>
      <c r="M143" s="88"/>
      <c r="T143" s="89"/>
      <c r="AT143" s="87" t="s">
        <v>140</v>
      </c>
      <c r="AU143" s="87" t="s">
        <v>82</v>
      </c>
      <c r="AV143" s="12" t="s">
        <v>82</v>
      </c>
      <c r="AW143" s="12" t="s">
        <v>29</v>
      </c>
      <c r="AX143" s="12" t="s">
        <v>72</v>
      </c>
      <c r="AY143" s="87" t="s">
        <v>132</v>
      </c>
    </row>
    <row r="144" spans="2:65" s="14" customFormat="1">
      <c r="B144" s="140"/>
      <c r="C144" s="141"/>
      <c r="D144" s="115" t="s">
        <v>140</v>
      </c>
      <c r="E144" s="142" t="s">
        <v>1</v>
      </c>
      <c r="F144" s="143" t="s">
        <v>407</v>
      </c>
      <c r="G144" s="141"/>
      <c r="H144" s="142" t="s">
        <v>1</v>
      </c>
      <c r="I144" s="141"/>
      <c r="J144" s="141"/>
      <c r="L144" s="94"/>
      <c r="M144" s="96"/>
      <c r="T144" s="97"/>
      <c r="AT144" s="95" t="s">
        <v>140</v>
      </c>
      <c r="AU144" s="95" t="s">
        <v>82</v>
      </c>
      <c r="AV144" s="14" t="s">
        <v>80</v>
      </c>
      <c r="AW144" s="14" t="s">
        <v>29</v>
      </c>
      <c r="AX144" s="14" t="s">
        <v>72</v>
      </c>
      <c r="AY144" s="95" t="s">
        <v>132</v>
      </c>
    </row>
    <row r="145" spans="2:65" s="12" customFormat="1">
      <c r="B145" s="113"/>
      <c r="C145" s="114"/>
      <c r="D145" s="115" t="s">
        <v>140</v>
      </c>
      <c r="E145" s="116" t="s">
        <v>1</v>
      </c>
      <c r="F145" s="117" t="s">
        <v>408</v>
      </c>
      <c r="G145" s="114"/>
      <c r="H145" s="118">
        <v>19.440000000000001</v>
      </c>
      <c r="I145" s="114"/>
      <c r="J145" s="114"/>
      <c r="L145" s="86"/>
      <c r="M145" s="88"/>
      <c r="T145" s="89"/>
      <c r="AT145" s="87" t="s">
        <v>140</v>
      </c>
      <c r="AU145" s="87" t="s">
        <v>82</v>
      </c>
      <c r="AV145" s="12" t="s">
        <v>82</v>
      </c>
      <c r="AW145" s="12" t="s">
        <v>29</v>
      </c>
      <c r="AX145" s="12" t="s">
        <v>72</v>
      </c>
      <c r="AY145" s="87" t="s">
        <v>132</v>
      </c>
    </row>
    <row r="146" spans="2:65" s="13" customFormat="1">
      <c r="B146" s="119"/>
      <c r="C146" s="120"/>
      <c r="D146" s="115" t="s">
        <v>140</v>
      </c>
      <c r="E146" s="121" t="s">
        <v>1</v>
      </c>
      <c r="F146" s="122" t="s">
        <v>142</v>
      </c>
      <c r="G146" s="120"/>
      <c r="H146" s="123">
        <v>23.01</v>
      </c>
      <c r="I146" s="120"/>
      <c r="J146" s="120"/>
      <c r="L146" s="90"/>
      <c r="M146" s="92"/>
      <c r="T146" s="93"/>
      <c r="AT146" s="91" t="s">
        <v>140</v>
      </c>
      <c r="AU146" s="91" t="s">
        <v>82</v>
      </c>
      <c r="AV146" s="13" t="s">
        <v>138</v>
      </c>
      <c r="AW146" s="13" t="s">
        <v>29</v>
      </c>
      <c r="AX146" s="13" t="s">
        <v>80</v>
      </c>
      <c r="AY146" s="91" t="s">
        <v>132</v>
      </c>
    </row>
    <row r="147" spans="2:65" s="1" customFormat="1" ht="24.2" customHeight="1">
      <c r="B147" s="127"/>
      <c r="C147" s="128" t="s">
        <v>173</v>
      </c>
      <c r="D147" s="128" t="s">
        <v>134</v>
      </c>
      <c r="E147" s="129" t="s">
        <v>409</v>
      </c>
      <c r="F147" s="130" t="s">
        <v>410</v>
      </c>
      <c r="G147" s="131" t="s">
        <v>150</v>
      </c>
      <c r="H147" s="132">
        <v>9</v>
      </c>
      <c r="I147" s="78"/>
      <c r="J147" s="126">
        <f>ROUND(I147*H147,2)</f>
        <v>0</v>
      </c>
      <c r="K147" s="79"/>
      <c r="L147" s="23"/>
      <c r="M147" s="80" t="s">
        <v>1</v>
      </c>
      <c r="N147" s="81" t="s">
        <v>37</v>
      </c>
      <c r="P147" s="82">
        <f>O147*H147</f>
        <v>0</v>
      </c>
      <c r="Q147" s="82">
        <v>0</v>
      </c>
      <c r="R147" s="82">
        <f>Q147*H147</f>
        <v>0</v>
      </c>
      <c r="S147" s="82">
        <v>0</v>
      </c>
      <c r="T147" s="83">
        <f>S147*H147</f>
        <v>0</v>
      </c>
      <c r="AR147" s="84" t="s">
        <v>138</v>
      </c>
      <c r="AT147" s="84" t="s">
        <v>134</v>
      </c>
      <c r="AU147" s="84" t="s">
        <v>82</v>
      </c>
      <c r="AY147" s="16" t="s">
        <v>132</v>
      </c>
      <c r="BE147" s="85">
        <f>IF(N147="základní",J147,0)</f>
        <v>0</v>
      </c>
      <c r="BF147" s="85">
        <f>IF(N147="snížená",J147,0)</f>
        <v>0</v>
      </c>
      <c r="BG147" s="85">
        <f>IF(N147="zákl. přenesená",J147,0)</f>
        <v>0</v>
      </c>
      <c r="BH147" s="85">
        <f>IF(N147="sníž. přenesená",J147,0)</f>
        <v>0</v>
      </c>
      <c r="BI147" s="85">
        <f>IF(N147="nulová",J147,0)</f>
        <v>0</v>
      </c>
      <c r="BJ147" s="16" t="s">
        <v>80</v>
      </c>
      <c r="BK147" s="85">
        <f>ROUND(I147*H147,2)</f>
        <v>0</v>
      </c>
      <c r="BL147" s="16" t="s">
        <v>138</v>
      </c>
      <c r="BM147" s="84" t="s">
        <v>411</v>
      </c>
    </row>
    <row r="148" spans="2:65" s="12" customFormat="1">
      <c r="B148" s="113"/>
      <c r="C148" s="114"/>
      <c r="D148" s="115" t="s">
        <v>140</v>
      </c>
      <c r="E148" s="116" t="s">
        <v>1</v>
      </c>
      <c r="F148" s="117" t="s">
        <v>412</v>
      </c>
      <c r="G148" s="114"/>
      <c r="H148" s="118">
        <v>9</v>
      </c>
      <c r="I148" s="114"/>
      <c r="J148" s="114"/>
      <c r="L148" s="86"/>
      <c r="M148" s="88"/>
      <c r="T148" s="89"/>
      <c r="AT148" s="87" t="s">
        <v>140</v>
      </c>
      <c r="AU148" s="87" t="s">
        <v>82</v>
      </c>
      <c r="AV148" s="12" t="s">
        <v>82</v>
      </c>
      <c r="AW148" s="12" t="s">
        <v>29</v>
      </c>
      <c r="AX148" s="12" t="s">
        <v>72</v>
      </c>
      <c r="AY148" s="87" t="s">
        <v>132</v>
      </c>
    </row>
    <row r="149" spans="2:65" s="13" customFormat="1">
      <c r="B149" s="119"/>
      <c r="C149" s="120"/>
      <c r="D149" s="115" t="s">
        <v>140</v>
      </c>
      <c r="E149" s="121" t="s">
        <v>1</v>
      </c>
      <c r="F149" s="122" t="s">
        <v>142</v>
      </c>
      <c r="G149" s="120"/>
      <c r="H149" s="123">
        <v>9</v>
      </c>
      <c r="I149" s="120"/>
      <c r="J149" s="120"/>
      <c r="L149" s="90"/>
      <c r="M149" s="92"/>
      <c r="T149" s="93"/>
      <c r="AT149" s="91" t="s">
        <v>140</v>
      </c>
      <c r="AU149" s="91" t="s">
        <v>82</v>
      </c>
      <c r="AV149" s="13" t="s">
        <v>138</v>
      </c>
      <c r="AW149" s="13" t="s">
        <v>29</v>
      </c>
      <c r="AX149" s="13" t="s">
        <v>80</v>
      </c>
      <c r="AY149" s="91" t="s">
        <v>132</v>
      </c>
    </row>
    <row r="150" spans="2:65" s="1" customFormat="1" ht="24.2" customHeight="1">
      <c r="B150" s="127"/>
      <c r="C150" s="128" t="s">
        <v>169</v>
      </c>
      <c r="D150" s="128" t="s">
        <v>134</v>
      </c>
      <c r="E150" s="129" t="s">
        <v>413</v>
      </c>
      <c r="F150" s="130" t="s">
        <v>414</v>
      </c>
      <c r="G150" s="131" t="s">
        <v>150</v>
      </c>
      <c r="H150" s="132">
        <v>83.888999999999996</v>
      </c>
      <c r="I150" s="78"/>
      <c r="J150" s="126">
        <f>ROUND(I150*H150,2)</f>
        <v>0</v>
      </c>
      <c r="K150" s="79"/>
      <c r="L150" s="23"/>
      <c r="M150" s="80" t="s">
        <v>1</v>
      </c>
      <c r="N150" s="81" t="s">
        <v>37</v>
      </c>
      <c r="P150" s="82">
        <f>O150*H150</f>
        <v>0</v>
      </c>
      <c r="Q150" s="82">
        <v>0</v>
      </c>
      <c r="R150" s="82">
        <f>Q150*H150</f>
        <v>0</v>
      </c>
      <c r="S150" s="82">
        <v>0</v>
      </c>
      <c r="T150" s="83">
        <f>S150*H150</f>
        <v>0</v>
      </c>
      <c r="AR150" s="84" t="s">
        <v>138</v>
      </c>
      <c r="AT150" s="84" t="s">
        <v>134</v>
      </c>
      <c r="AU150" s="84" t="s">
        <v>82</v>
      </c>
      <c r="AY150" s="16" t="s">
        <v>132</v>
      </c>
      <c r="BE150" s="85">
        <f>IF(N150="základní",J150,0)</f>
        <v>0</v>
      </c>
      <c r="BF150" s="85">
        <f>IF(N150="snížená",J150,0)</f>
        <v>0</v>
      </c>
      <c r="BG150" s="85">
        <f>IF(N150="zákl. přenesená",J150,0)</f>
        <v>0</v>
      </c>
      <c r="BH150" s="85">
        <f>IF(N150="sníž. přenesená",J150,0)</f>
        <v>0</v>
      </c>
      <c r="BI150" s="85">
        <f>IF(N150="nulová",J150,0)</f>
        <v>0</v>
      </c>
      <c r="BJ150" s="16" t="s">
        <v>80</v>
      </c>
      <c r="BK150" s="85">
        <f>ROUND(I150*H150,2)</f>
        <v>0</v>
      </c>
      <c r="BL150" s="16" t="s">
        <v>138</v>
      </c>
      <c r="BM150" s="84" t="s">
        <v>415</v>
      </c>
    </row>
    <row r="151" spans="2:65" s="14" customFormat="1">
      <c r="B151" s="140"/>
      <c r="C151" s="141"/>
      <c r="D151" s="115" t="s">
        <v>140</v>
      </c>
      <c r="E151" s="142" t="s">
        <v>1</v>
      </c>
      <c r="F151" s="143" t="s">
        <v>416</v>
      </c>
      <c r="G151" s="141"/>
      <c r="H151" s="142" t="s">
        <v>1</v>
      </c>
      <c r="I151" s="141"/>
      <c r="J151" s="141"/>
      <c r="L151" s="94"/>
      <c r="M151" s="96"/>
      <c r="T151" s="97"/>
      <c r="AT151" s="95" t="s">
        <v>140</v>
      </c>
      <c r="AU151" s="95" t="s">
        <v>82</v>
      </c>
      <c r="AV151" s="14" t="s">
        <v>80</v>
      </c>
      <c r="AW151" s="14" t="s">
        <v>29</v>
      </c>
      <c r="AX151" s="14" t="s">
        <v>72</v>
      </c>
      <c r="AY151" s="95" t="s">
        <v>132</v>
      </c>
    </row>
    <row r="152" spans="2:65" s="12" customFormat="1" ht="22.5">
      <c r="B152" s="113"/>
      <c r="C152" s="114"/>
      <c r="D152" s="115" t="s">
        <v>140</v>
      </c>
      <c r="E152" s="116" t="s">
        <v>1</v>
      </c>
      <c r="F152" s="117" t="s">
        <v>417</v>
      </c>
      <c r="G152" s="114"/>
      <c r="H152" s="118">
        <v>83.888999999999996</v>
      </c>
      <c r="I152" s="114"/>
      <c r="J152" s="114"/>
      <c r="L152" s="86"/>
      <c r="M152" s="88"/>
      <c r="T152" s="89"/>
      <c r="AT152" s="87" t="s">
        <v>140</v>
      </c>
      <c r="AU152" s="87" t="s">
        <v>82</v>
      </c>
      <c r="AV152" s="12" t="s">
        <v>82</v>
      </c>
      <c r="AW152" s="12" t="s">
        <v>29</v>
      </c>
      <c r="AX152" s="12" t="s">
        <v>72</v>
      </c>
      <c r="AY152" s="87" t="s">
        <v>132</v>
      </c>
    </row>
    <row r="153" spans="2:65" s="13" customFormat="1">
      <c r="B153" s="119"/>
      <c r="C153" s="120"/>
      <c r="D153" s="115" t="s">
        <v>140</v>
      </c>
      <c r="E153" s="121" t="s">
        <v>1</v>
      </c>
      <c r="F153" s="122" t="s">
        <v>142</v>
      </c>
      <c r="G153" s="120"/>
      <c r="H153" s="123">
        <v>83.888999999999996</v>
      </c>
      <c r="I153" s="120"/>
      <c r="J153" s="120"/>
      <c r="L153" s="90"/>
      <c r="M153" s="92"/>
      <c r="T153" s="93"/>
      <c r="AT153" s="91" t="s">
        <v>140</v>
      </c>
      <c r="AU153" s="91" t="s">
        <v>82</v>
      </c>
      <c r="AV153" s="13" t="s">
        <v>138</v>
      </c>
      <c r="AW153" s="13" t="s">
        <v>29</v>
      </c>
      <c r="AX153" s="13" t="s">
        <v>80</v>
      </c>
      <c r="AY153" s="91" t="s">
        <v>132</v>
      </c>
    </row>
    <row r="154" spans="2:65" s="1" customFormat="1" ht="37.9" customHeight="1">
      <c r="B154" s="127"/>
      <c r="C154" s="128" t="s">
        <v>183</v>
      </c>
      <c r="D154" s="128" t="s">
        <v>134</v>
      </c>
      <c r="E154" s="129" t="s">
        <v>418</v>
      </c>
      <c r="F154" s="130" t="s">
        <v>419</v>
      </c>
      <c r="G154" s="131" t="s">
        <v>150</v>
      </c>
      <c r="H154" s="132">
        <v>3.9780000000000002</v>
      </c>
      <c r="I154" s="78"/>
      <c r="J154" s="126">
        <f>ROUND(I154*H154,2)</f>
        <v>0</v>
      </c>
      <c r="K154" s="79"/>
      <c r="L154" s="23"/>
      <c r="M154" s="80" t="s">
        <v>1</v>
      </c>
      <c r="N154" s="81" t="s">
        <v>37</v>
      </c>
      <c r="P154" s="82">
        <f>O154*H154</f>
        <v>0</v>
      </c>
      <c r="Q154" s="82">
        <v>0</v>
      </c>
      <c r="R154" s="82">
        <f>Q154*H154</f>
        <v>0</v>
      </c>
      <c r="S154" s="82">
        <v>0</v>
      </c>
      <c r="T154" s="83">
        <f>S154*H154</f>
        <v>0</v>
      </c>
      <c r="AR154" s="84" t="s">
        <v>138</v>
      </c>
      <c r="AT154" s="84" t="s">
        <v>134</v>
      </c>
      <c r="AU154" s="84" t="s">
        <v>82</v>
      </c>
      <c r="AY154" s="16" t="s">
        <v>132</v>
      </c>
      <c r="BE154" s="85">
        <f>IF(N154="základní",J154,0)</f>
        <v>0</v>
      </c>
      <c r="BF154" s="85">
        <f>IF(N154="snížená",J154,0)</f>
        <v>0</v>
      </c>
      <c r="BG154" s="85">
        <f>IF(N154="zákl. přenesená",J154,0)</f>
        <v>0</v>
      </c>
      <c r="BH154" s="85">
        <f>IF(N154="sníž. přenesená",J154,0)</f>
        <v>0</v>
      </c>
      <c r="BI154" s="85">
        <f>IF(N154="nulová",J154,0)</f>
        <v>0</v>
      </c>
      <c r="BJ154" s="16" t="s">
        <v>80</v>
      </c>
      <c r="BK154" s="85">
        <f>ROUND(I154*H154,2)</f>
        <v>0</v>
      </c>
      <c r="BL154" s="16" t="s">
        <v>138</v>
      </c>
      <c r="BM154" s="84" t="s">
        <v>420</v>
      </c>
    </row>
    <row r="155" spans="2:65" s="14" customFormat="1">
      <c r="B155" s="140"/>
      <c r="C155" s="141"/>
      <c r="D155" s="115" t="s">
        <v>140</v>
      </c>
      <c r="E155" s="142" t="s">
        <v>1</v>
      </c>
      <c r="F155" s="143" t="s">
        <v>421</v>
      </c>
      <c r="G155" s="141"/>
      <c r="H155" s="142" t="s">
        <v>1</v>
      </c>
      <c r="I155" s="141"/>
      <c r="J155" s="141"/>
      <c r="L155" s="94"/>
      <c r="M155" s="96"/>
      <c r="T155" s="97"/>
      <c r="AT155" s="95" t="s">
        <v>140</v>
      </c>
      <c r="AU155" s="95" t="s">
        <v>82</v>
      </c>
      <c r="AV155" s="14" t="s">
        <v>80</v>
      </c>
      <c r="AW155" s="14" t="s">
        <v>29</v>
      </c>
      <c r="AX155" s="14" t="s">
        <v>72</v>
      </c>
      <c r="AY155" s="95" t="s">
        <v>132</v>
      </c>
    </row>
    <row r="156" spans="2:65" s="12" customFormat="1" ht="22.5">
      <c r="B156" s="113"/>
      <c r="C156" s="114"/>
      <c r="D156" s="115" t="s">
        <v>140</v>
      </c>
      <c r="E156" s="116" t="s">
        <v>1</v>
      </c>
      <c r="F156" s="117" t="s">
        <v>422</v>
      </c>
      <c r="G156" s="114"/>
      <c r="H156" s="118">
        <v>3.9780000000000002</v>
      </c>
      <c r="I156" s="114"/>
      <c r="J156" s="114"/>
      <c r="L156" s="86"/>
      <c r="M156" s="88"/>
      <c r="T156" s="89"/>
      <c r="AT156" s="87" t="s">
        <v>140</v>
      </c>
      <c r="AU156" s="87" t="s">
        <v>82</v>
      </c>
      <c r="AV156" s="12" t="s">
        <v>82</v>
      </c>
      <c r="AW156" s="12" t="s">
        <v>29</v>
      </c>
      <c r="AX156" s="12" t="s">
        <v>72</v>
      </c>
      <c r="AY156" s="87" t="s">
        <v>132</v>
      </c>
    </row>
    <row r="157" spans="2:65" s="13" customFormat="1">
      <c r="B157" s="119"/>
      <c r="C157" s="120"/>
      <c r="D157" s="115" t="s">
        <v>140</v>
      </c>
      <c r="E157" s="121" t="s">
        <v>1</v>
      </c>
      <c r="F157" s="122" t="s">
        <v>142</v>
      </c>
      <c r="G157" s="120"/>
      <c r="H157" s="123">
        <v>3.9780000000000002</v>
      </c>
      <c r="I157" s="120"/>
      <c r="J157" s="120"/>
      <c r="L157" s="90"/>
      <c r="M157" s="92"/>
      <c r="T157" s="93"/>
      <c r="AT157" s="91" t="s">
        <v>140</v>
      </c>
      <c r="AU157" s="91" t="s">
        <v>82</v>
      </c>
      <c r="AV157" s="13" t="s">
        <v>138</v>
      </c>
      <c r="AW157" s="13" t="s">
        <v>29</v>
      </c>
      <c r="AX157" s="13" t="s">
        <v>80</v>
      </c>
      <c r="AY157" s="91" t="s">
        <v>132</v>
      </c>
    </row>
    <row r="158" spans="2:65" s="1" customFormat="1" ht="37.9" customHeight="1">
      <c r="B158" s="127"/>
      <c r="C158" s="128" t="s">
        <v>189</v>
      </c>
      <c r="D158" s="128" t="s">
        <v>134</v>
      </c>
      <c r="E158" s="129" t="s">
        <v>194</v>
      </c>
      <c r="F158" s="130" t="s">
        <v>195</v>
      </c>
      <c r="G158" s="131" t="s">
        <v>150</v>
      </c>
      <c r="H158" s="132">
        <v>227.886</v>
      </c>
      <c r="I158" s="78"/>
      <c r="J158" s="126">
        <f>ROUND(I158*H158,2)</f>
        <v>0</v>
      </c>
      <c r="K158" s="79"/>
      <c r="L158" s="23"/>
      <c r="M158" s="80" t="s">
        <v>1</v>
      </c>
      <c r="N158" s="81" t="s">
        <v>37</v>
      </c>
      <c r="P158" s="82">
        <f>O158*H158</f>
        <v>0</v>
      </c>
      <c r="Q158" s="82">
        <v>0</v>
      </c>
      <c r="R158" s="82">
        <f>Q158*H158</f>
        <v>0</v>
      </c>
      <c r="S158" s="82">
        <v>0</v>
      </c>
      <c r="T158" s="83">
        <f>S158*H158</f>
        <v>0</v>
      </c>
      <c r="AR158" s="84" t="s">
        <v>138</v>
      </c>
      <c r="AT158" s="84" t="s">
        <v>134</v>
      </c>
      <c r="AU158" s="84" t="s">
        <v>82</v>
      </c>
      <c r="AY158" s="16" t="s">
        <v>132</v>
      </c>
      <c r="BE158" s="85">
        <f>IF(N158="základní",J158,0)</f>
        <v>0</v>
      </c>
      <c r="BF158" s="85">
        <f>IF(N158="snížená",J158,0)</f>
        <v>0</v>
      </c>
      <c r="BG158" s="85">
        <f>IF(N158="zákl. přenesená",J158,0)</f>
        <v>0</v>
      </c>
      <c r="BH158" s="85">
        <f>IF(N158="sníž. přenesená",J158,0)</f>
        <v>0</v>
      </c>
      <c r="BI158" s="85">
        <f>IF(N158="nulová",J158,0)</f>
        <v>0</v>
      </c>
      <c r="BJ158" s="16" t="s">
        <v>80</v>
      </c>
      <c r="BK158" s="85">
        <f>ROUND(I158*H158,2)</f>
        <v>0</v>
      </c>
      <c r="BL158" s="16" t="s">
        <v>138</v>
      </c>
      <c r="BM158" s="84" t="s">
        <v>423</v>
      </c>
    </row>
    <row r="159" spans="2:65" s="12" customFormat="1">
      <c r="B159" s="113"/>
      <c r="C159" s="114"/>
      <c r="D159" s="115" t="s">
        <v>140</v>
      </c>
      <c r="E159" s="116" t="s">
        <v>1</v>
      </c>
      <c r="F159" s="117" t="s">
        <v>424</v>
      </c>
      <c r="G159" s="114"/>
      <c r="H159" s="118">
        <v>110.886</v>
      </c>
      <c r="I159" s="114"/>
      <c r="J159" s="114"/>
      <c r="L159" s="86"/>
      <c r="M159" s="88"/>
      <c r="T159" s="89"/>
      <c r="AT159" s="87" t="s">
        <v>140</v>
      </c>
      <c r="AU159" s="87" t="s">
        <v>82</v>
      </c>
      <c r="AV159" s="12" t="s">
        <v>82</v>
      </c>
      <c r="AW159" s="12" t="s">
        <v>29</v>
      </c>
      <c r="AX159" s="12" t="s">
        <v>72</v>
      </c>
      <c r="AY159" s="87" t="s">
        <v>132</v>
      </c>
    </row>
    <row r="160" spans="2:65" s="12" customFormat="1">
      <c r="B160" s="113"/>
      <c r="C160" s="114"/>
      <c r="D160" s="115" t="s">
        <v>140</v>
      </c>
      <c r="E160" s="116" t="s">
        <v>1</v>
      </c>
      <c r="F160" s="117" t="s">
        <v>425</v>
      </c>
      <c r="G160" s="114"/>
      <c r="H160" s="118">
        <v>64</v>
      </c>
      <c r="I160" s="114"/>
      <c r="J160" s="114"/>
      <c r="L160" s="86"/>
      <c r="M160" s="88"/>
      <c r="T160" s="89"/>
      <c r="AT160" s="87" t="s">
        <v>140</v>
      </c>
      <c r="AU160" s="87" t="s">
        <v>82</v>
      </c>
      <c r="AV160" s="12" t="s">
        <v>82</v>
      </c>
      <c r="AW160" s="12" t="s">
        <v>29</v>
      </c>
      <c r="AX160" s="12" t="s">
        <v>72</v>
      </c>
      <c r="AY160" s="87" t="s">
        <v>132</v>
      </c>
    </row>
    <row r="161" spans="2:65" s="12" customFormat="1">
      <c r="B161" s="113"/>
      <c r="C161" s="114"/>
      <c r="D161" s="115" t="s">
        <v>140</v>
      </c>
      <c r="E161" s="116" t="s">
        <v>1</v>
      </c>
      <c r="F161" s="117" t="s">
        <v>426</v>
      </c>
      <c r="G161" s="114"/>
      <c r="H161" s="118">
        <v>18</v>
      </c>
      <c r="I161" s="114"/>
      <c r="J161" s="114"/>
      <c r="L161" s="86"/>
      <c r="M161" s="88"/>
      <c r="T161" s="89"/>
      <c r="AT161" s="87" t="s">
        <v>140</v>
      </c>
      <c r="AU161" s="87" t="s">
        <v>82</v>
      </c>
      <c r="AV161" s="12" t="s">
        <v>82</v>
      </c>
      <c r="AW161" s="12" t="s">
        <v>29</v>
      </c>
      <c r="AX161" s="12" t="s">
        <v>72</v>
      </c>
      <c r="AY161" s="87" t="s">
        <v>132</v>
      </c>
    </row>
    <row r="162" spans="2:65" s="12" customFormat="1">
      <c r="B162" s="113"/>
      <c r="C162" s="114"/>
      <c r="D162" s="115" t="s">
        <v>140</v>
      </c>
      <c r="E162" s="116" t="s">
        <v>1</v>
      </c>
      <c r="F162" s="117" t="s">
        <v>427</v>
      </c>
      <c r="G162" s="114"/>
      <c r="H162" s="118">
        <v>35</v>
      </c>
      <c r="I162" s="114"/>
      <c r="J162" s="114"/>
      <c r="L162" s="86"/>
      <c r="M162" s="88"/>
      <c r="T162" s="89"/>
      <c r="AT162" s="87" t="s">
        <v>140</v>
      </c>
      <c r="AU162" s="87" t="s">
        <v>82</v>
      </c>
      <c r="AV162" s="12" t="s">
        <v>82</v>
      </c>
      <c r="AW162" s="12" t="s">
        <v>29</v>
      </c>
      <c r="AX162" s="12" t="s">
        <v>72</v>
      </c>
      <c r="AY162" s="87" t="s">
        <v>132</v>
      </c>
    </row>
    <row r="163" spans="2:65" s="13" customFormat="1">
      <c r="B163" s="119"/>
      <c r="C163" s="120"/>
      <c r="D163" s="115" t="s">
        <v>140</v>
      </c>
      <c r="E163" s="121" t="s">
        <v>1</v>
      </c>
      <c r="F163" s="122" t="s">
        <v>142</v>
      </c>
      <c r="G163" s="120"/>
      <c r="H163" s="123">
        <v>227.886</v>
      </c>
      <c r="I163" s="120"/>
      <c r="J163" s="120"/>
      <c r="L163" s="90"/>
      <c r="M163" s="92"/>
      <c r="T163" s="93"/>
      <c r="AT163" s="91" t="s">
        <v>140</v>
      </c>
      <c r="AU163" s="91" t="s">
        <v>82</v>
      </c>
      <c r="AV163" s="13" t="s">
        <v>138</v>
      </c>
      <c r="AW163" s="13" t="s">
        <v>29</v>
      </c>
      <c r="AX163" s="13" t="s">
        <v>80</v>
      </c>
      <c r="AY163" s="91" t="s">
        <v>132</v>
      </c>
    </row>
    <row r="164" spans="2:65" s="1" customFormat="1" ht="24.2" customHeight="1">
      <c r="B164" s="127"/>
      <c r="C164" s="128" t="s">
        <v>193</v>
      </c>
      <c r="D164" s="128" t="s">
        <v>134</v>
      </c>
      <c r="E164" s="129" t="s">
        <v>206</v>
      </c>
      <c r="F164" s="130" t="s">
        <v>207</v>
      </c>
      <c r="G164" s="131" t="s">
        <v>150</v>
      </c>
      <c r="H164" s="132">
        <v>108</v>
      </c>
      <c r="I164" s="78"/>
      <c r="J164" s="126">
        <f>ROUND(I164*H164,2)</f>
        <v>0</v>
      </c>
      <c r="K164" s="79"/>
      <c r="L164" s="23"/>
      <c r="M164" s="80" t="s">
        <v>1</v>
      </c>
      <c r="N164" s="81" t="s">
        <v>37</v>
      </c>
      <c r="P164" s="82">
        <f>O164*H164</f>
        <v>0</v>
      </c>
      <c r="Q164" s="82">
        <v>0</v>
      </c>
      <c r="R164" s="82">
        <f>Q164*H164</f>
        <v>0</v>
      </c>
      <c r="S164" s="82">
        <v>0</v>
      </c>
      <c r="T164" s="83">
        <f>S164*H164</f>
        <v>0</v>
      </c>
      <c r="AR164" s="84" t="s">
        <v>138</v>
      </c>
      <c r="AT164" s="84" t="s">
        <v>134</v>
      </c>
      <c r="AU164" s="84" t="s">
        <v>82</v>
      </c>
      <c r="AY164" s="16" t="s">
        <v>132</v>
      </c>
      <c r="BE164" s="85">
        <f>IF(N164="základní",J164,0)</f>
        <v>0</v>
      </c>
      <c r="BF164" s="85">
        <f>IF(N164="snížená",J164,0)</f>
        <v>0</v>
      </c>
      <c r="BG164" s="85">
        <f>IF(N164="zákl. přenesená",J164,0)</f>
        <v>0</v>
      </c>
      <c r="BH164" s="85">
        <f>IF(N164="sníž. přenesená",J164,0)</f>
        <v>0</v>
      </c>
      <c r="BI164" s="85">
        <f>IF(N164="nulová",J164,0)</f>
        <v>0</v>
      </c>
      <c r="BJ164" s="16" t="s">
        <v>80</v>
      </c>
      <c r="BK164" s="85">
        <f>ROUND(I164*H164,2)</f>
        <v>0</v>
      </c>
      <c r="BL164" s="16" t="s">
        <v>138</v>
      </c>
      <c r="BM164" s="84" t="s">
        <v>428</v>
      </c>
    </row>
    <row r="165" spans="2:65" s="12" customFormat="1">
      <c r="B165" s="113"/>
      <c r="C165" s="114"/>
      <c r="D165" s="115" t="s">
        <v>140</v>
      </c>
      <c r="E165" s="116" t="s">
        <v>1</v>
      </c>
      <c r="F165" s="117" t="s">
        <v>425</v>
      </c>
      <c r="G165" s="114"/>
      <c r="H165" s="118">
        <v>64</v>
      </c>
      <c r="I165" s="114"/>
      <c r="J165" s="114"/>
      <c r="L165" s="86"/>
      <c r="M165" s="88"/>
      <c r="T165" s="89"/>
      <c r="AT165" s="87" t="s">
        <v>140</v>
      </c>
      <c r="AU165" s="87" t="s">
        <v>82</v>
      </c>
      <c r="AV165" s="12" t="s">
        <v>82</v>
      </c>
      <c r="AW165" s="12" t="s">
        <v>29</v>
      </c>
      <c r="AX165" s="12" t="s">
        <v>72</v>
      </c>
      <c r="AY165" s="87" t="s">
        <v>132</v>
      </c>
    </row>
    <row r="166" spans="2:65" s="12" customFormat="1">
      <c r="B166" s="113"/>
      <c r="C166" s="114"/>
      <c r="D166" s="115" t="s">
        <v>140</v>
      </c>
      <c r="E166" s="116" t="s">
        <v>1</v>
      </c>
      <c r="F166" s="117" t="s">
        <v>429</v>
      </c>
      <c r="G166" s="114"/>
      <c r="H166" s="118">
        <v>9</v>
      </c>
      <c r="I166" s="114"/>
      <c r="J166" s="114"/>
      <c r="L166" s="86"/>
      <c r="M166" s="88"/>
      <c r="T166" s="89"/>
      <c r="AT166" s="87" t="s">
        <v>140</v>
      </c>
      <c r="AU166" s="87" t="s">
        <v>82</v>
      </c>
      <c r="AV166" s="12" t="s">
        <v>82</v>
      </c>
      <c r="AW166" s="12" t="s">
        <v>29</v>
      </c>
      <c r="AX166" s="12" t="s">
        <v>72</v>
      </c>
      <c r="AY166" s="87" t="s">
        <v>132</v>
      </c>
    </row>
    <row r="167" spans="2:65" s="12" customFormat="1">
      <c r="B167" s="113"/>
      <c r="C167" s="114"/>
      <c r="D167" s="115" t="s">
        <v>140</v>
      </c>
      <c r="E167" s="116" t="s">
        <v>1</v>
      </c>
      <c r="F167" s="117" t="s">
        <v>427</v>
      </c>
      <c r="G167" s="114"/>
      <c r="H167" s="118">
        <v>35</v>
      </c>
      <c r="I167" s="114"/>
      <c r="J167" s="114"/>
      <c r="L167" s="86"/>
      <c r="M167" s="88"/>
      <c r="T167" s="89"/>
      <c r="AT167" s="87" t="s">
        <v>140</v>
      </c>
      <c r="AU167" s="87" t="s">
        <v>82</v>
      </c>
      <c r="AV167" s="12" t="s">
        <v>82</v>
      </c>
      <c r="AW167" s="12" t="s">
        <v>29</v>
      </c>
      <c r="AX167" s="12" t="s">
        <v>72</v>
      </c>
      <c r="AY167" s="87" t="s">
        <v>132</v>
      </c>
    </row>
    <row r="168" spans="2:65" s="13" customFormat="1">
      <c r="B168" s="119"/>
      <c r="C168" s="120"/>
      <c r="D168" s="115" t="s">
        <v>140</v>
      </c>
      <c r="E168" s="121" t="s">
        <v>1</v>
      </c>
      <c r="F168" s="122" t="s">
        <v>142</v>
      </c>
      <c r="G168" s="120"/>
      <c r="H168" s="123">
        <v>108</v>
      </c>
      <c r="I168" s="120"/>
      <c r="J168" s="120"/>
      <c r="L168" s="90"/>
      <c r="M168" s="92"/>
      <c r="T168" s="93"/>
      <c r="AT168" s="91" t="s">
        <v>140</v>
      </c>
      <c r="AU168" s="91" t="s">
        <v>82</v>
      </c>
      <c r="AV168" s="13" t="s">
        <v>138</v>
      </c>
      <c r="AW168" s="13" t="s">
        <v>29</v>
      </c>
      <c r="AX168" s="13" t="s">
        <v>80</v>
      </c>
      <c r="AY168" s="91" t="s">
        <v>132</v>
      </c>
    </row>
    <row r="169" spans="2:65" s="1" customFormat="1" ht="24.2" customHeight="1">
      <c r="B169" s="127"/>
      <c r="C169" s="128" t="s">
        <v>8</v>
      </c>
      <c r="D169" s="128" t="s">
        <v>134</v>
      </c>
      <c r="E169" s="129" t="s">
        <v>430</v>
      </c>
      <c r="F169" s="130" t="s">
        <v>431</v>
      </c>
      <c r="G169" s="131" t="s">
        <v>150</v>
      </c>
      <c r="H169" s="132">
        <v>71</v>
      </c>
      <c r="I169" s="78"/>
      <c r="J169" s="126">
        <f>ROUND(I169*H169,2)</f>
        <v>0</v>
      </c>
      <c r="K169" s="79"/>
      <c r="L169" s="23"/>
      <c r="M169" s="80" t="s">
        <v>1</v>
      </c>
      <c r="N169" s="81" t="s">
        <v>37</v>
      </c>
      <c r="P169" s="82">
        <f>O169*H169</f>
        <v>0</v>
      </c>
      <c r="Q169" s="82">
        <v>0</v>
      </c>
      <c r="R169" s="82">
        <f>Q169*H169</f>
        <v>0</v>
      </c>
      <c r="S169" s="82">
        <v>0</v>
      </c>
      <c r="T169" s="83">
        <f>S169*H169</f>
        <v>0</v>
      </c>
      <c r="AR169" s="84" t="s">
        <v>138</v>
      </c>
      <c r="AT169" s="84" t="s">
        <v>134</v>
      </c>
      <c r="AU169" s="84" t="s">
        <v>82</v>
      </c>
      <c r="AY169" s="16" t="s">
        <v>132</v>
      </c>
      <c r="BE169" s="85">
        <f>IF(N169="základní",J169,0)</f>
        <v>0</v>
      </c>
      <c r="BF169" s="85">
        <f>IF(N169="snížená",J169,0)</f>
        <v>0</v>
      </c>
      <c r="BG169" s="85">
        <f>IF(N169="zákl. přenesená",J169,0)</f>
        <v>0</v>
      </c>
      <c r="BH169" s="85">
        <f>IF(N169="sníž. přenesená",J169,0)</f>
        <v>0</v>
      </c>
      <c r="BI169" s="85">
        <f>IF(N169="nulová",J169,0)</f>
        <v>0</v>
      </c>
      <c r="BJ169" s="16" t="s">
        <v>80</v>
      </c>
      <c r="BK169" s="85">
        <f>ROUND(I169*H169,2)</f>
        <v>0</v>
      </c>
      <c r="BL169" s="16" t="s">
        <v>138</v>
      </c>
      <c r="BM169" s="84" t="s">
        <v>432</v>
      </c>
    </row>
    <row r="170" spans="2:65" s="12" customFormat="1">
      <c r="B170" s="113"/>
      <c r="C170" s="114"/>
      <c r="D170" s="115" t="s">
        <v>140</v>
      </c>
      <c r="E170" s="116" t="s">
        <v>1</v>
      </c>
      <c r="F170" s="117" t="s">
        <v>433</v>
      </c>
      <c r="G170" s="114"/>
      <c r="H170" s="118">
        <v>71</v>
      </c>
      <c r="I170" s="114"/>
      <c r="J170" s="114"/>
      <c r="L170" s="86"/>
      <c r="M170" s="88"/>
      <c r="T170" s="89"/>
      <c r="AT170" s="87" t="s">
        <v>140</v>
      </c>
      <c r="AU170" s="87" t="s">
        <v>82</v>
      </c>
      <c r="AV170" s="12" t="s">
        <v>82</v>
      </c>
      <c r="AW170" s="12" t="s">
        <v>29</v>
      </c>
      <c r="AX170" s="12" t="s">
        <v>72</v>
      </c>
      <c r="AY170" s="87" t="s">
        <v>132</v>
      </c>
    </row>
    <row r="171" spans="2:65" s="13" customFormat="1">
      <c r="B171" s="119"/>
      <c r="C171" s="120"/>
      <c r="D171" s="115" t="s">
        <v>140</v>
      </c>
      <c r="E171" s="121" t="s">
        <v>1</v>
      </c>
      <c r="F171" s="122" t="s">
        <v>142</v>
      </c>
      <c r="G171" s="120"/>
      <c r="H171" s="123">
        <v>71</v>
      </c>
      <c r="I171" s="120"/>
      <c r="J171" s="120"/>
      <c r="L171" s="90"/>
      <c r="M171" s="92"/>
      <c r="T171" s="93"/>
      <c r="AT171" s="91" t="s">
        <v>140</v>
      </c>
      <c r="AU171" s="91" t="s">
        <v>82</v>
      </c>
      <c r="AV171" s="13" t="s">
        <v>138</v>
      </c>
      <c r="AW171" s="13" t="s">
        <v>29</v>
      </c>
      <c r="AX171" s="13" t="s">
        <v>80</v>
      </c>
      <c r="AY171" s="91" t="s">
        <v>132</v>
      </c>
    </row>
    <row r="172" spans="2:65" s="1" customFormat="1" ht="24.2" customHeight="1">
      <c r="B172" s="127"/>
      <c r="C172" s="128" t="s">
        <v>205</v>
      </c>
      <c r="D172" s="128" t="s">
        <v>134</v>
      </c>
      <c r="E172" s="129" t="s">
        <v>235</v>
      </c>
      <c r="F172" s="130" t="s">
        <v>236</v>
      </c>
      <c r="G172" s="131" t="s">
        <v>150</v>
      </c>
      <c r="H172" s="132">
        <v>44</v>
      </c>
      <c r="I172" s="78"/>
      <c r="J172" s="126">
        <f>ROUND(I172*H172,2)</f>
        <v>0</v>
      </c>
      <c r="K172" s="79"/>
      <c r="L172" s="23"/>
      <c r="M172" s="80" t="s">
        <v>1</v>
      </c>
      <c r="N172" s="81" t="s">
        <v>37</v>
      </c>
      <c r="P172" s="82">
        <f>O172*H172</f>
        <v>0</v>
      </c>
      <c r="Q172" s="82">
        <v>0</v>
      </c>
      <c r="R172" s="82">
        <f>Q172*H172</f>
        <v>0</v>
      </c>
      <c r="S172" s="82">
        <v>0</v>
      </c>
      <c r="T172" s="83">
        <f>S172*H172</f>
        <v>0</v>
      </c>
      <c r="AR172" s="84" t="s">
        <v>138</v>
      </c>
      <c r="AT172" s="84" t="s">
        <v>134</v>
      </c>
      <c r="AU172" s="84" t="s">
        <v>82</v>
      </c>
      <c r="AY172" s="16" t="s">
        <v>132</v>
      </c>
      <c r="BE172" s="85">
        <f>IF(N172="základní",J172,0)</f>
        <v>0</v>
      </c>
      <c r="BF172" s="85">
        <f>IF(N172="snížená",J172,0)</f>
        <v>0</v>
      </c>
      <c r="BG172" s="85">
        <f>IF(N172="zákl. přenesená",J172,0)</f>
        <v>0</v>
      </c>
      <c r="BH172" s="85">
        <f>IF(N172="sníž. přenesená",J172,0)</f>
        <v>0</v>
      </c>
      <c r="BI172" s="85">
        <f>IF(N172="nulová",J172,0)</f>
        <v>0</v>
      </c>
      <c r="BJ172" s="16" t="s">
        <v>80</v>
      </c>
      <c r="BK172" s="85">
        <f>ROUND(I172*H172,2)</f>
        <v>0</v>
      </c>
      <c r="BL172" s="16" t="s">
        <v>138</v>
      </c>
      <c r="BM172" s="84" t="s">
        <v>434</v>
      </c>
    </row>
    <row r="173" spans="2:65" s="12" customFormat="1">
      <c r="B173" s="113"/>
      <c r="C173" s="114"/>
      <c r="D173" s="115" t="s">
        <v>140</v>
      </c>
      <c r="E173" s="116" t="s">
        <v>1</v>
      </c>
      <c r="F173" s="117" t="s">
        <v>435</v>
      </c>
      <c r="G173" s="114"/>
      <c r="H173" s="118">
        <v>9</v>
      </c>
      <c r="I173" s="114"/>
      <c r="J173" s="114"/>
      <c r="L173" s="86"/>
      <c r="M173" s="88"/>
      <c r="T173" s="89"/>
      <c r="AT173" s="87" t="s">
        <v>140</v>
      </c>
      <c r="AU173" s="87" t="s">
        <v>82</v>
      </c>
      <c r="AV173" s="12" t="s">
        <v>82</v>
      </c>
      <c r="AW173" s="12" t="s">
        <v>29</v>
      </c>
      <c r="AX173" s="12" t="s">
        <v>72</v>
      </c>
      <c r="AY173" s="87" t="s">
        <v>132</v>
      </c>
    </row>
    <row r="174" spans="2:65" s="12" customFormat="1">
      <c r="B174" s="113"/>
      <c r="C174" s="114"/>
      <c r="D174" s="115" t="s">
        <v>140</v>
      </c>
      <c r="E174" s="116" t="s">
        <v>1</v>
      </c>
      <c r="F174" s="117" t="s">
        <v>427</v>
      </c>
      <c r="G174" s="114"/>
      <c r="H174" s="118">
        <v>35</v>
      </c>
      <c r="I174" s="114"/>
      <c r="J174" s="114"/>
      <c r="L174" s="86"/>
      <c r="M174" s="88"/>
      <c r="T174" s="89"/>
      <c r="AT174" s="87" t="s">
        <v>140</v>
      </c>
      <c r="AU174" s="87" t="s">
        <v>82</v>
      </c>
      <c r="AV174" s="12" t="s">
        <v>82</v>
      </c>
      <c r="AW174" s="12" t="s">
        <v>29</v>
      </c>
      <c r="AX174" s="12" t="s">
        <v>72</v>
      </c>
      <c r="AY174" s="87" t="s">
        <v>132</v>
      </c>
    </row>
    <row r="175" spans="2:65" s="13" customFormat="1">
      <c r="B175" s="119"/>
      <c r="C175" s="120"/>
      <c r="D175" s="115" t="s">
        <v>140</v>
      </c>
      <c r="E175" s="121" t="s">
        <v>1</v>
      </c>
      <c r="F175" s="122" t="s">
        <v>142</v>
      </c>
      <c r="G175" s="120"/>
      <c r="H175" s="123">
        <v>44</v>
      </c>
      <c r="I175" s="120"/>
      <c r="J175" s="120"/>
      <c r="L175" s="90"/>
      <c r="M175" s="92"/>
      <c r="T175" s="93"/>
      <c r="AT175" s="91" t="s">
        <v>140</v>
      </c>
      <c r="AU175" s="91" t="s">
        <v>82</v>
      </c>
      <c r="AV175" s="13" t="s">
        <v>138</v>
      </c>
      <c r="AW175" s="13" t="s">
        <v>29</v>
      </c>
      <c r="AX175" s="13" t="s">
        <v>80</v>
      </c>
      <c r="AY175" s="91" t="s">
        <v>132</v>
      </c>
    </row>
    <row r="176" spans="2:65" s="11" customFormat="1" ht="22.9" customHeight="1">
      <c r="B176" s="133"/>
      <c r="C176" s="134"/>
      <c r="D176" s="135" t="s">
        <v>71</v>
      </c>
      <c r="E176" s="138" t="s">
        <v>82</v>
      </c>
      <c r="F176" s="138" t="s">
        <v>248</v>
      </c>
      <c r="G176" s="134"/>
      <c r="H176" s="134"/>
      <c r="I176" s="134"/>
      <c r="J176" s="139">
        <f>BK176</f>
        <v>0</v>
      </c>
      <c r="L176" s="71"/>
      <c r="M176" s="73"/>
      <c r="P176" s="74">
        <f>SUM(P177:P236)</f>
        <v>0</v>
      </c>
      <c r="R176" s="74">
        <f>SUM(R177:R236)</f>
        <v>129.10811482000003</v>
      </c>
      <c r="T176" s="75">
        <f>SUM(T177:T236)</f>
        <v>0</v>
      </c>
      <c r="AR176" s="72" t="s">
        <v>80</v>
      </c>
      <c r="AT176" s="76" t="s">
        <v>71</v>
      </c>
      <c r="AU176" s="76" t="s">
        <v>80</v>
      </c>
      <c r="AY176" s="72" t="s">
        <v>132</v>
      </c>
      <c r="BK176" s="77">
        <f>SUM(BK177:BK236)</f>
        <v>0</v>
      </c>
    </row>
    <row r="177" spans="2:65" s="1" customFormat="1" ht="16.5" customHeight="1">
      <c r="B177" s="127"/>
      <c r="C177" s="128" t="s">
        <v>210</v>
      </c>
      <c r="D177" s="128" t="s">
        <v>134</v>
      </c>
      <c r="E177" s="129" t="s">
        <v>436</v>
      </c>
      <c r="F177" s="130" t="s">
        <v>437</v>
      </c>
      <c r="G177" s="131" t="s">
        <v>150</v>
      </c>
      <c r="H177" s="132">
        <v>0.51600000000000001</v>
      </c>
      <c r="I177" s="78"/>
      <c r="J177" s="126">
        <f>ROUND(I177*H177,2)</f>
        <v>0</v>
      </c>
      <c r="K177" s="79"/>
      <c r="L177" s="23"/>
      <c r="M177" s="80" t="s">
        <v>1</v>
      </c>
      <c r="N177" s="81" t="s">
        <v>37</v>
      </c>
      <c r="P177" s="82">
        <f>O177*H177</f>
        <v>0</v>
      </c>
      <c r="Q177" s="82">
        <v>2.3010199999999998</v>
      </c>
      <c r="R177" s="82">
        <f>Q177*H177</f>
        <v>1.1873263199999999</v>
      </c>
      <c r="S177" s="82">
        <v>0</v>
      </c>
      <c r="T177" s="83">
        <f>S177*H177</f>
        <v>0</v>
      </c>
      <c r="AR177" s="84" t="s">
        <v>138</v>
      </c>
      <c r="AT177" s="84" t="s">
        <v>134</v>
      </c>
      <c r="AU177" s="84" t="s">
        <v>82</v>
      </c>
      <c r="AY177" s="16" t="s">
        <v>132</v>
      </c>
      <c r="BE177" s="85">
        <f>IF(N177="základní",J177,0)</f>
        <v>0</v>
      </c>
      <c r="BF177" s="85">
        <f>IF(N177="snížená",J177,0)</f>
        <v>0</v>
      </c>
      <c r="BG177" s="85">
        <f>IF(N177="zákl. přenesená",J177,0)</f>
        <v>0</v>
      </c>
      <c r="BH177" s="85">
        <f>IF(N177="sníž. přenesená",J177,0)</f>
        <v>0</v>
      </c>
      <c r="BI177" s="85">
        <f>IF(N177="nulová",J177,0)</f>
        <v>0</v>
      </c>
      <c r="BJ177" s="16" t="s">
        <v>80</v>
      </c>
      <c r="BK177" s="85">
        <f>ROUND(I177*H177,2)</f>
        <v>0</v>
      </c>
      <c r="BL177" s="16" t="s">
        <v>138</v>
      </c>
      <c r="BM177" s="84" t="s">
        <v>438</v>
      </c>
    </row>
    <row r="178" spans="2:65" s="12" customFormat="1">
      <c r="B178" s="113"/>
      <c r="C178" s="114"/>
      <c r="D178" s="115" t="s">
        <v>140</v>
      </c>
      <c r="E178" s="116" t="s">
        <v>1</v>
      </c>
      <c r="F178" s="117" t="s">
        <v>439</v>
      </c>
      <c r="G178" s="114"/>
      <c r="H178" s="118">
        <v>0.51600000000000001</v>
      </c>
      <c r="I178" s="114"/>
      <c r="J178" s="114"/>
      <c r="L178" s="86"/>
      <c r="M178" s="88"/>
      <c r="T178" s="89"/>
      <c r="AT178" s="87" t="s">
        <v>140</v>
      </c>
      <c r="AU178" s="87" t="s">
        <v>82</v>
      </c>
      <c r="AV178" s="12" t="s">
        <v>82</v>
      </c>
      <c r="AW178" s="12" t="s">
        <v>29</v>
      </c>
      <c r="AX178" s="12" t="s">
        <v>72</v>
      </c>
      <c r="AY178" s="87" t="s">
        <v>132</v>
      </c>
    </row>
    <row r="179" spans="2:65" s="13" customFormat="1">
      <c r="B179" s="119"/>
      <c r="C179" s="120"/>
      <c r="D179" s="115" t="s">
        <v>140</v>
      </c>
      <c r="E179" s="121" t="s">
        <v>1</v>
      </c>
      <c r="F179" s="122" t="s">
        <v>142</v>
      </c>
      <c r="G179" s="120"/>
      <c r="H179" s="123">
        <v>0.51600000000000001</v>
      </c>
      <c r="I179" s="120"/>
      <c r="J179" s="120"/>
      <c r="L179" s="90"/>
      <c r="M179" s="92"/>
      <c r="T179" s="93"/>
      <c r="AT179" s="91" t="s">
        <v>140</v>
      </c>
      <c r="AU179" s="91" t="s">
        <v>82</v>
      </c>
      <c r="AV179" s="13" t="s">
        <v>138</v>
      </c>
      <c r="AW179" s="13" t="s">
        <v>29</v>
      </c>
      <c r="AX179" s="13" t="s">
        <v>80</v>
      </c>
      <c r="AY179" s="91" t="s">
        <v>132</v>
      </c>
    </row>
    <row r="180" spans="2:65" s="1" customFormat="1" ht="16.5" customHeight="1">
      <c r="B180" s="127"/>
      <c r="C180" s="128" t="s">
        <v>215</v>
      </c>
      <c r="D180" s="128" t="s">
        <v>134</v>
      </c>
      <c r="E180" s="129" t="s">
        <v>440</v>
      </c>
      <c r="F180" s="130" t="s">
        <v>441</v>
      </c>
      <c r="G180" s="131" t="s">
        <v>150</v>
      </c>
      <c r="H180" s="132">
        <v>2.5979999999999999</v>
      </c>
      <c r="I180" s="78"/>
      <c r="J180" s="126">
        <f>ROUND(I180*H180,2)</f>
        <v>0</v>
      </c>
      <c r="K180" s="79"/>
      <c r="L180" s="23"/>
      <c r="M180" s="80" t="s">
        <v>1</v>
      </c>
      <c r="N180" s="81" t="s">
        <v>37</v>
      </c>
      <c r="P180" s="82">
        <f>O180*H180</f>
        <v>0</v>
      </c>
      <c r="Q180" s="82">
        <v>2.5018699999999998</v>
      </c>
      <c r="R180" s="82">
        <f>Q180*H180</f>
        <v>6.499858259999999</v>
      </c>
      <c r="S180" s="82">
        <v>0</v>
      </c>
      <c r="T180" s="83">
        <f>S180*H180</f>
        <v>0</v>
      </c>
      <c r="AR180" s="84" t="s">
        <v>138</v>
      </c>
      <c r="AT180" s="84" t="s">
        <v>134</v>
      </c>
      <c r="AU180" s="84" t="s">
        <v>82</v>
      </c>
      <c r="AY180" s="16" t="s">
        <v>132</v>
      </c>
      <c r="BE180" s="85">
        <f>IF(N180="základní",J180,0)</f>
        <v>0</v>
      </c>
      <c r="BF180" s="85">
        <f>IF(N180="snížená",J180,0)</f>
        <v>0</v>
      </c>
      <c r="BG180" s="85">
        <f>IF(N180="zákl. přenesená",J180,0)</f>
        <v>0</v>
      </c>
      <c r="BH180" s="85">
        <f>IF(N180="sníž. přenesená",J180,0)</f>
        <v>0</v>
      </c>
      <c r="BI180" s="85">
        <f>IF(N180="nulová",J180,0)</f>
        <v>0</v>
      </c>
      <c r="BJ180" s="16" t="s">
        <v>80</v>
      </c>
      <c r="BK180" s="85">
        <f>ROUND(I180*H180,2)</f>
        <v>0</v>
      </c>
      <c r="BL180" s="16" t="s">
        <v>138</v>
      </c>
      <c r="BM180" s="84" t="s">
        <v>442</v>
      </c>
    </row>
    <row r="181" spans="2:65" s="12" customFormat="1" ht="22.5">
      <c r="B181" s="113"/>
      <c r="C181" s="114"/>
      <c r="D181" s="115" t="s">
        <v>140</v>
      </c>
      <c r="E181" s="116" t="s">
        <v>1</v>
      </c>
      <c r="F181" s="117" t="s">
        <v>443</v>
      </c>
      <c r="G181" s="114"/>
      <c r="H181" s="118">
        <v>2.5979999999999999</v>
      </c>
      <c r="I181" s="114"/>
      <c r="J181" s="114"/>
      <c r="L181" s="86"/>
      <c r="M181" s="88"/>
      <c r="T181" s="89"/>
      <c r="AT181" s="87" t="s">
        <v>140</v>
      </c>
      <c r="AU181" s="87" t="s">
        <v>82</v>
      </c>
      <c r="AV181" s="12" t="s">
        <v>82</v>
      </c>
      <c r="AW181" s="12" t="s">
        <v>29</v>
      </c>
      <c r="AX181" s="12" t="s">
        <v>72</v>
      </c>
      <c r="AY181" s="87" t="s">
        <v>132</v>
      </c>
    </row>
    <row r="182" spans="2:65" s="13" customFormat="1">
      <c r="B182" s="119"/>
      <c r="C182" s="120"/>
      <c r="D182" s="115" t="s">
        <v>140</v>
      </c>
      <c r="E182" s="121" t="s">
        <v>1</v>
      </c>
      <c r="F182" s="122" t="s">
        <v>142</v>
      </c>
      <c r="G182" s="120"/>
      <c r="H182" s="123">
        <v>2.5979999999999999</v>
      </c>
      <c r="I182" s="120"/>
      <c r="J182" s="120"/>
      <c r="L182" s="90"/>
      <c r="M182" s="92"/>
      <c r="T182" s="93"/>
      <c r="AT182" s="91" t="s">
        <v>140</v>
      </c>
      <c r="AU182" s="91" t="s">
        <v>82</v>
      </c>
      <c r="AV182" s="13" t="s">
        <v>138</v>
      </c>
      <c r="AW182" s="13" t="s">
        <v>29</v>
      </c>
      <c r="AX182" s="13" t="s">
        <v>80</v>
      </c>
      <c r="AY182" s="91" t="s">
        <v>132</v>
      </c>
    </row>
    <row r="183" spans="2:65" s="1" customFormat="1" ht="16.5" customHeight="1">
      <c r="B183" s="127"/>
      <c r="C183" s="128" t="s">
        <v>220</v>
      </c>
      <c r="D183" s="128" t="s">
        <v>134</v>
      </c>
      <c r="E183" s="129" t="s">
        <v>444</v>
      </c>
      <c r="F183" s="130" t="s">
        <v>445</v>
      </c>
      <c r="G183" s="131" t="s">
        <v>150</v>
      </c>
      <c r="H183" s="132">
        <v>4.1779999999999999</v>
      </c>
      <c r="I183" s="78"/>
      <c r="J183" s="126">
        <f>ROUND(I183*H183,2)</f>
        <v>0</v>
      </c>
      <c r="K183" s="79"/>
      <c r="L183" s="23"/>
      <c r="M183" s="80" t="s">
        <v>1</v>
      </c>
      <c r="N183" s="81" t="s">
        <v>37</v>
      </c>
      <c r="P183" s="82">
        <f>O183*H183</f>
        <v>0</v>
      </c>
      <c r="Q183" s="82">
        <v>2.3010199999999998</v>
      </c>
      <c r="R183" s="82">
        <f>Q183*H183</f>
        <v>9.6136615599999988</v>
      </c>
      <c r="S183" s="82">
        <v>0</v>
      </c>
      <c r="T183" s="83">
        <f>S183*H183</f>
        <v>0</v>
      </c>
      <c r="AR183" s="84" t="s">
        <v>138</v>
      </c>
      <c r="AT183" s="84" t="s">
        <v>134</v>
      </c>
      <c r="AU183" s="84" t="s">
        <v>82</v>
      </c>
      <c r="AY183" s="16" t="s">
        <v>132</v>
      </c>
      <c r="BE183" s="85">
        <f>IF(N183="základní",J183,0)</f>
        <v>0</v>
      </c>
      <c r="BF183" s="85">
        <f>IF(N183="snížená",J183,0)</f>
        <v>0</v>
      </c>
      <c r="BG183" s="85">
        <f>IF(N183="zákl. přenesená",J183,0)</f>
        <v>0</v>
      </c>
      <c r="BH183" s="85">
        <f>IF(N183="sníž. přenesená",J183,0)</f>
        <v>0</v>
      </c>
      <c r="BI183" s="85">
        <f>IF(N183="nulová",J183,0)</f>
        <v>0</v>
      </c>
      <c r="BJ183" s="16" t="s">
        <v>80</v>
      </c>
      <c r="BK183" s="85">
        <f>ROUND(I183*H183,2)</f>
        <v>0</v>
      </c>
      <c r="BL183" s="16" t="s">
        <v>138</v>
      </c>
      <c r="BM183" s="84" t="s">
        <v>446</v>
      </c>
    </row>
    <row r="184" spans="2:65" s="14" customFormat="1">
      <c r="B184" s="140"/>
      <c r="C184" s="141"/>
      <c r="D184" s="115" t="s">
        <v>140</v>
      </c>
      <c r="E184" s="142" t="s">
        <v>1</v>
      </c>
      <c r="F184" s="143" t="s">
        <v>421</v>
      </c>
      <c r="G184" s="141"/>
      <c r="H184" s="142" t="s">
        <v>1</v>
      </c>
      <c r="I184" s="141"/>
      <c r="J184" s="141"/>
      <c r="L184" s="94"/>
      <c r="M184" s="96"/>
      <c r="T184" s="97"/>
      <c r="AT184" s="95" t="s">
        <v>140</v>
      </c>
      <c r="AU184" s="95" t="s">
        <v>82</v>
      </c>
      <c r="AV184" s="14" t="s">
        <v>80</v>
      </c>
      <c r="AW184" s="14" t="s">
        <v>29</v>
      </c>
      <c r="AX184" s="14" t="s">
        <v>72</v>
      </c>
      <c r="AY184" s="95" t="s">
        <v>132</v>
      </c>
    </row>
    <row r="185" spans="2:65" s="12" customFormat="1" ht="22.5">
      <c r="B185" s="113"/>
      <c r="C185" s="114"/>
      <c r="D185" s="115" t="s">
        <v>140</v>
      </c>
      <c r="E185" s="116" t="s">
        <v>1</v>
      </c>
      <c r="F185" s="117" t="s">
        <v>422</v>
      </c>
      <c r="G185" s="114"/>
      <c r="H185" s="118">
        <v>3.9780000000000002</v>
      </c>
      <c r="I185" s="114"/>
      <c r="J185" s="114"/>
      <c r="L185" s="86"/>
      <c r="M185" s="88"/>
      <c r="T185" s="89"/>
      <c r="AT185" s="87" t="s">
        <v>140</v>
      </c>
      <c r="AU185" s="87" t="s">
        <v>82</v>
      </c>
      <c r="AV185" s="12" t="s">
        <v>82</v>
      </c>
      <c r="AW185" s="12" t="s">
        <v>29</v>
      </c>
      <c r="AX185" s="12" t="s">
        <v>72</v>
      </c>
      <c r="AY185" s="87" t="s">
        <v>132</v>
      </c>
    </row>
    <row r="186" spans="2:65" s="12" customFormat="1">
      <c r="B186" s="113"/>
      <c r="C186" s="114"/>
      <c r="D186" s="115" t="s">
        <v>140</v>
      </c>
      <c r="E186" s="116" t="s">
        <v>1</v>
      </c>
      <c r="F186" s="117" t="s">
        <v>447</v>
      </c>
      <c r="G186" s="114"/>
      <c r="H186" s="118">
        <v>0.2</v>
      </c>
      <c r="I186" s="114"/>
      <c r="J186" s="114"/>
      <c r="L186" s="86"/>
      <c r="M186" s="88"/>
      <c r="T186" s="89"/>
      <c r="AT186" s="87" t="s">
        <v>140</v>
      </c>
      <c r="AU186" s="87" t="s">
        <v>82</v>
      </c>
      <c r="AV186" s="12" t="s">
        <v>82</v>
      </c>
      <c r="AW186" s="12" t="s">
        <v>29</v>
      </c>
      <c r="AX186" s="12" t="s">
        <v>72</v>
      </c>
      <c r="AY186" s="87" t="s">
        <v>132</v>
      </c>
    </row>
    <row r="187" spans="2:65" s="13" customFormat="1">
      <c r="B187" s="119"/>
      <c r="C187" s="120"/>
      <c r="D187" s="115" t="s">
        <v>140</v>
      </c>
      <c r="E187" s="121" t="s">
        <v>1</v>
      </c>
      <c r="F187" s="122" t="s">
        <v>142</v>
      </c>
      <c r="G187" s="120"/>
      <c r="H187" s="123">
        <v>4.1779999999999999</v>
      </c>
      <c r="I187" s="120"/>
      <c r="J187" s="120"/>
      <c r="L187" s="90"/>
      <c r="M187" s="92"/>
      <c r="T187" s="93"/>
      <c r="AT187" s="91" t="s">
        <v>140</v>
      </c>
      <c r="AU187" s="91" t="s">
        <v>82</v>
      </c>
      <c r="AV187" s="13" t="s">
        <v>138</v>
      </c>
      <c r="AW187" s="13" t="s">
        <v>29</v>
      </c>
      <c r="AX187" s="13" t="s">
        <v>80</v>
      </c>
      <c r="AY187" s="91" t="s">
        <v>132</v>
      </c>
    </row>
    <row r="188" spans="2:65" s="1" customFormat="1" ht="24.2" customHeight="1">
      <c r="B188" s="127"/>
      <c r="C188" s="128" t="s">
        <v>225</v>
      </c>
      <c r="D188" s="128" t="s">
        <v>134</v>
      </c>
      <c r="E188" s="129" t="s">
        <v>448</v>
      </c>
      <c r="F188" s="130" t="s">
        <v>449</v>
      </c>
      <c r="G188" s="131" t="s">
        <v>150</v>
      </c>
      <c r="H188" s="132">
        <v>2.0640000000000001</v>
      </c>
      <c r="I188" s="78"/>
      <c r="J188" s="126">
        <f>ROUND(I188*H188,2)</f>
        <v>0</v>
      </c>
      <c r="K188" s="79"/>
      <c r="L188" s="23"/>
      <c r="M188" s="80" t="s">
        <v>1</v>
      </c>
      <c r="N188" s="81" t="s">
        <v>37</v>
      </c>
      <c r="P188" s="82">
        <f>O188*H188</f>
        <v>0</v>
      </c>
      <c r="Q188" s="82">
        <v>2.5018699999999998</v>
      </c>
      <c r="R188" s="82">
        <f>Q188*H188</f>
        <v>5.1638596799999998</v>
      </c>
      <c r="S188" s="82">
        <v>0</v>
      </c>
      <c r="T188" s="83">
        <f>S188*H188</f>
        <v>0</v>
      </c>
      <c r="AR188" s="84" t="s">
        <v>138</v>
      </c>
      <c r="AT188" s="84" t="s">
        <v>134</v>
      </c>
      <c r="AU188" s="84" t="s">
        <v>82</v>
      </c>
      <c r="AY188" s="16" t="s">
        <v>132</v>
      </c>
      <c r="BE188" s="85">
        <f>IF(N188="základní",J188,0)</f>
        <v>0</v>
      </c>
      <c r="BF188" s="85">
        <f>IF(N188="snížená",J188,0)</f>
        <v>0</v>
      </c>
      <c r="BG188" s="85">
        <f>IF(N188="zákl. přenesená",J188,0)</f>
        <v>0</v>
      </c>
      <c r="BH188" s="85">
        <f>IF(N188="sníž. přenesená",J188,0)</f>
        <v>0</v>
      </c>
      <c r="BI188" s="85">
        <f>IF(N188="nulová",J188,0)</f>
        <v>0</v>
      </c>
      <c r="BJ188" s="16" t="s">
        <v>80</v>
      </c>
      <c r="BK188" s="85">
        <f>ROUND(I188*H188,2)</f>
        <v>0</v>
      </c>
      <c r="BL188" s="16" t="s">
        <v>138</v>
      </c>
      <c r="BM188" s="84" t="s">
        <v>450</v>
      </c>
    </row>
    <row r="189" spans="2:65" s="12" customFormat="1">
      <c r="B189" s="113"/>
      <c r="C189" s="114"/>
      <c r="D189" s="115" t="s">
        <v>140</v>
      </c>
      <c r="E189" s="116" t="s">
        <v>1</v>
      </c>
      <c r="F189" s="117" t="s">
        <v>451</v>
      </c>
      <c r="G189" s="114"/>
      <c r="H189" s="118">
        <v>2.0640000000000001</v>
      </c>
      <c r="I189" s="114"/>
      <c r="J189" s="114"/>
      <c r="L189" s="86"/>
      <c r="M189" s="88"/>
      <c r="T189" s="89"/>
      <c r="AT189" s="87" t="s">
        <v>140</v>
      </c>
      <c r="AU189" s="87" t="s">
        <v>82</v>
      </c>
      <c r="AV189" s="12" t="s">
        <v>82</v>
      </c>
      <c r="AW189" s="12" t="s">
        <v>29</v>
      </c>
      <c r="AX189" s="12" t="s">
        <v>72</v>
      </c>
      <c r="AY189" s="87" t="s">
        <v>132</v>
      </c>
    </row>
    <row r="190" spans="2:65" s="13" customFormat="1">
      <c r="B190" s="119"/>
      <c r="C190" s="120"/>
      <c r="D190" s="115" t="s">
        <v>140</v>
      </c>
      <c r="E190" s="121" t="s">
        <v>1</v>
      </c>
      <c r="F190" s="122" t="s">
        <v>142</v>
      </c>
      <c r="G190" s="120"/>
      <c r="H190" s="123">
        <v>2.0640000000000001</v>
      </c>
      <c r="I190" s="120"/>
      <c r="J190" s="120"/>
      <c r="L190" s="90"/>
      <c r="M190" s="92"/>
      <c r="T190" s="93"/>
      <c r="AT190" s="91" t="s">
        <v>140</v>
      </c>
      <c r="AU190" s="91" t="s">
        <v>82</v>
      </c>
      <c r="AV190" s="13" t="s">
        <v>138</v>
      </c>
      <c r="AW190" s="13" t="s">
        <v>29</v>
      </c>
      <c r="AX190" s="13" t="s">
        <v>80</v>
      </c>
      <c r="AY190" s="91" t="s">
        <v>132</v>
      </c>
    </row>
    <row r="191" spans="2:65" s="1" customFormat="1" ht="16.5" customHeight="1">
      <c r="B191" s="127"/>
      <c r="C191" s="128" t="s">
        <v>230</v>
      </c>
      <c r="D191" s="128" t="s">
        <v>134</v>
      </c>
      <c r="E191" s="129" t="s">
        <v>452</v>
      </c>
      <c r="F191" s="130" t="s">
        <v>453</v>
      </c>
      <c r="G191" s="131" t="s">
        <v>252</v>
      </c>
      <c r="H191" s="132">
        <v>4.4000000000000004</v>
      </c>
      <c r="I191" s="78"/>
      <c r="J191" s="126">
        <f>ROUND(I191*H191,2)</f>
        <v>0</v>
      </c>
      <c r="K191" s="79"/>
      <c r="L191" s="23"/>
      <c r="M191" s="80" t="s">
        <v>1</v>
      </c>
      <c r="N191" s="81" t="s">
        <v>37</v>
      </c>
      <c r="P191" s="82">
        <f>O191*H191</f>
        <v>0</v>
      </c>
      <c r="Q191" s="82">
        <v>2.6900000000000001E-3</v>
      </c>
      <c r="R191" s="82">
        <f>Q191*H191</f>
        <v>1.1836000000000001E-2</v>
      </c>
      <c r="S191" s="82">
        <v>0</v>
      </c>
      <c r="T191" s="83">
        <f>S191*H191</f>
        <v>0</v>
      </c>
      <c r="AR191" s="84" t="s">
        <v>138</v>
      </c>
      <c r="AT191" s="84" t="s">
        <v>134</v>
      </c>
      <c r="AU191" s="84" t="s">
        <v>82</v>
      </c>
      <c r="AY191" s="16" t="s">
        <v>132</v>
      </c>
      <c r="BE191" s="85">
        <f>IF(N191="základní",J191,0)</f>
        <v>0</v>
      </c>
      <c r="BF191" s="85">
        <f>IF(N191="snížená",J191,0)</f>
        <v>0</v>
      </c>
      <c r="BG191" s="85">
        <f>IF(N191="zákl. přenesená",J191,0)</f>
        <v>0</v>
      </c>
      <c r="BH191" s="85">
        <f>IF(N191="sníž. přenesená",J191,0)</f>
        <v>0</v>
      </c>
      <c r="BI191" s="85">
        <f>IF(N191="nulová",J191,0)</f>
        <v>0</v>
      </c>
      <c r="BJ191" s="16" t="s">
        <v>80</v>
      </c>
      <c r="BK191" s="85">
        <f>ROUND(I191*H191,2)</f>
        <v>0</v>
      </c>
      <c r="BL191" s="16" t="s">
        <v>138</v>
      </c>
      <c r="BM191" s="84" t="s">
        <v>454</v>
      </c>
    </row>
    <row r="192" spans="2:65" s="12" customFormat="1">
      <c r="B192" s="113"/>
      <c r="C192" s="114"/>
      <c r="D192" s="115" t="s">
        <v>140</v>
      </c>
      <c r="E192" s="116" t="s">
        <v>1</v>
      </c>
      <c r="F192" s="117" t="s">
        <v>455</v>
      </c>
      <c r="G192" s="114"/>
      <c r="H192" s="118">
        <v>4.4000000000000004</v>
      </c>
      <c r="I192" s="114"/>
      <c r="J192" s="114"/>
      <c r="L192" s="86"/>
      <c r="M192" s="88"/>
      <c r="T192" s="89"/>
      <c r="AT192" s="87" t="s">
        <v>140</v>
      </c>
      <c r="AU192" s="87" t="s">
        <v>82</v>
      </c>
      <c r="AV192" s="12" t="s">
        <v>82</v>
      </c>
      <c r="AW192" s="12" t="s">
        <v>29</v>
      </c>
      <c r="AX192" s="12" t="s">
        <v>72</v>
      </c>
      <c r="AY192" s="87" t="s">
        <v>132</v>
      </c>
    </row>
    <row r="193" spans="2:65" s="13" customFormat="1">
      <c r="B193" s="119"/>
      <c r="C193" s="120"/>
      <c r="D193" s="115" t="s">
        <v>140</v>
      </c>
      <c r="E193" s="121" t="s">
        <v>1</v>
      </c>
      <c r="F193" s="122" t="s">
        <v>142</v>
      </c>
      <c r="G193" s="120"/>
      <c r="H193" s="123">
        <v>4.4000000000000004</v>
      </c>
      <c r="I193" s="120"/>
      <c r="J193" s="120"/>
      <c r="L193" s="90"/>
      <c r="M193" s="92"/>
      <c r="T193" s="93"/>
      <c r="AT193" s="91" t="s">
        <v>140</v>
      </c>
      <c r="AU193" s="91" t="s">
        <v>82</v>
      </c>
      <c r="AV193" s="13" t="s">
        <v>138</v>
      </c>
      <c r="AW193" s="13" t="s">
        <v>29</v>
      </c>
      <c r="AX193" s="13" t="s">
        <v>80</v>
      </c>
      <c r="AY193" s="91" t="s">
        <v>132</v>
      </c>
    </row>
    <row r="194" spans="2:65" s="1" customFormat="1" ht="16.5" customHeight="1">
      <c r="B194" s="127"/>
      <c r="C194" s="128" t="s">
        <v>234</v>
      </c>
      <c r="D194" s="128" t="s">
        <v>134</v>
      </c>
      <c r="E194" s="129" t="s">
        <v>456</v>
      </c>
      <c r="F194" s="130" t="s">
        <v>457</v>
      </c>
      <c r="G194" s="131" t="s">
        <v>252</v>
      </c>
      <c r="H194" s="132">
        <v>4.4000000000000004</v>
      </c>
      <c r="I194" s="78"/>
      <c r="J194" s="126">
        <f>ROUND(I194*H194,2)</f>
        <v>0</v>
      </c>
      <c r="K194" s="79"/>
      <c r="L194" s="23"/>
      <c r="M194" s="80" t="s">
        <v>1</v>
      </c>
      <c r="N194" s="81" t="s">
        <v>37</v>
      </c>
      <c r="P194" s="82">
        <f>O194*H194</f>
        <v>0</v>
      </c>
      <c r="Q194" s="82">
        <v>0</v>
      </c>
      <c r="R194" s="82">
        <f>Q194*H194</f>
        <v>0</v>
      </c>
      <c r="S194" s="82">
        <v>0</v>
      </c>
      <c r="T194" s="83">
        <f>S194*H194</f>
        <v>0</v>
      </c>
      <c r="AR194" s="84" t="s">
        <v>138</v>
      </c>
      <c r="AT194" s="84" t="s">
        <v>134</v>
      </c>
      <c r="AU194" s="84" t="s">
        <v>82</v>
      </c>
      <c r="AY194" s="16" t="s">
        <v>132</v>
      </c>
      <c r="BE194" s="85">
        <f>IF(N194="základní",J194,0)</f>
        <v>0</v>
      </c>
      <c r="BF194" s="85">
        <f>IF(N194="snížená",J194,0)</f>
        <v>0</v>
      </c>
      <c r="BG194" s="85">
        <f>IF(N194="zákl. přenesená",J194,0)</f>
        <v>0</v>
      </c>
      <c r="BH194" s="85">
        <f>IF(N194="sníž. přenesená",J194,0)</f>
        <v>0</v>
      </c>
      <c r="BI194" s="85">
        <f>IF(N194="nulová",J194,0)</f>
        <v>0</v>
      </c>
      <c r="BJ194" s="16" t="s">
        <v>80</v>
      </c>
      <c r="BK194" s="85">
        <f>ROUND(I194*H194,2)</f>
        <v>0</v>
      </c>
      <c r="BL194" s="16" t="s">
        <v>138</v>
      </c>
      <c r="BM194" s="84" t="s">
        <v>458</v>
      </c>
    </row>
    <row r="195" spans="2:65" s="1" customFormat="1" ht="21.75" customHeight="1">
      <c r="B195" s="127"/>
      <c r="C195" s="128" t="s">
        <v>239</v>
      </c>
      <c r="D195" s="128" t="s">
        <v>134</v>
      </c>
      <c r="E195" s="129" t="s">
        <v>459</v>
      </c>
      <c r="F195" s="130" t="s">
        <v>460</v>
      </c>
      <c r="G195" s="131" t="s">
        <v>168</v>
      </c>
      <c r="H195" s="132">
        <v>0.31</v>
      </c>
      <c r="I195" s="78"/>
      <c r="J195" s="126">
        <f>ROUND(I195*H195,2)</f>
        <v>0</v>
      </c>
      <c r="K195" s="79"/>
      <c r="L195" s="23"/>
      <c r="M195" s="80" t="s">
        <v>1</v>
      </c>
      <c r="N195" s="81" t="s">
        <v>37</v>
      </c>
      <c r="P195" s="82">
        <f>O195*H195</f>
        <v>0</v>
      </c>
      <c r="Q195" s="82">
        <v>1.0606199999999999</v>
      </c>
      <c r="R195" s="82">
        <f>Q195*H195</f>
        <v>0.32879219999999998</v>
      </c>
      <c r="S195" s="82">
        <v>0</v>
      </c>
      <c r="T195" s="83">
        <f>S195*H195</f>
        <v>0</v>
      </c>
      <c r="AR195" s="84" t="s">
        <v>138</v>
      </c>
      <c r="AT195" s="84" t="s">
        <v>134</v>
      </c>
      <c r="AU195" s="84" t="s">
        <v>82</v>
      </c>
      <c r="AY195" s="16" t="s">
        <v>132</v>
      </c>
      <c r="BE195" s="85">
        <f>IF(N195="základní",J195,0)</f>
        <v>0</v>
      </c>
      <c r="BF195" s="85">
        <f>IF(N195="snížená",J195,0)</f>
        <v>0</v>
      </c>
      <c r="BG195" s="85">
        <f>IF(N195="zákl. přenesená",J195,0)</f>
        <v>0</v>
      </c>
      <c r="BH195" s="85">
        <f>IF(N195="sníž. přenesená",J195,0)</f>
        <v>0</v>
      </c>
      <c r="BI195" s="85">
        <f>IF(N195="nulová",J195,0)</f>
        <v>0</v>
      </c>
      <c r="BJ195" s="16" t="s">
        <v>80</v>
      </c>
      <c r="BK195" s="85">
        <f>ROUND(I195*H195,2)</f>
        <v>0</v>
      </c>
      <c r="BL195" s="16" t="s">
        <v>138</v>
      </c>
      <c r="BM195" s="84" t="s">
        <v>461</v>
      </c>
    </row>
    <row r="196" spans="2:65" s="12" customFormat="1">
      <c r="B196" s="113"/>
      <c r="C196" s="114"/>
      <c r="D196" s="115" t="s">
        <v>140</v>
      </c>
      <c r="E196" s="116" t="s">
        <v>1</v>
      </c>
      <c r="F196" s="117" t="s">
        <v>462</v>
      </c>
      <c r="G196" s="114"/>
      <c r="H196" s="118">
        <v>0.31</v>
      </c>
      <c r="I196" s="114"/>
      <c r="J196" s="114"/>
      <c r="L196" s="86"/>
      <c r="M196" s="88"/>
      <c r="T196" s="89"/>
      <c r="AT196" s="87" t="s">
        <v>140</v>
      </c>
      <c r="AU196" s="87" t="s">
        <v>82</v>
      </c>
      <c r="AV196" s="12" t="s">
        <v>82</v>
      </c>
      <c r="AW196" s="12" t="s">
        <v>29</v>
      </c>
      <c r="AX196" s="12" t="s">
        <v>72</v>
      </c>
      <c r="AY196" s="87" t="s">
        <v>132</v>
      </c>
    </row>
    <row r="197" spans="2:65" s="13" customFormat="1">
      <c r="B197" s="119"/>
      <c r="C197" s="120"/>
      <c r="D197" s="115" t="s">
        <v>140</v>
      </c>
      <c r="E197" s="121" t="s">
        <v>1</v>
      </c>
      <c r="F197" s="122" t="s">
        <v>142</v>
      </c>
      <c r="G197" s="120"/>
      <c r="H197" s="123">
        <v>0.31</v>
      </c>
      <c r="I197" s="120"/>
      <c r="J197" s="120"/>
      <c r="L197" s="90"/>
      <c r="M197" s="92"/>
      <c r="T197" s="93"/>
      <c r="AT197" s="91" t="s">
        <v>140</v>
      </c>
      <c r="AU197" s="91" t="s">
        <v>82</v>
      </c>
      <c r="AV197" s="13" t="s">
        <v>138</v>
      </c>
      <c r="AW197" s="13" t="s">
        <v>29</v>
      </c>
      <c r="AX197" s="13" t="s">
        <v>80</v>
      </c>
      <c r="AY197" s="91" t="s">
        <v>132</v>
      </c>
    </row>
    <row r="198" spans="2:65" s="1" customFormat="1" ht="16.5" customHeight="1">
      <c r="B198" s="127"/>
      <c r="C198" s="128" t="s">
        <v>7</v>
      </c>
      <c r="D198" s="128" t="s">
        <v>134</v>
      </c>
      <c r="E198" s="129" t="s">
        <v>463</v>
      </c>
      <c r="F198" s="130" t="s">
        <v>464</v>
      </c>
      <c r="G198" s="131" t="s">
        <v>150</v>
      </c>
      <c r="H198" s="132">
        <v>0.94199999999999995</v>
      </c>
      <c r="I198" s="78"/>
      <c r="J198" s="126">
        <f>ROUND(I198*H198,2)</f>
        <v>0</v>
      </c>
      <c r="K198" s="79"/>
      <c r="L198" s="23"/>
      <c r="M198" s="80" t="s">
        <v>1</v>
      </c>
      <c r="N198" s="81" t="s">
        <v>37</v>
      </c>
      <c r="P198" s="82">
        <f>O198*H198</f>
        <v>0</v>
      </c>
      <c r="Q198" s="82">
        <v>2.3010199999999998</v>
      </c>
      <c r="R198" s="82">
        <f>Q198*H198</f>
        <v>2.1675608399999997</v>
      </c>
      <c r="S198" s="82">
        <v>0</v>
      </c>
      <c r="T198" s="83">
        <f>S198*H198</f>
        <v>0</v>
      </c>
      <c r="AR198" s="84" t="s">
        <v>138</v>
      </c>
      <c r="AT198" s="84" t="s">
        <v>134</v>
      </c>
      <c r="AU198" s="84" t="s">
        <v>82</v>
      </c>
      <c r="AY198" s="16" t="s">
        <v>132</v>
      </c>
      <c r="BE198" s="85">
        <f>IF(N198="základní",J198,0)</f>
        <v>0</v>
      </c>
      <c r="BF198" s="85">
        <f>IF(N198="snížená",J198,0)</f>
        <v>0</v>
      </c>
      <c r="BG198" s="85">
        <f>IF(N198="zákl. přenesená",J198,0)</f>
        <v>0</v>
      </c>
      <c r="BH198" s="85">
        <f>IF(N198="sníž. přenesená",J198,0)</f>
        <v>0</v>
      </c>
      <c r="BI198" s="85">
        <f>IF(N198="nulová",J198,0)</f>
        <v>0</v>
      </c>
      <c r="BJ198" s="16" t="s">
        <v>80</v>
      </c>
      <c r="BK198" s="85">
        <f>ROUND(I198*H198,2)</f>
        <v>0</v>
      </c>
      <c r="BL198" s="16" t="s">
        <v>138</v>
      </c>
      <c r="BM198" s="84" t="s">
        <v>465</v>
      </c>
    </row>
    <row r="199" spans="2:65" s="12" customFormat="1">
      <c r="B199" s="113"/>
      <c r="C199" s="114"/>
      <c r="D199" s="115" t="s">
        <v>140</v>
      </c>
      <c r="E199" s="116" t="s">
        <v>1</v>
      </c>
      <c r="F199" s="117" t="s">
        <v>466</v>
      </c>
      <c r="G199" s="114"/>
      <c r="H199" s="118">
        <v>0.64800000000000002</v>
      </c>
      <c r="I199" s="114"/>
      <c r="J199" s="114"/>
      <c r="L199" s="86"/>
      <c r="M199" s="88"/>
      <c r="T199" s="89"/>
      <c r="AT199" s="87" t="s">
        <v>140</v>
      </c>
      <c r="AU199" s="87" t="s">
        <v>82</v>
      </c>
      <c r="AV199" s="12" t="s">
        <v>82</v>
      </c>
      <c r="AW199" s="12" t="s">
        <v>29</v>
      </c>
      <c r="AX199" s="12" t="s">
        <v>72</v>
      </c>
      <c r="AY199" s="87" t="s">
        <v>132</v>
      </c>
    </row>
    <row r="200" spans="2:65" s="12" customFormat="1">
      <c r="B200" s="113"/>
      <c r="C200" s="114"/>
      <c r="D200" s="115" t="s">
        <v>140</v>
      </c>
      <c r="E200" s="116" t="s">
        <v>1</v>
      </c>
      <c r="F200" s="117" t="s">
        <v>467</v>
      </c>
      <c r="G200" s="114"/>
      <c r="H200" s="118">
        <v>0.29399999999999998</v>
      </c>
      <c r="I200" s="114"/>
      <c r="J200" s="114"/>
      <c r="L200" s="86"/>
      <c r="M200" s="88"/>
      <c r="T200" s="89"/>
      <c r="AT200" s="87" t="s">
        <v>140</v>
      </c>
      <c r="AU200" s="87" t="s">
        <v>82</v>
      </c>
      <c r="AV200" s="12" t="s">
        <v>82</v>
      </c>
      <c r="AW200" s="12" t="s">
        <v>29</v>
      </c>
      <c r="AX200" s="12" t="s">
        <v>72</v>
      </c>
      <c r="AY200" s="87" t="s">
        <v>132</v>
      </c>
    </row>
    <row r="201" spans="2:65" s="13" customFormat="1">
      <c r="B201" s="119"/>
      <c r="C201" s="120"/>
      <c r="D201" s="115" t="s">
        <v>140</v>
      </c>
      <c r="E201" s="121" t="s">
        <v>1</v>
      </c>
      <c r="F201" s="122" t="s">
        <v>142</v>
      </c>
      <c r="G201" s="120"/>
      <c r="H201" s="123">
        <v>0.94199999999999995</v>
      </c>
      <c r="I201" s="120"/>
      <c r="J201" s="120"/>
      <c r="L201" s="90"/>
      <c r="M201" s="92"/>
      <c r="T201" s="93"/>
      <c r="AT201" s="91" t="s">
        <v>140</v>
      </c>
      <c r="AU201" s="91" t="s">
        <v>82</v>
      </c>
      <c r="AV201" s="13" t="s">
        <v>138</v>
      </c>
      <c r="AW201" s="13" t="s">
        <v>29</v>
      </c>
      <c r="AX201" s="13" t="s">
        <v>80</v>
      </c>
      <c r="AY201" s="91" t="s">
        <v>132</v>
      </c>
    </row>
    <row r="202" spans="2:65" s="1" customFormat="1" ht="16.5" customHeight="1">
      <c r="B202" s="127"/>
      <c r="C202" s="128" t="s">
        <v>249</v>
      </c>
      <c r="D202" s="128" t="s">
        <v>134</v>
      </c>
      <c r="E202" s="129" t="s">
        <v>468</v>
      </c>
      <c r="F202" s="130" t="s">
        <v>469</v>
      </c>
      <c r="G202" s="131" t="s">
        <v>150</v>
      </c>
      <c r="H202" s="132">
        <v>4.218</v>
      </c>
      <c r="I202" s="78"/>
      <c r="J202" s="126">
        <f>ROUND(I202*H202,2)</f>
        <v>0</v>
      </c>
      <c r="K202" s="79"/>
      <c r="L202" s="23"/>
      <c r="M202" s="80" t="s">
        <v>1</v>
      </c>
      <c r="N202" s="81" t="s">
        <v>37</v>
      </c>
      <c r="P202" s="82">
        <f>O202*H202</f>
        <v>0</v>
      </c>
      <c r="Q202" s="82">
        <v>2.3010199999999998</v>
      </c>
      <c r="R202" s="82">
        <f>Q202*H202</f>
        <v>9.7057023600000001</v>
      </c>
      <c r="S202" s="82">
        <v>0</v>
      </c>
      <c r="T202" s="83">
        <f>S202*H202</f>
        <v>0</v>
      </c>
      <c r="AR202" s="84" t="s">
        <v>138</v>
      </c>
      <c r="AT202" s="84" t="s">
        <v>134</v>
      </c>
      <c r="AU202" s="84" t="s">
        <v>82</v>
      </c>
      <c r="AY202" s="16" t="s">
        <v>132</v>
      </c>
      <c r="BE202" s="85">
        <f>IF(N202="základní",J202,0)</f>
        <v>0</v>
      </c>
      <c r="BF202" s="85">
        <f>IF(N202="snížená",J202,0)</f>
        <v>0</v>
      </c>
      <c r="BG202" s="85">
        <f>IF(N202="zákl. přenesená",J202,0)</f>
        <v>0</v>
      </c>
      <c r="BH202" s="85">
        <f>IF(N202="sníž. přenesená",J202,0)</f>
        <v>0</v>
      </c>
      <c r="BI202" s="85">
        <f>IF(N202="nulová",J202,0)</f>
        <v>0</v>
      </c>
      <c r="BJ202" s="16" t="s">
        <v>80</v>
      </c>
      <c r="BK202" s="85">
        <f>ROUND(I202*H202,2)</f>
        <v>0</v>
      </c>
      <c r="BL202" s="16" t="s">
        <v>138</v>
      </c>
      <c r="BM202" s="84" t="s">
        <v>470</v>
      </c>
    </row>
    <row r="203" spans="2:65" s="14" customFormat="1">
      <c r="B203" s="140"/>
      <c r="C203" s="141"/>
      <c r="D203" s="115" t="s">
        <v>140</v>
      </c>
      <c r="E203" s="142" t="s">
        <v>1</v>
      </c>
      <c r="F203" s="143" t="s">
        <v>471</v>
      </c>
      <c r="G203" s="141"/>
      <c r="H203" s="142" t="s">
        <v>1</v>
      </c>
      <c r="I203" s="141"/>
      <c r="J203" s="141"/>
      <c r="L203" s="94"/>
      <c r="M203" s="96"/>
      <c r="T203" s="97"/>
      <c r="AT203" s="95" t="s">
        <v>140</v>
      </c>
      <c r="AU203" s="95" t="s">
        <v>82</v>
      </c>
      <c r="AV203" s="14" t="s">
        <v>80</v>
      </c>
      <c r="AW203" s="14" t="s">
        <v>29</v>
      </c>
      <c r="AX203" s="14" t="s">
        <v>72</v>
      </c>
      <c r="AY203" s="95" t="s">
        <v>132</v>
      </c>
    </row>
    <row r="204" spans="2:65" s="12" customFormat="1">
      <c r="B204" s="113"/>
      <c r="C204" s="114"/>
      <c r="D204" s="115" t="s">
        <v>140</v>
      </c>
      <c r="E204" s="116" t="s">
        <v>1</v>
      </c>
      <c r="F204" s="117" t="s">
        <v>406</v>
      </c>
      <c r="G204" s="114"/>
      <c r="H204" s="118">
        <v>3.57</v>
      </c>
      <c r="I204" s="114"/>
      <c r="J204" s="114"/>
      <c r="L204" s="86"/>
      <c r="M204" s="88"/>
      <c r="T204" s="89"/>
      <c r="AT204" s="87" t="s">
        <v>140</v>
      </c>
      <c r="AU204" s="87" t="s">
        <v>82</v>
      </c>
      <c r="AV204" s="12" t="s">
        <v>82</v>
      </c>
      <c r="AW204" s="12" t="s">
        <v>29</v>
      </c>
      <c r="AX204" s="12" t="s">
        <v>72</v>
      </c>
      <c r="AY204" s="87" t="s">
        <v>132</v>
      </c>
    </row>
    <row r="205" spans="2:65" s="12" customFormat="1">
      <c r="B205" s="113"/>
      <c r="C205" s="114"/>
      <c r="D205" s="115" t="s">
        <v>140</v>
      </c>
      <c r="E205" s="116" t="s">
        <v>1</v>
      </c>
      <c r="F205" s="117" t="s">
        <v>472</v>
      </c>
      <c r="G205" s="114"/>
      <c r="H205" s="118">
        <v>0.64800000000000002</v>
      </c>
      <c r="I205" s="114"/>
      <c r="J205" s="114"/>
      <c r="L205" s="86"/>
      <c r="M205" s="88"/>
      <c r="T205" s="89"/>
      <c r="AT205" s="87" t="s">
        <v>140</v>
      </c>
      <c r="AU205" s="87" t="s">
        <v>82</v>
      </c>
      <c r="AV205" s="12" t="s">
        <v>82</v>
      </c>
      <c r="AW205" s="12" t="s">
        <v>29</v>
      </c>
      <c r="AX205" s="12" t="s">
        <v>72</v>
      </c>
      <c r="AY205" s="87" t="s">
        <v>132</v>
      </c>
    </row>
    <row r="206" spans="2:65" s="13" customFormat="1">
      <c r="B206" s="119"/>
      <c r="C206" s="120"/>
      <c r="D206" s="115" t="s">
        <v>140</v>
      </c>
      <c r="E206" s="121" t="s">
        <v>1</v>
      </c>
      <c r="F206" s="122" t="s">
        <v>142</v>
      </c>
      <c r="G206" s="120"/>
      <c r="H206" s="123">
        <v>4.218</v>
      </c>
      <c r="I206" s="120"/>
      <c r="J206" s="120"/>
      <c r="L206" s="90"/>
      <c r="M206" s="92"/>
      <c r="T206" s="93"/>
      <c r="AT206" s="91" t="s">
        <v>140</v>
      </c>
      <c r="AU206" s="91" t="s">
        <v>82</v>
      </c>
      <c r="AV206" s="13" t="s">
        <v>138</v>
      </c>
      <c r="AW206" s="13" t="s">
        <v>29</v>
      </c>
      <c r="AX206" s="13" t="s">
        <v>80</v>
      </c>
      <c r="AY206" s="91" t="s">
        <v>132</v>
      </c>
    </row>
    <row r="207" spans="2:65" s="1" customFormat="1" ht="16.5" customHeight="1">
      <c r="B207" s="127"/>
      <c r="C207" s="128" t="s">
        <v>255</v>
      </c>
      <c r="D207" s="128" t="s">
        <v>134</v>
      </c>
      <c r="E207" s="129" t="s">
        <v>473</v>
      </c>
      <c r="F207" s="130" t="s">
        <v>474</v>
      </c>
      <c r="G207" s="131" t="s">
        <v>150</v>
      </c>
      <c r="H207" s="132">
        <v>0.54400000000000004</v>
      </c>
      <c r="I207" s="78"/>
      <c r="J207" s="126">
        <f>ROUND(I207*H207,2)</f>
        <v>0</v>
      </c>
      <c r="K207" s="79"/>
      <c r="L207" s="23"/>
      <c r="M207" s="80" t="s">
        <v>1</v>
      </c>
      <c r="N207" s="81" t="s">
        <v>37</v>
      </c>
      <c r="P207" s="82">
        <f>O207*H207</f>
        <v>0</v>
      </c>
      <c r="Q207" s="82">
        <v>2.5018699999999998</v>
      </c>
      <c r="R207" s="82">
        <f>Q207*H207</f>
        <v>1.36101728</v>
      </c>
      <c r="S207" s="82">
        <v>0</v>
      </c>
      <c r="T207" s="83">
        <f>S207*H207</f>
        <v>0</v>
      </c>
      <c r="AR207" s="84" t="s">
        <v>138</v>
      </c>
      <c r="AT207" s="84" t="s">
        <v>134</v>
      </c>
      <c r="AU207" s="84" t="s">
        <v>82</v>
      </c>
      <c r="AY207" s="16" t="s">
        <v>132</v>
      </c>
      <c r="BE207" s="85">
        <f>IF(N207="základní",J207,0)</f>
        <v>0</v>
      </c>
      <c r="BF207" s="85">
        <f>IF(N207="snížená",J207,0)</f>
        <v>0</v>
      </c>
      <c r="BG207" s="85">
        <f>IF(N207="zákl. přenesená",J207,0)</f>
        <v>0</v>
      </c>
      <c r="BH207" s="85">
        <f>IF(N207="sníž. přenesená",J207,0)</f>
        <v>0</v>
      </c>
      <c r="BI207" s="85">
        <f>IF(N207="nulová",J207,0)</f>
        <v>0</v>
      </c>
      <c r="BJ207" s="16" t="s">
        <v>80</v>
      </c>
      <c r="BK207" s="85">
        <f>ROUND(I207*H207,2)</f>
        <v>0</v>
      </c>
      <c r="BL207" s="16" t="s">
        <v>138</v>
      </c>
      <c r="BM207" s="84" t="s">
        <v>475</v>
      </c>
    </row>
    <row r="208" spans="2:65" s="12" customFormat="1">
      <c r="B208" s="113"/>
      <c r="C208" s="114"/>
      <c r="D208" s="115" t="s">
        <v>140</v>
      </c>
      <c r="E208" s="116" t="s">
        <v>1</v>
      </c>
      <c r="F208" s="117" t="s">
        <v>476</v>
      </c>
      <c r="G208" s="114"/>
      <c r="H208" s="118">
        <v>0.54400000000000004</v>
      </c>
      <c r="I208" s="114"/>
      <c r="J208" s="114"/>
      <c r="L208" s="86"/>
      <c r="M208" s="88"/>
      <c r="T208" s="89"/>
      <c r="AT208" s="87" t="s">
        <v>140</v>
      </c>
      <c r="AU208" s="87" t="s">
        <v>82</v>
      </c>
      <c r="AV208" s="12" t="s">
        <v>82</v>
      </c>
      <c r="AW208" s="12" t="s">
        <v>29</v>
      </c>
      <c r="AX208" s="12" t="s">
        <v>72</v>
      </c>
      <c r="AY208" s="87" t="s">
        <v>132</v>
      </c>
    </row>
    <row r="209" spans="2:65" s="13" customFormat="1">
      <c r="B209" s="119"/>
      <c r="C209" s="120"/>
      <c r="D209" s="115" t="s">
        <v>140</v>
      </c>
      <c r="E209" s="121" t="s">
        <v>1</v>
      </c>
      <c r="F209" s="122" t="s">
        <v>142</v>
      </c>
      <c r="G209" s="120"/>
      <c r="H209" s="123">
        <v>0.54400000000000004</v>
      </c>
      <c r="I209" s="120"/>
      <c r="J209" s="120"/>
      <c r="L209" s="90"/>
      <c r="M209" s="92"/>
      <c r="T209" s="93"/>
      <c r="AT209" s="91" t="s">
        <v>140</v>
      </c>
      <c r="AU209" s="91" t="s">
        <v>82</v>
      </c>
      <c r="AV209" s="13" t="s">
        <v>138</v>
      </c>
      <c r="AW209" s="13" t="s">
        <v>29</v>
      </c>
      <c r="AX209" s="13" t="s">
        <v>80</v>
      </c>
      <c r="AY209" s="91" t="s">
        <v>132</v>
      </c>
    </row>
    <row r="210" spans="2:65" s="1" customFormat="1" ht="24.2" customHeight="1">
      <c r="B210" s="127"/>
      <c r="C210" s="128" t="s">
        <v>261</v>
      </c>
      <c r="D210" s="128" t="s">
        <v>134</v>
      </c>
      <c r="E210" s="129" t="s">
        <v>477</v>
      </c>
      <c r="F210" s="130" t="s">
        <v>478</v>
      </c>
      <c r="G210" s="131" t="s">
        <v>150</v>
      </c>
      <c r="H210" s="132">
        <v>18.936</v>
      </c>
      <c r="I210" s="78"/>
      <c r="J210" s="126">
        <f>ROUND(I210*H210,2)</f>
        <v>0</v>
      </c>
      <c r="K210" s="79"/>
      <c r="L210" s="23"/>
      <c r="M210" s="80" t="s">
        <v>1</v>
      </c>
      <c r="N210" s="81" t="s">
        <v>37</v>
      </c>
      <c r="P210" s="82">
        <f>O210*H210</f>
        <v>0</v>
      </c>
      <c r="Q210" s="82">
        <v>2.3010199999999998</v>
      </c>
      <c r="R210" s="82">
        <f>Q210*H210</f>
        <v>43.572114719999995</v>
      </c>
      <c r="S210" s="82">
        <v>0</v>
      </c>
      <c r="T210" s="83">
        <f>S210*H210</f>
        <v>0</v>
      </c>
      <c r="AR210" s="84" t="s">
        <v>138</v>
      </c>
      <c r="AT210" s="84" t="s">
        <v>134</v>
      </c>
      <c r="AU210" s="84" t="s">
        <v>82</v>
      </c>
      <c r="AY210" s="16" t="s">
        <v>132</v>
      </c>
      <c r="BE210" s="85">
        <f>IF(N210="základní",J210,0)</f>
        <v>0</v>
      </c>
      <c r="BF210" s="85">
        <f>IF(N210="snížená",J210,0)</f>
        <v>0</v>
      </c>
      <c r="BG210" s="85">
        <f>IF(N210="zákl. přenesená",J210,0)</f>
        <v>0</v>
      </c>
      <c r="BH210" s="85">
        <f>IF(N210="sníž. přenesená",J210,0)</f>
        <v>0</v>
      </c>
      <c r="BI210" s="85">
        <f>IF(N210="nulová",J210,0)</f>
        <v>0</v>
      </c>
      <c r="BJ210" s="16" t="s">
        <v>80</v>
      </c>
      <c r="BK210" s="85">
        <f>ROUND(I210*H210,2)</f>
        <v>0</v>
      </c>
      <c r="BL210" s="16" t="s">
        <v>138</v>
      </c>
      <c r="BM210" s="84" t="s">
        <v>479</v>
      </c>
    </row>
    <row r="211" spans="2:65" s="14" customFormat="1">
      <c r="B211" s="140"/>
      <c r="C211" s="141"/>
      <c r="D211" s="115" t="s">
        <v>140</v>
      </c>
      <c r="E211" s="142" t="s">
        <v>1</v>
      </c>
      <c r="F211" s="143" t="s">
        <v>407</v>
      </c>
      <c r="G211" s="141"/>
      <c r="H211" s="142" t="s">
        <v>1</v>
      </c>
      <c r="I211" s="141"/>
      <c r="J211" s="141"/>
      <c r="L211" s="94"/>
      <c r="M211" s="96"/>
      <c r="T211" s="97"/>
      <c r="AT211" s="95" t="s">
        <v>140</v>
      </c>
      <c r="AU211" s="95" t="s">
        <v>82</v>
      </c>
      <c r="AV211" s="14" t="s">
        <v>80</v>
      </c>
      <c r="AW211" s="14" t="s">
        <v>29</v>
      </c>
      <c r="AX211" s="14" t="s">
        <v>72</v>
      </c>
      <c r="AY211" s="95" t="s">
        <v>132</v>
      </c>
    </row>
    <row r="212" spans="2:65" s="12" customFormat="1">
      <c r="B212" s="113"/>
      <c r="C212" s="114"/>
      <c r="D212" s="115" t="s">
        <v>140</v>
      </c>
      <c r="E212" s="116" t="s">
        <v>1</v>
      </c>
      <c r="F212" s="117" t="s">
        <v>408</v>
      </c>
      <c r="G212" s="114"/>
      <c r="H212" s="118">
        <v>19.440000000000001</v>
      </c>
      <c r="I212" s="114"/>
      <c r="J212" s="114"/>
      <c r="L212" s="86"/>
      <c r="M212" s="88"/>
      <c r="T212" s="89"/>
      <c r="AT212" s="87" t="s">
        <v>140</v>
      </c>
      <c r="AU212" s="87" t="s">
        <v>82</v>
      </c>
      <c r="AV212" s="12" t="s">
        <v>82</v>
      </c>
      <c r="AW212" s="12" t="s">
        <v>29</v>
      </c>
      <c r="AX212" s="12" t="s">
        <v>72</v>
      </c>
      <c r="AY212" s="87" t="s">
        <v>132</v>
      </c>
    </row>
    <row r="213" spans="2:65" s="12" customFormat="1">
      <c r="B213" s="113"/>
      <c r="C213" s="114"/>
      <c r="D213" s="115" t="s">
        <v>140</v>
      </c>
      <c r="E213" s="116" t="s">
        <v>1</v>
      </c>
      <c r="F213" s="117" t="s">
        <v>480</v>
      </c>
      <c r="G213" s="114"/>
      <c r="H213" s="118">
        <v>-0.504</v>
      </c>
      <c r="I213" s="114"/>
      <c r="J213" s="114"/>
      <c r="L213" s="86"/>
      <c r="M213" s="88"/>
      <c r="T213" s="89"/>
      <c r="AT213" s="87" t="s">
        <v>140</v>
      </c>
      <c r="AU213" s="87" t="s">
        <v>82</v>
      </c>
      <c r="AV213" s="12" t="s">
        <v>82</v>
      </c>
      <c r="AW213" s="12" t="s">
        <v>29</v>
      </c>
      <c r="AX213" s="12" t="s">
        <v>72</v>
      </c>
      <c r="AY213" s="87" t="s">
        <v>132</v>
      </c>
    </row>
    <row r="214" spans="2:65" s="13" customFormat="1">
      <c r="B214" s="119"/>
      <c r="C214" s="120"/>
      <c r="D214" s="115" t="s">
        <v>140</v>
      </c>
      <c r="E214" s="121" t="s">
        <v>1</v>
      </c>
      <c r="F214" s="122" t="s">
        <v>142</v>
      </c>
      <c r="G214" s="120"/>
      <c r="H214" s="123">
        <v>18.936</v>
      </c>
      <c r="I214" s="120"/>
      <c r="J214" s="120"/>
      <c r="L214" s="90"/>
      <c r="M214" s="92"/>
      <c r="T214" s="93"/>
      <c r="AT214" s="91" t="s">
        <v>140</v>
      </c>
      <c r="AU214" s="91" t="s">
        <v>82</v>
      </c>
      <c r="AV214" s="13" t="s">
        <v>138</v>
      </c>
      <c r="AW214" s="13" t="s">
        <v>29</v>
      </c>
      <c r="AX214" s="13" t="s">
        <v>80</v>
      </c>
      <c r="AY214" s="91" t="s">
        <v>132</v>
      </c>
    </row>
    <row r="215" spans="2:65" s="1" customFormat="1" ht="16.5" customHeight="1">
      <c r="B215" s="127"/>
      <c r="C215" s="128" t="s">
        <v>266</v>
      </c>
      <c r="D215" s="128" t="s">
        <v>134</v>
      </c>
      <c r="E215" s="129" t="s">
        <v>481</v>
      </c>
      <c r="F215" s="130" t="s">
        <v>482</v>
      </c>
      <c r="G215" s="131" t="s">
        <v>252</v>
      </c>
      <c r="H215" s="132">
        <v>12.96</v>
      </c>
      <c r="I215" s="78"/>
      <c r="J215" s="126">
        <f>ROUND(I215*H215,2)</f>
        <v>0</v>
      </c>
      <c r="K215" s="79"/>
      <c r="L215" s="23"/>
      <c r="M215" s="80" t="s">
        <v>1</v>
      </c>
      <c r="N215" s="81" t="s">
        <v>37</v>
      </c>
      <c r="P215" s="82">
        <f>O215*H215</f>
        <v>0</v>
      </c>
      <c r="Q215" s="82">
        <v>2.64E-3</v>
      </c>
      <c r="R215" s="82">
        <f>Q215*H215</f>
        <v>3.4214399999999999E-2</v>
      </c>
      <c r="S215" s="82">
        <v>0</v>
      </c>
      <c r="T215" s="83">
        <f>S215*H215</f>
        <v>0</v>
      </c>
      <c r="AR215" s="84" t="s">
        <v>138</v>
      </c>
      <c r="AT215" s="84" t="s">
        <v>134</v>
      </c>
      <c r="AU215" s="84" t="s">
        <v>82</v>
      </c>
      <c r="AY215" s="16" t="s">
        <v>132</v>
      </c>
      <c r="BE215" s="85">
        <f>IF(N215="základní",J215,0)</f>
        <v>0</v>
      </c>
      <c r="BF215" s="85">
        <f>IF(N215="snížená",J215,0)</f>
        <v>0</v>
      </c>
      <c r="BG215" s="85">
        <f>IF(N215="zákl. přenesená",J215,0)</f>
        <v>0</v>
      </c>
      <c r="BH215" s="85">
        <f>IF(N215="sníž. přenesená",J215,0)</f>
        <v>0</v>
      </c>
      <c r="BI215" s="85">
        <f>IF(N215="nulová",J215,0)</f>
        <v>0</v>
      </c>
      <c r="BJ215" s="16" t="s">
        <v>80</v>
      </c>
      <c r="BK215" s="85">
        <f>ROUND(I215*H215,2)</f>
        <v>0</v>
      </c>
      <c r="BL215" s="16" t="s">
        <v>138</v>
      </c>
      <c r="BM215" s="84" t="s">
        <v>483</v>
      </c>
    </row>
    <row r="216" spans="2:65" s="12" customFormat="1">
      <c r="B216" s="113"/>
      <c r="C216" s="114"/>
      <c r="D216" s="115" t="s">
        <v>140</v>
      </c>
      <c r="E216" s="116" t="s">
        <v>1</v>
      </c>
      <c r="F216" s="117" t="s">
        <v>484</v>
      </c>
      <c r="G216" s="114"/>
      <c r="H216" s="118">
        <v>8.64</v>
      </c>
      <c r="I216" s="114"/>
      <c r="J216" s="114"/>
      <c r="L216" s="86"/>
      <c r="M216" s="88"/>
      <c r="T216" s="89"/>
      <c r="AT216" s="87" t="s">
        <v>140</v>
      </c>
      <c r="AU216" s="87" t="s">
        <v>82</v>
      </c>
      <c r="AV216" s="12" t="s">
        <v>82</v>
      </c>
      <c r="AW216" s="12" t="s">
        <v>29</v>
      </c>
      <c r="AX216" s="12" t="s">
        <v>72</v>
      </c>
      <c r="AY216" s="87" t="s">
        <v>132</v>
      </c>
    </row>
    <row r="217" spans="2:65" s="12" customFormat="1">
      <c r="B217" s="113"/>
      <c r="C217" s="114"/>
      <c r="D217" s="115" t="s">
        <v>140</v>
      </c>
      <c r="E217" s="116" t="s">
        <v>1</v>
      </c>
      <c r="F217" s="117" t="s">
        <v>485</v>
      </c>
      <c r="G217" s="114"/>
      <c r="H217" s="118">
        <v>4.32</v>
      </c>
      <c r="I217" s="114"/>
      <c r="J217" s="114"/>
      <c r="L217" s="86"/>
      <c r="M217" s="88"/>
      <c r="T217" s="89"/>
      <c r="AT217" s="87" t="s">
        <v>140</v>
      </c>
      <c r="AU217" s="87" t="s">
        <v>82</v>
      </c>
      <c r="AV217" s="12" t="s">
        <v>82</v>
      </c>
      <c r="AW217" s="12" t="s">
        <v>29</v>
      </c>
      <c r="AX217" s="12" t="s">
        <v>72</v>
      </c>
      <c r="AY217" s="87" t="s">
        <v>132</v>
      </c>
    </row>
    <row r="218" spans="2:65" s="13" customFormat="1">
      <c r="B218" s="119"/>
      <c r="C218" s="120"/>
      <c r="D218" s="115" t="s">
        <v>140</v>
      </c>
      <c r="E218" s="121" t="s">
        <v>1</v>
      </c>
      <c r="F218" s="122" t="s">
        <v>142</v>
      </c>
      <c r="G218" s="120"/>
      <c r="H218" s="123">
        <v>12.96</v>
      </c>
      <c r="I218" s="120"/>
      <c r="J218" s="120"/>
      <c r="L218" s="90"/>
      <c r="M218" s="92"/>
      <c r="T218" s="93"/>
      <c r="AT218" s="91" t="s">
        <v>140</v>
      </c>
      <c r="AU218" s="91" t="s">
        <v>82</v>
      </c>
      <c r="AV218" s="13" t="s">
        <v>138</v>
      </c>
      <c r="AW218" s="13" t="s">
        <v>29</v>
      </c>
      <c r="AX218" s="13" t="s">
        <v>80</v>
      </c>
      <c r="AY218" s="91" t="s">
        <v>132</v>
      </c>
    </row>
    <row r="219" spans="2:65" s="1" customFormat="1" ht="16.5" customHeight="1">
      <c r="B219" s="127"/>
      <c r="C219" s="128" t="s">
        <v>271</v>
      </c>
      <c r="D219" s="128" t="s">
        <v>134</v>
      </c>
      <c r="E219" s="129" t="s">
        <v>486</v>
      </c>
      <c r="F219" s="130" t="s">
        <v>487</v>
      </c>
      <c r="G219" s="131" t="s">
        <v>252</v>
      </c>
      <c r="H219" s="132">
        <v>8.64</v>
      </c>
      <c r="I219" s="78"/>
      <c r="J219" s="126">
        <f>ROUND(I219*H219,2)</f>
        <v>0</v>
      </c>
      <c r="K219" s="79"/>
      <c r="L219" s="23"/>
      <c r="M219" s="80" t="s">
        <v>1</v>
      </c>
      <c r="N219" s="81" t="s">
        <v>37</v>
      </c>
      <c r="P219" s="82">
        <f>O219*H219</f>
        <v>0</v>
      </c>
      <c r="Q219" s="82">
        <v>0</v>
      </c>
      <c r="R219" s="82">
        <f>Q219*H219</f>
        <v>0</v>
      </c>
      <c r="S219" s="82">
        <v>0</v>
      </c>
      <c r="T219" s="83">
        <f>S219*H219</f>
        <v>0</v>
      </c>
      <c r="AR219" s="84" t="s">
        <v>138</v>
      </c>
      <c r="AT219" s="84" t="s">
        <v>134</v>
      </c>
      <c r="AU219" s="84" t="s">
        <v>82</v>
      </c>
      <c r="AY219" s="16" t="s">
        <v>132</v>
      </c>
      <c r="BE219" s="85">
        <f>IF(N219="základní",J219,0)</f>
        <v>0</v>
      </c>
      <c r="BF219" s="85">
        <f>IF(N219="snížená",J219,0)</f>
        <v>0</v>
      </c>
      <c r="BG219" s="85">
        <f>IF(N219="zákl. přenesená",J219,0)</f>
        <v>0</v>
      </c>
      <c r="BH219" s="85">
        <f>IF(N219="sníž. přenesená",J219,0)</f>
        <v>0</v>
      </c>
      <c r="BI219" s="85">
        <f>IF(N219="nulová",J219,0)</f>
        <v>0</v>
      </c>
      <c r="BJ219" s="16" t="s">
        <v>80</v>
      </c>
      <c r="BK219" s="85">
        <f>ROUND(I219*H219,2)</f>
        <v>0</v>
      </c>
      <c r="BL219" s="16" t="s">
        <v>138</v>
      </c>
      <c r="BM219" s="84" t="s">
        <v>488</v>
      </c>
    </row>
    <row r="220" spans="2:65" s="1" customFormat="1" ht="16.5" customHeight="1">
      <c r="B220" s="127"/>
      <c r="C220" s="128" t="s">
        <v>276</v>
      </c>
      <c r="D220" s="128" t="s">
        <v>134</v>
      </c>
      <c r="E220" s="129" t="s">
        <v>489</v>
      </c>
      <c r="F220" s="130" t="s">
        <v>490</v>
      </c>
      <c r="G220" s="131" t="s">
        <v>168</v>
      </c>
      <c r="H220" s="132">
        <v>0.152</v>
      </c>
      <c r="I220" s="78"/>
      <c r="J220" s="126">
        <f>ROUND(I220*H220,2)</f>
        <v>0</v>
      </c>
      <c r="K220" s="79"/>
      <c r="L220" s="23"/>
      <c r="M220" s="80" t="s">
        <v>1</v>
      </c>
      <c r="N220" s="81" t="s">
        <v>37</v>
      </c>
      <c r="P220" s="82">
        <f>O220*H220</f>
        <v>0</v>
      </c>
      <c r="Q220" s="82">
        <v>1.06277</v>
      </c>
      <c r="R220" s="82">
        <f>Q220*H220</f>
        <v>0.16154104</v>
      </c>
      <c r="S220" s="82">
        <v>0</v>
      </c>
      <c r="T220" s="83">
        <f>S220*H220</f>
        <v>0</v>
      </c>
      <c r="AR220" s="84" t="s">
        <v>138</v>
      </c>
      <c r="AT220" s="84" t="s">
        <v>134</v>
      </c>
      <c r="AU220" s="84" t="s">
        <v>82</v>
      </c>
      <c r="AY220" s="16" t="s">
        <v>132</v>
      </c>
      <c r="BE220" s="85">
        <f>IF(N220="základní",J220,0)</f>
        <v>0</v>
      </c>
      <c r="BF220" s="85">
        <f>IF(N220="snížená",J220,0)</f>
        <v>0</v>
      </c>
      <c r="BG220" s="85">
        <f>IF(N220="zákl. přenesená",J220,0)</f>
        <v>0</v>
      </c>
      <c r="BH220" s="85">
        <f>IF(N220="sníž. přenesená",J220,0)</f>
        <v>0</v>
      </c>
      <c r="BI220" s="85">
        <f>IF(N220="nulová",J220,0)</f>
        <v>0</v>
      </c>
      <c r="BJ220" s="16" t="s">
        <v>80</v>
      </c>
      <c r="BK220" s="85">
        <f>ROUND(I220*H220,2)</f>
        <v>0</v>
      </c>
      <c r="BL220" s="16" t="s">
        <v>138</v>
      </c>
      <c r="BM220" s="84" t="s">
        <v>491</v>
      </c>
    </row>
    <row r="221" spans="2:65" s="14" customFormat="1">
      <c r="B221" s="140"/>
      <c r="C221" s="141"/>
      <c r="D221" s="115" t="s">
        <v>140</v>
      </c>
      <c r="E221" s="142" t="s">
        <v>1</v>
      </c>
      <c r="F221" s="143" t="s">
        <v>407</v>
      </c>
      <c r="G221" s="141"/>
      <c r="H221" s="142" t="s">
        <v>1</v>
      </c>
      <c r="I221" s="141"/>
      <c r="J221" s="141"/>
      <c r="L221" s="94"/>
      <c r="M221" s="96"/>
      <c r="T221" s="97"/>
      <c r="AT221" s="95" t="s">
        <v>140</v>
      </c>
      <c r="AU221" s="95" t="s">
        <v>82</v>
      </c>
      <c r="AV221" s="14" t="s">
        <v>80</v>
      </c>
      <c r="AW221" s="14" t="s">
        <v>29</v>
      </c>
      <c r="AX221" s="14" t="s">
        <v>72</v>
      </c>
      <c r="AY221" s="95" t="s">
        <v>132</v>
      </c>
    </row>
    <row r="222" spans="2:65" s="12" customFormat="1">
      <c r="B222" s="113"/>
      <c r="C222" s="114"/>
      <c r="D222" s="115" t="s">
        <v>140</v>
      </c>
      <c r="E222" s="116" t="s">
        <v>1</v>
      </c>
      <c r="F222" s="117" t="s">
        <v>492</v>
      </c>
      <c r="G222" s="114"/>
      <c r="H222" s="118">
        <v>0.152</v>
      </c>
      <c r="I222" s="114"/>
      <c r="J222" s="114"/>
      <c r="L222" s="86"/>
      <c r="M222" s="88"/>
      <c r="T222" s="89"/>
      <c r="AT222" s="87" t="s">
        <v>140</v>
      </c>
      <c r="AU222" s="87" t="s">
        <v>82</v>
      </c>
      <c r="AV222" s="12" t="s">
        <v>82</v>
      </c>
      <c r="AW222" s="12" t="s">
        <v>29</v>
      </c>
      <c r="AX222" s="12" t="s">
        <v>72</v>
      </c>
      <c r="AY222" s="87" t="s">
        <v>132</v>
      </c>
    </row>
    <row r="223" spans="2:65" s="13" customFormat="1">
      <c r="B223" s="119"/>
      <c r="C223" s="120"/>
      <c r="D223" s="115" t="s">
        <v>140</v>
      </c>
      <c r="E223" s="121" t="s">
        <v>1</v>
      </c>
      <c r="F223" s="122" t="s">
        <v>142</v>
      </c>
      <c r="G223" s="120"/>
      <c r="H223" s="123">
        <v>0.152</v>
      </c>
      <c r="I223" s="120"/>
      <c r="J223" s="120"/>
      <c r="L223" s="90"/>
      <c r="M223" s="92"/>
      <c r="T223" s="93"/>
      <c r="AT223" s="91" t="s">
        <v>140</v>
      </c>
      <c r="AU223" s="91" t="s">
        <v>82</v>
      </c>
      <c r="AV223" s="13" t="s">
        <v>138</v>
      </c>
      <c r="AW223" s="13" t="s">
        <v>29</v>
      </c>
      <c r="AX223" s="13" t="s">
        <v>80</v>
      </c>
      <c r="AY223" s="91" t="s">
        <v>132</v>
      </c>
    </row>
    <row r="224" spans="2:65" s="1" customFormat="1" ht="33" customHeight="1">
      <c r="B224" s="127"/>
      <c r="C224" s="128" t="s">
        <v>282</v>
      </c>
      <c r="D224" s="128" t="s">
        <v>134</v>
      </c>
      <c r="E224" s="129" t="s">
        <v>493</v>
      </c>
      <c r="F224" s="130" t="s">
        <v>494</v>
      </c>
      <c r="G224" s="131" t="s">
        <v>252</v>
      </c>
      <c r="H224" s="132">
        <v>45.561999999999998</v>
      </c>
      <c r="I224" s="78"/>
      <c r="J224" s="126">
        <f>ROUND(I224*H224,2)</f>
        <v>0</v>
      </c>
      <c r="K224" s="79"/>
      <c r="L224" s="23"/>
      <c r="M224" s="80" t="s">
        <v>1</v>
      </c>
      <c r="N224" s="81" t="s">
        <v>37</v>
      </c>
      <c r="P224" s="82">
        <f>O224*H224</f>
        <v>0</v>
      </c>
      <c r="Q224" s="82">
        <v>0.99007999999999996</v>
      </c>
      <c r="R224" s="82">
        <f>Q224*H224</f>
        <v>45.110024959999997</v>
      </c>
      <c r="S224" s="82">
        <v>0</v>
      </c>
      <c r="T224" s="83">
        <f>S224*H224</f>
        <v>0</v>
      </c>
      <c r="AR224" s="84" t="s">
        <v>138</v>
      </c>
      <c r="AT224" s="84" t="s">
        <v>134</v>
      </c>
      <c r="AU224" s="84" t="s">
        <v>82</v>
      </c>
      <c r="AY224" s="16" t="s">
        <v>132</v>
      </c>
      <c r="BE224" s="85">
        <f>IF(N224="základní",J224,0)</f>
        <v>0</v>
      </c>
      <c r="BF224" s="85">
        <f>IF(N224="snížená",J224,0)</f>
        <v>0</v>
      </c>
      <c r="BG224" s="85">
        <f>IF(N224="zákl. přenesená",J224,0)</f>
        <v>0</v>
      </c>
      <c r="BH224" s="85">
        <f>IF(N224="sníž. přenesená",J224,0)</f>
        <v>0</v>
      </c>
      <c r="BI224" s="85">
        <f>IF(N224="nulová",J224,0)</f>
        <v>0</v>
      </c>
      <c r="BJ224" s="16" t="s">
        <v>80</v>
      </c>
      <c r="BK224" s="85">
        <f>ROUND(I224*H224,2)</f>
        <v>0</v>
      </c>
      <c r="BL224" s="16" t="s">
        <v>138</v>
      </c>
      <c r="BM224" s="84" t="s">
        <v>495</v>
      </c>
    </row>
    <row r="225" spans="2:65" s="12" customFormat="1">
      <c r="B225" s="113"/>
      <c r="C225" s="114"/>
      <c r="D225" s="115" t="s">
        <v>140</v>
      </c>
      <c r="E225" s="116" t="s">
        <v>1</v>
      </c>
      <c r="F225" s="117" t="s">
        <v>496</v>
      </c>
      <c r="G225" s="114"/>
      <c r="H225" s="118">
        <v>8.2780000000000005</v>
      </c>
      <c r="I225" s="114"/>
      <c r="J225" s="114"/>
      <c r="L225" s="86"/>
      <c r="M225" s="88"/>
      <c r="T225" s="89"/>
      <c r="AT225" s="87" t="s">
        <v>140</v>
      </c>
      <c r="AU225" s="87" t="s">
        <v>82</v>
      </c>
      <c r="AV225" s="12" t="s">
        <v>82</v>
      </c>
      <c r="AW225" s="12" t="s">
        <v>29</v>
      </c>
      <c r="AX225" s="12" t="s">
        <v>72</v>
      </c>
      <c r="AY225" s="87" t="s">
        <v>132</v>
      </c>
    </row>
    <row r="226" spans="2:65" s="12" customFormat="1" ht="33.75">
      <c r="B226" s="113"/>
      <c r="C226" s="114"/>
      <c r="D226" s="115" t="s">
        <v>140</v>
      </c>
      <c r="E226" s="116" t="s">
        <v>1</v>
      </c>
      <c r="F226" s="117" t="s">
        <v>497</v>
      </c>
      <c r="G226" s="114"/>
      <c r="H226" s="118">
        <v>37.283999999999999</v>
      </c>
      <c r="I226" s="114"/>
      <c r="J226" s="114"/>
      <c r="L226" s="86"/>
      <c r="M226" s="88"/>
      <c r="T226" s="89"/>
      <c r="AT226" s="87" t="s">
        <v>140</v>
      </c>
      <c r="AU226" s="87" t="s">
        <v>82</v>
      </c>
      <c r="AV226" s="12" t="s">
        <v>82</v>
      </c>
      <c r="AW226" s="12" t="s">
        <v>29</v>
      </c>
      <c r="AX226" s="12" t="s">
        <v>72</v>
      </c>
      <c r="AY226" s="87" t="s">
        <v>132</v>
      </c>
    </row>
    <row r="227" spans="2:65" s="13" customFormat="1">
      <c r="B227" s="119"/>
      <c r="C227" s="120"/>
      <c r="D227" s="115" t="s">
        <v>140</v>
      </c>
      <c r="E227" s="121" t="s">
        <v>1</v>
      </c>
      <c r="F227" s="122" t="s">
        <v>142</v>
      </c>
      <c r="G227" s="120"/>
      <c r="H227" s="123">
        <v>45.561999999999998</v>
      </c>
      <c r="I227" s="120"/>
      <c r="J227" s="120"/>
      <c r="L227" s="90"/>
      <c r="M227" s="92"/>
      <c r="T227" s="93"/>
      <c r="AT227" s="91" t="s">
        <v>140</v>
      </c>
      <c r="AU227" s="91" t="s">
        <v>82</v>
      </c>
      <c r="AV227" s="13" t="s">
        <v>138</v>
      </c>
      <c r="AW227" s="13" t="s">
        <v>29</v>
      </c>
      <c r="AX227" s="13" t="s">
        <v>80</v>
      </c>
      <c r="AY227" s="91" t="s">
        <v>132</v>
      </c>
    </row>
    <row r="228" spans="2:65" s="1" customFormat="1" ht="24.2" customHeight="1">
      <c r="B228" s="127"/>
      <c r="C228" s="128" t="s">
        <v>287</v>
      </c>
      <c r="D228" s="128" t="s">
        <v>134</v>
      </c>
      <c r="E228" s="129" t="s">
        <v>498</v>
      </c>
      <c r="F228" s="130" t="s">
        <v>499</v>
      </c>
      <c r="G228" s="131" t="s">
        <v>168</v>
      </c>
      <c r="H228" s="132">
        <v>1.458</v>
      </c>
      <c r="I228" s="78"/>
      <c r="J228" s="126">
        <f>ROUND(I228*H228,2)</f>
        <v>0</v>
      </c>
      <c r="K228" s="79"/>
      <c r="L228" s="23"/>
      <c r="M228" s="80" t="s">
        <v>1</v>
      </c>
      <c r="N228" s="81" t="s">
        <v>37</v>
      </c>
      <c r="P228" s="82">
        <f>O228*H228</f>
        <v>0</v>
      </c>
      <c r="Q228" s="82">
        <v>1.0593999999999999</v>
      </c>
      <c r="R228" s="82">
        <f>Q228*H228</f>
        <v>1.5446051999999999</v>
      </c>
      <c r="S228" s="82">
        <v>0</v>
      </c>
      <c r="T228" s="83">
        <f>S228*H228</f>
        <v>0</v>
      </c>
      <c r="AR228" s="84" t="s">
        <v>138</v>
      </c>
      <c r="AT228" s="84" t="s">
        <v>134</v>
      </c>
      <c r="AU228" s="84" t="s">
        <v>82</v>
      </c>
      <c r="AY228" s="16" t="s">
        <v>132</v>
      </c>
      <c r="BE228" s="85">
        <f>IF(N228="základní",J228,0)</f>
        <v>0</v>
      </c>
      <c r="BF228" s="85">
        <f>IF(N228="snížená",J228,0)</f>
        <v>0</v>
      </c>
      <c r="BG228" s="85">
        <f>IF(N228="zákl. přenesená",J228,0)</f>
        <v>0</v>
      </c>
      <c r="BH228" s="85">
        <f>IF(N228="sníž. přenesená",J228,0)</f>
        <v>0</v>
      </c>
      <c r="BI228" s="85">
        <f>IF(N228="nulová",J228,0)</f>
        <v>0</v>
      </c>
      <c r="BJ228" s="16" t="s">
        <v>80</v>
      </c>
      <c r="BK228" s="85">
        <f>ROUND(I228*H228,2)</f>
        <v>0</v>
      </c>
      <c r="BL228" s="16" t="s">
        <v>138</v>
      </c>
      <c r="BM228" s="84" t="s">
        <v>500</v>
      </c>
    </row>
    <row r="229" spans="2:65" s="12" customFormat="1">
      <c r="B229" s="113"/>
      <c r="C229" s="114"/>
      <c r="D229" s="115" t="s">
        <v>140</v>
      </c>
      <c r="E229" s="116" t="s">
        <v>1</v>
      </c>
      <c r="F229" s="117" t="s">
        <v>501</v>
      </c>
      <c r="G229" s="114"/>
      <c r="H229" s="118">
        <v>0.26500000000000001</v>
      </c>
      <c r="I229" s="114"/>
      <c r="J229" s="114"/>
      <c r="L229" s="86"/>
      <c r="M229" s="88"/>
      <c r="T229" s="89"/>
      <c r="AT229" s="87" t="s">
        <v>140</v>
      </c>
      <c r="AU229" s="87" t="s">
        <v>82</v>
      </c>
      <c r="AV229" s="12" t="s">
        <v>82</v>
      </c>
      <c r="AW229" s="12" t="s">
        <v>29</v>
      </c>
      <c r="AX229" s="12" t="s">
        <v>72</v>
      </c>
      <c r="AY229" s="87" t="s">
        <v>132</v>
      </c>
    </row>
    <row r="230" spans="2:65" s="12" customFormat="1" ht="33.75">
      <c r="B230" s="113"/>
      <c r="C230" s="114"/>
      <c r="D230" s="115" t="s">
        <v>140</v>
      </c>
      <c r="E230" s="116" t="s">
        <v>1</v>
      </c>
      <c r="F230" s="117" t="s">
        <v>502</v>
      </c>
      <c r="G230" s="114"/>
      <c r="H230" s="118">
        <v>1.1930000000000001</v>
      </c>
      <c r="I230" s="114"/>
      <c r="J230" s="114"/>
      <c r="L230" s="86"/>
      <c r="M230" s="88"/>
      <c r="T230" s="89"/>
      <c r="AT230" s="87" t="s">
        <v>140</v>
      </c>
      <c r="AU230" s="87" t="s">
        <v>82</v>
      </c>
      <c r="AV230" s="12" t="s">
        <v>82</v>
      </c>
      <c r="AW230" s="12" t="s">
        <v>29</v>
      </c>
      <c r="AX230" s="12" t="s">
        <v>72</v>
      </c>
      <c r="AY230" s="87" t="s">
        <v>132</v>
      </c>
    </row>
    <row r="231" spans="2:65" s="13" customFormat="1">
      <c r="B231" s="119"/>
      <c r="C231" s="120"/>
      <c r="D231" s="115" t="s">
        <v>140</v>
      </c>
      <c r="E231" s="121" t="s">
        <v>1</v>
      </c>
      <c r="F231" s="122" t="s">
        <v>142</v>
      </c>
      <c r="G231" s="120"/>
      <c r="H231" s="123">
        <v>1.458</v>
      </c>
      <c r="I231" s="120"/>
      <c r="J231" s="120"/>
      <c r="L231" s="90"/>
      <c r="M231" s="92"/>
      <c r="T231" s="93"/>
      <c r="AT231" s="91" t="s">
        <v>140</v>
      </c>
      <c r="AU231" s="91" t="s">
        <v>82</v>
      </c>
      <c r="AV231" s="13" t="s">
        <v>138</v>
      </c>
      <c r="AW231" s="13" t="s">
        <v>29</v>
      </c>
      <c r="AX231" s="13" t="s">
        <v>80</v>
      </c>
      <c r="AY231" s="91" t="s">
        <v>132</v>
      </c>
    </row>
    <row r="232" spans="2:65" s="1" customFormat="1" ht="24.2" customHeight="1">
      <c r="B232" s="127"/>
      <c r="C232" s="128" t="s">
        <v>292</v>
      </c>
      <c r="D232" s="128" t="s">
        <v>134</v>
      </c>
      <c r="E232" s="129" t="s">
        <v>503</v>
      </c>
      <c r="F232" s="130" t="s">
        <v>504</v>
      </c>
      <c r="G232" s="131" t="s">
        <v>252</v>
      </c>
      <c r="H232" s="132">
        <v>12</v>
      </c>
      <c r="I232" s="78"/>
      <c r="J232" s="126">
        <f>ROUND(I232*H232,2)</f>
        <v>0</v>
      </c>
      <c r="K232" s="79"/>
      <c r="L232" s="23"/>
      <c r="M232" s="80" t="s">
        <v>1</v>
      </c>
      <c r="N232" s="81" t="s">
        <v>37</v>
      </c>
      <c r="P232" s="82">
        <f>O232*H232</f>
        <v>0</v>
      </c>
      <c r="Q232" s="82">
        <v>0.108</v>
      </c>
      <c r="R232" s="82">
        <f>Q232*H232</f>
        <v>1.296</v>
      </c>
      <c r="S232" s="82">
        <v>0</v>
      </c>
      <c r="T232" s="83">
        <f>S232*H232</f>
        <v>0</v>
      </c>
      <c r="AR232" s="84" t="s">
        <v>138</v>
      </c>
      <c r="AT232" s="84" t="s">
        <v>134</v>
      </c>
      <c r="AU232" s="84" t="s">
        <v>82</v>
      </c>
      <c r="AY232" s="16" t="s">
        <v>132</v>
      </c>
      <c r="BE232" s="85">
        <f>IF(N232="základní",J232,0)</f>
        <v>0</v>
      </c>
      <c r="BF232" s="85">
        <f>IF(N232="snížená",J232,0)</f>
        <v>0</v>
      </c>
      <c r="BG232" s="85">
        <f>IF(N232="zákl. přenesená",J232,0)</f>
        <v>0</v>
      </c>
      <c r="BH232" s="85">
        <f>IF(N232="sníž. přenesená",J232,0)</f>
        <v>0</v>
      </c>
      <c r="BI232" s="85">
        <f>IF(N232="nulová",J232,0)</f>
        <v>0</v>
      </c>
      <c r="BJ232" s="16" t="s">
        <v>80</v>
      </c>
      <c r="BK232" s="85">
        <f>ROUND(I232*H232,2)</f>
        <v>0</v>
      </c>
      <c r="BL232" s="16" t="s">
        <v>138</v>
      </c>
      <c r="BM232" s="84" t="s">
        <v>505</v>
      </c>
    </row>
    <row r="233" spans="2:65" s="12" customFormat="1">
      <c r="B233" s="113"/>
      <c r="C233" s="114"/>
      <c r="D233" s="115" t="s">
        <v>140</v>
      </c>
      <c r="E233" s="116" t="s">
        <v>1</v>
      </c>
      <c r="F233" s="117" t="s">
        <v>506</v>
      </c>
      <c r="G233" s="114"/>
      <c r="H233" s="118">
        <v>12</v>
      </c>
      <c r="I233" s="114"/>
      <c r="J233" s="114"/>
      <c r="L233" s="86"/>
      <c r="M233" s="88"/>
      <c r="T233" s="89"/>
      <c r="AT233" s="87" t="s">
        <v>140</v>
      </c>
      <c r="AU233" s="87" t="s">
        <v>82</v>
      </c>
      <c r="AV233" s="12" t="s">
        <v>82</v>
      </c>
      <c r="AW233" s="12" t="s">
        <v>29</v>
      </c>
      <c r="AX233" s="12" t="s">
        <v>72</v>
      </c>
      <c r="AY233" s="87" t="s">
        <v>132</v>
      </c>
    </row>
    <row r="234" spans="2:65" s="13" customFormat="1">
      <c r="B234" s="119"/>
      <c r="C234" s="120"/>
      <c r="D234" s="115" t="s">
        <v>140</v>
      </c>
      <c r="E234" s="121" t="s">
        <v>1</v>
      </c>
      <c r="F234" s="122" t="s">
        <v>142</v>
      </c>
      <c r="G234" s="120"/>
      <c r="H234" s="123">
        <v>12</v>
      </c>
      <c r="I234" s="120"/>
      <c r="J234" s="120"/>
      <c r="L234" s="90"/>
      <c r="M234" s="92"/>
      <c r="T234" s="93"/>
      <c r="AT234" s="91" t="s">
        <v>140</v>
      </c>
      <c r="AU234" s="91" t="s">
        <v>82</v>
      </c>
      <c r="AV234" s="13" t="s">
        <v>138</v>
      </c>
      <c r="AW234" s="13" t="s">
        <v>29</v>
      </c>
      <c r="AX234" s="13" t="s">
        <v>80</v>
      </c>
      <c r="AY234" s="91" t="s">
        <v>132</v>
      </c>
    </row>
    <row r="235" spans="2:65" s="1" customFormat="1" ht="16.5" customHeight="1">
      <c r="B235" s="127"/>
      <c r="C235" s="145" t="s">
        <v>298</v>
      </c>
      <c r="D235" s="145" t="s">
        <v>165</v>
      </c>
      <c r="E235" s="146" t="s">
        <v>507</v>
      </c>
      <c r="F235" s="147" t="s">
        <v>508</v>
      </c>
      <c r="G235" s="148" t="s">
        <v>186</v>
      </c>
      <c r="H235" s="149">
        <v>0.5</v>
      </c>
      <c r="I235" s="98"/>
      <c r="J235" s="144">
        <f>ROUND(I235*H235,2)</f>
        <v>0</v>
      </c>
      <c r="K235" s="99"/>
      <c r="L235" s="100"/>
      <c r="M235" s="101" t="s">
        <v>1</v>
      </c>
      <c r="N235" s="102" t="s">
        <v>37</v>
      </c>
      <c r="P235" s="82">
        <f>O235*H235</f>
        <v>0</v>
      </c>
      <c r="Q235" s="82">
        <v>2.7</v>
      </c>
      <c r="R235" s="82">
        <f>Q235*H235</f>
        <v>1.35</v>
      </c>
      <c r="S235" s="82">
        <v>0</v>
      </c>
      <c r="T235" s="83">
        <f>S235*H235</f>
        <v>0</v>
      </c>
      <c r="AR235" s="84" t="s">
        <v>169</v>
      </c>
      <c r="AT235" s="84" t="s">
        <v>165</v>
      </c>
      <c r="AU235" s="84" t="s">
        <v>82</v>
      </c>
      <c r="AY235" s="16" t="s">
        <v>132</v>
      </c>
      <c r="BE235" s="85">
        <f>IF(N235="základní",J235,0)</f>
        <v>0</v>
      </c>
      <c r="BF235" s="85">
        <f>IF(N235="snížená",J235,0)</f>
        <v>0</v>
      </c>
      <c r="BG235" s="85">
        <f>IF(N235="zákl. přenesená",J235,0)</f>
        <v>0</v>
      </c>
      <c r="BH235" s="85">
        <f>IF(N235="sníž. přenesená",J235,0)</f>
        <v>0</v>
      </c>
      <c r="BI235" s="85">
        <f>IF(N235="nulová",J235,0)</f>
        <v>0</v>
      </c>
      <c r="BJ235" s="16" t="s">
        <v>80</v>
      </c>
      <c r="BK235" s="85">
        <f>ROUND(I235*H235,2)</f>
        <v>0</v>
      </c>
      <c r="BL235" s="16" t="s">
        <v>138</v>
      </c>
      <c r="BM235" s="84" t="s">
        <v>509</v>
      </c>
    </row>
    <row r="236" spans="2:65" s="12" customFormat="1">
      <c r="B236" s="113"/>
      <c r="C236" s="114"/>
      <c r="D236" s="115" t="s">
        <v>140</v>
      </c>
      <c r="E236" s="114"/>
      <c r="F236" s="117" t="s">
        <v>510</v>
      </c>
      <c r="G236" s="114"/>
      <c r="H236" s="118">
        <v>0.5</v>
      </c>
      <c r="I236" s="114"/>
      <c r="J236" s="114"/>
      <c r="L236" s="86"/>
      <c r="M236" s="88"/>
      <c r="T236" s="89"/>
      <c r="AT236" s="87" t="s">
        <v>140</v>
      </c>
      <c r="AU236" s="87" t="s">
        <v>82</v>
      </c>
      <c r="AV236" s="12" t="s">
        <v>82</v>
      </c>
      <c r="AW236" s="12" t="s">
        <v>3</v>
      </c>
      <c r="AX236" s="12" t="s">
        <v>80</v>
      </c>
      <c r="AY236" s="87" t="s">
        <v>132</v>
      </c>
    </row>
    <row r="237" spans="2:65" s="11" customFormat="1" ht="22.9" customHeight="1">
      <c r="B237" s="133"/>
      <c r="C237" s="134"/>
      <c r="D237" s="135" t="s">
        <v>71</v>
      </c>
      <c r="E237" s="138" t="s">
        <v>147</v>
      </c>
      <c r="F237" s="138" t="s">
        <v>511</v>
      </c>
      <c r="G237" s="134"/>
      <c r="H237" s="134"/>
      <c r="I237" s="134"/>
      <c r="J237" s="139">
        <f>BK237</f>
        <v>0</v>
      </c>
      <c r="L237" s="71"/>
      <c r="M237" s="73"/>
      <c r="P237" s="74">
        <f>SUM(P238:P279)</f>
        <v>0</v>
      </c>
      <c r="R237" s="74">
        <f>SUM(R238:R279)</f>
        <v>9.2538763500000005</v>
      </c>
      <c r="T237" s="75">
        <f>SUM(T238:T279)</f>
        <v>0</v>
      </c>
      <c r="AR237" s="72" t="s">
        <v>80</v>
      </c>
      <c r="AT237" s="76" t="s">
        <v>71</v>
      </c>
      <c r="AU237" s="76" t="s">
        <v>80</v>
      </c>
      <c r="AY237" s="72" t="s">
        <v>132</v>
      </c>
      <c r="BK237" s="77">
        <f>SUM(BK238:BK279)</f>
        <v>0</v>
      </c>
    </row>
    <row r="238" spans="2:65" s="1" customFormat="1" ht="24.2" customHeight="1">
      <c r="B238" s="127"/>
      <c r="C238" s="128" t="s">
        <v>303</v>
      </c>
      <c r="D238" s="128" t="s">
        <v>134</v>
      </c>
      <c r="E238" s="129" t="s">
        <v>512</v>
      </c>
      <c r="F238" s="130" t="s">
        <v>513</v>
      </c>
      <c r="G238" s="131" t="s">
        <v>186</v>
      </c>
      <c r="H238" s="132">
        <v>49</v>
      </c>
      <c r="I238" s="78"/>
      <c r="J238" s="126">
        <f>ROUND(I238*H238,2)</f>
        <v>0</v>
      </c>
      <c r="K238" s="79"/>
      <c r="L238" s="23"/>
      <c r="M238" s="80" t="s">
        <v>1</v>
      </c>
      <c r="N238" s="81" t="s">
        <v>37</v>
      </c>
      <c r="P238" s="82">
        <f>O238*H238</f>
        <v>0</v>
      </c>
      <c r="Q238" s="82">
        <v>1E-3</v>
      </c>
      <c r="R238" s="82">
        <f>Q238*H238</f>
        <v>4.9000000000000002E-2</v>
      </c>
      <c r="S238" s="82">
        <v>0</v>
      </c>
      <c r="T238" s="83">
        <f>S238*H238</f>
        <v>0</v>
      </c>
      <c r="AR238" s="84" t="s">
        <v>138</v>
      </c>
      <c r="AT238" s="84" t="s">
        <v>134</v>
      </c>
      <c r="AU238" s="84" t="s">
        <v>82</v>
      </c>
      <c r="AY238" s="16" t="s">
        <v>132</v>
      </c>
      <c r="BE238" s="85">
        <f>IF(N238="základní",J238,0)</f>
        <v>0</v>
      </c>
      <c r="BF238" s="85">
        <f>IF(N238="snížená",J238,0)</f>
        <v>0</v>
      </c>
      <c r="BG238" s="85">
        <f>IF(N238="zákl. přenesená",J238,0)</f>
        <v>0</v>
      </c>
      <c r="BH238" s="85">
        <f>IF(N238="sníž. přenesená",J238,0)</f>
        <v>0</v>
      </c>
      <c r="BI238" s="85">
        <f>IF(N238="nulová",J238,0)</f>
        <v>0</v>
      </c>
      <c r="BJ238" s="16" t="s">
        <v>80</v>
      </c>
      <c r="BK238" s="85">
        <f>ROUND(I238*H238,2)</f>
        <v>0</v>
      </c>
      <c r="BL238" s="16" t="s">
        <v>138</v>
      </c>
      <c r="BM238" s="84" t="s">
        <v>514</v>
      </c>
    </row>
    <row r="239" spans="2:65" s="12" customFormat="1">
      <c r="B239" s="113"/>
      <c r="C239" s="114"/>
      <c r="D239" s="115" t="s">
        <v>140</v>
      </c>
      <c r="E239" s="116" t="s">
        <v>1</v>
      </c>
      <c r="F239" s="117" t="s">
        <v>515</v>
      </c>
      <c r="G239" s="114"/>
      <c r="H239" s="118">
        <v>49</v>
      </c>
      <c r="I239" s="114"/>
      <c r="J239" s="114"/>
      <c r="L239" s="86"/>
      <c r="M239" s="88"/>
      <c r="T239" s="89"/>
      <c r="AT239" s="87" t="s">
        <v>140</v>
      </c>
      <c r="AU239" s="87" t="s">
        <v>82</v>
      </c>
      <c r="AV239" s="12" t="s">
        <v>82</v>
      </c>
      <c r="AW239" s="12" t="s">
        <v>29</v>
      </c>
      <c r="AX239" s="12" t="s">
        <v>72</v>
      </c>
      <c r="AY239" s="87" t="s">
        <v>132</v>
      </c>
    </row>
    <row r="240" spans="2:65" s="13" customFormat="1">
      <c r="B240" s="119"/>
      <c r="C240" s="120"/>
      <c r="D240" s="115" t="s">
        <v>140</v>
      </c>
      <c r="E240" s="121" t="s">
        <v>1</v>
      </c>
      <c r="F240" s="122" t="s">
        <v>142</v>
      </c>
      <c r="G240" s="120"/>
      <c r="H240" s="123">
        <v>49</v>
      </c>
      <c r="I240" s="120"/>
      <c r="J240" s="120"/>
      <c r="L240" s="90"/>
      <c r="M240" s="92"/>
      <c r="T240" s="93"/>
      <c r="AT240" s="91" t="s">
        <v>140</v>
      </c>
      <c r="AU240" s="91" t="s">
        <v>82</v>
      </c>
      <c r="AV240" s="13" t="s">
        <v>138</v>
      </c>
      <c r="AW240" s="13" t="s">
        <v>29</v>
      </c>
      <c r="AX240" s="13" t="s">
        <v>80</v>
      </c>
      <c r="AY240" s="91" t="s">
        <v>132</v>
      </c>
    </row>
    <row r="241" spans="2:65" s="1" customFormat="1" ht="24.2" customHeight="1">
      <c r="B241" s="127"/>
      <c r="C241" s="145" t="s">
        <v>308</v>
      </c>
      <c r="D241" s="145" t="s">
        <v>165</v>
      </c>
      <c r="E241" s="146" t="s">
        <v>516</v>
      </c>
      <c r="F241" s="147" t="s">
        <v>517</v>
      </c>
      <c r="G241" s="148" t="s">
        <v>186</v>
      </c>
      <c r="H241" s="149">
        <v>45</v>
      </c>
      <c r="I241" s="98"/>
      <c r="J241" s="144">
        <f>ROUND(I241*H241,2)</f>
        <v>0</v>
      </c>
      <c r="K241" s="99"/>
      <c r="L241" s="100"/>
      <c r="M241" s="101" t="s">
        <v>1</v>
      </c>
      <c r="N241" s="102" t="s">
        <v>37</v>
      </c>
      <c r="P241" s="82">
        <f>O241*H241</f>
        <v>0</v>
      </c>
      <c r="Q241" s="82">
        <v>4.3E-3</v>
      </c>
      <c r="R241" s="82">
        <f>Q241*H241</f>
        <v>0.19350000000000001</v>
      </c>
      <c r="S241" s="82">
        <v>0</v>
      </c>
      <c r="T241" s="83">
        <f>S241*H241</f>
        <v>0</v>
      </c>
      <c r="AR241" s="84" t="s">
        <v>169</v>
      </c>
      <c r="AT241" s="84" t="s">
        <v>165</v>
      </c>
      <c r="AU241" s="84" t="s">
        <v>82</v>
      </c>
      <c r="AY241" s="16" t="s">
        <v>132</v>
      </c>
      <c r="BE241" s="85">
        <f>IF(N241="základní",J241,0)</f>
        <v>0</v>
      </c>
      <c r="BF241" s="85">
        <f>IF(N241="snížená",J241,0)</f>
        <v>0</v>
      </c>
      <c r="BG241" s="85">
        <f>IF(N241="zákl. přenesená",J241,0)</f>
        <v>0</v>
      </c>
      <c r="BH241" s="85">
        <f>IF(N241="sníž. přenesená",J241,0)</f>
        <v>0</v>
      </c>
      <c r="BI241" s="85">
        <f>IF(N241="nulová",J241,0)</f>
        <v>0</v>
      </c>
      <c r="BJ241" s="16" t="s">
        <v>80</v>
      </c>
      <c r="BK241" s="85">
        <f>ROUND(I241*H241,2)</f>
        <v>0</v>
      </c>
      <c r="BL241" s="16" t="s">
        <v>138</v>
      </c>
      <c r="BM241" s="84" t="s">
        <v>518</v>
      </c>
    </row>
    <row r="242" spans="2:65" s="1" customFormat="1" ht="16.5" customHeight="1">
      <c r="B242" s="127"/>
      <c r="C242" s="145" t="s">
        <v>312</v>
      </c>
      <c r="D242" s="145" t="s">
        <v>165</v>
      </c>
      <c r="E242" s="146" t="s">
        <v>519</v>
      </c>
      <c r="F242" s="147" t="s">
        <v>520</v>
      </c>
      <c r="G242" s="148" t="s">
        <v>186</v>
      </c>
      <c r="H242" s="149">
        <v>4</v>
      </c>
      <c r="I242" s="98"/>
      <c r="J242" s="144">
        <f>ROUND(I242*H242,2)</f>
        <v>0</v>
      </c>
      <c r="K242" s="99"/>
      <c r="L242" s="100"/>
      <c r="M242" s="101" t="s">
        <v>1</v>
      </c>
      <c r="N242" s="102" t="s">
        <v>37</v>
      </c>
      <c r="P242" s="82">
        <f>O242*H242</f>
        <v>0</v>
      </c>
      <c r="Q242" s="82">
        <v>4.7000000000000002E-3</v>
      </c>
      <c r="R242" s="82">
        <f>Q242*H242</f>
        <v>1.8800000000000001E-2</v>
      </c>
      <c r="S242" s="82">
        <v>0</v>
      </c>
      <c r="T242" s="83">
        <f>S242*H242</f>
        <v>0</v>
      </c>
      <c r="AR242" s="84" t="s">
        <v>169</v>
      </c>
      <c r="AT242" s="84" t="s">
        <v>165</v>
      </c>
      <c r="AU242" s="84" t="s">
        <v>82</v>
      </c>
      <c r="AY242" s="16" t="s">
        <v>132</v>
      </c>
      <c r="BE242" s="85">
        <f>IF(N242="základní",J242,0)</f>
        <v>0</v>
      </c>
      <c r="BF242" s="85">
        <f>IF(N242="snížená",J242,0)</f>
        <v>0</v>
      </c>
      <c r="BG242" s="85">
        <f>IF(N242="zákl. přenesená",J242,0)</f>
        <v>0</v>
      </c>
      <c r="BH242" s="85">
        <f>IF(N242="sníž. přenesená",J242,0)</f>
        <v>0</v>
      </c>
      <c r="BI242" s="85">
        <f>IF(N242="nulová",J242,0)</f>
        <v>0</v>
      </c>
      <c r="BJ242" s="16" t="s">
        <v>80</v>
      </c>
      <c r="BK242" s="85">
        <f>ROUND(I242*H242,2)</f>
        <v>0</v>
      </c>
      <c r="BL242" s="16" t="s">
        <v>138</v>
      </c>
      <c r="BM242" s="84" t="s">
        <v>521</v>
      </c>
    </row>
    <row r="243" spans="2:65" s="1" customFormat="1" ht="33" customHeight="1">
      <c r="B243" s="127"/>
      <c r="C243" s="128" t="s">
        <v>317</v>
      </c>
      <c r="D243" s="128" t="s">
        <v>134</v>
      </c>
      <c r="E243" s="129" t="s">
        <v>522</v>
      </c>
      <c r="F243" s="130" t="s">
        <v>523</v>
      </c>
      <c r="G243" s="131" t="s">
        <v>186</v>
      </c>
      <c r="H243" s="132">
        <v>34</v>
      </c>
      <c r="I243" s="78"/>
      <c r="J243" s="126">
        <f>ROUND(I243*H243,2)</f>
        <v>0</v>
      </c>
      <c r="K243" s="79"/>
      <c r="L243" s="23"/>
      <c r="M243" s="80" t="s">
        <v>1</v>
      </c>
      <c r="N243" s="81" t="s">
        <v>37</v>
      </c>
      <c r="P243" s="82">
        <f>O243*H243</f>
        <v>0</v>
      </c>
      <c r="Q243" s="82">
        <v>0.104</v>
      </c>
      <c r="R243" s="82">
        <f>Q243*H243</f>
        <v>3.536</v>
      </c>
      <c r="S243" s="82">
        <v>0</v>
      </c>
      <c r="T243" s="83">
        <f>S243*H243</f>
        <v>0</v>
      </c>
      <c r="AR243" s="84" t="s">
        <v>138</v>
      </c>
      <c r="AT243" s="84" t="s">
        <v>134</v>
      </c>
      <c r="AU243" s="84" t="s">
        <v>82</v>
      </c>
      <c r="AY243" s="16" t="s">
        <v>132</v>
      </c>
      <c r="BE243" s="85">
        <f>IF(N243="základní",J243,0)</f>
        <v>0</v>
      </c>
      <c r="BF243" s="85">
        <f>IF(N243="snížená",J243,0)</f>
        <v>0</v>
      </c>
      <c r="BG243" s="85">
        <f>IF(N243="zákl. přenesená",J243,0)</f>
        <v>0</v>
      </c>
      <c r="BH243" s="85">
        <f>IF(N243="sníž. přenesená",J243,0)</f>
        <v>0</v>
      </c>
      <c r="BI243" s="85">
        <f>IF(N243="nulová",J243,0)</f>
        <v>0</v>
      </c>
      <c r="BJ243" s="16" t="s">
        <v>80</v>
      </c>
      <c r="BK243" s="85">
        <f>ROUND(I243*H243,2)</f>
        <v>0</v>
      </c>
      <c r="BL243" s="16" t="s">
        <v>138</v>
      </c>
      <c r="BM243" s="84" t="s">
        <v>524</v>
      </c>
    </row>
    <row r="244" spans="2:65" s="12" customFormat="1">
      <c r="B244" s="113"/>
      <c r="C244" s="114"/>
      <c r="D244" s="115" t="s">
        <v>140</v>
      </c>
      <c r="E244" s="116" t="s">
        <v>1</v>
      </c>
      <c r="F244" s="117" t="s">
        <v>525</v>
      </c>
      <c r="G244" s="114"/>
      <c r="H244" s="118">
        <v>34</v>
      </c>
      <c r="I244" s="114"/>
      <c r="J244" s="114"/>
      <c r="L244" s="86"/>
      <c r="M244" s="88"/>
      <c r="T244" s="89"/>
      <c r="AT244" s="87" t="s">
        <v>140</v>
      </c>
      <c r="AU244" s="87" t="s">
        <v>82</v>
      </c>
      <c r="AV244" s="12" t="s">
        <v>82</v>
      </c>
      <c r="AW244" s="12" t="s">
        <v>29</v>
      </c>
      <c r="AX244" s="12" t="s">
        <v>72</v>
      </c>
      <c r="AY244" s="87" t="s">
        <v>132</v>
      </c>
    </row>
    <row r="245" spans="2:65" s="13" customFormat="1">
      <c r="B245" s="119"/>
      <c r="C245" s="120"/>
      <c r="D245" s="115" t="s">
        <v>140</v>
      </c>
      <c r="E245" s="121" t="s">
        <v>1</v>
      </c>
      <c r="F245" s="122" t="s">
        <v>142</v>
      </c>
      <c r="G245" s="120"/>
      <c r="H245" s="123">
        <v>34</v>
      </c>
      <c r="I245" s="120"/>
      <c r="J245" s="120"/>
      <c r="L245" s="90"/>
      <c r="M245" s="92"/>
      <c r="T245" s="93"/>
      <c r="AT245" s="91" t="s">
        <v>140</v>
      </c>
      <c r="AU245" s="91" t="s">
        <v>82</v>
      </c>
      <c r="AV245" s="13" t="s">
        <v>138</v>
      </c>
      <c r="AW245" s="13" t="s">
        <v>29</v>
      </c>
      <c r="AX245" s="13" t="s">
        <v>80</v>
      </c>
      <c r="AY245" s="91" t="s">
        <v>132</v>
      </c>
    </row>
    <row r="246" spans="2:65" s="1" customFormat="1" ht="44.25" customHeight="1">
      <c r="B246" s="127"/>
      <c r="C246" s="128" t="s">
        <v>323</v>
      </c>
      <c r="D246" s="128" t="s">
        <v>134</v>
      </c>
      <c r="E246" s="129" t="s">
        <v>526</v>
      </c>
      <c r="F246" s="130" t="s">
        <v>527</v>
      </c>
      <c r="G246" s="131" t="s">
        <v>186</v>
      </c>
      <c r="H246" s="132">
        <v>1</v>
      </c>
      <c r="I246" s="78"/>
      <c r="J246" s="126">
        <f>ROUND(I246*H246,2)</f>
        <v>0</v>
      </c>
      <c r="K246" s="79"/>
      <c r="L246" s="23"/>
      <c r="M246" s="80" t="s">
        <v>1</v>
      </c>
      <c r="N246" s="81" t="s">
        <v>37</v>
      </c>
      <c r="P246" s="82">
        <f>O246*H246</f>
        <v>0</v>
      </c>
      <c r="Q246" s="82">
        <v>0</v>
      </c>
      <c r="R246" s="82">
        <f>Q246*H246</f>
        <v>0</v>
      </c>
      <c r="S246" s="82">
        <v>0</v>
      </c>
      <c r="T246" s="83">
        <f>S246*H246</f>
        <v>0</v>
      </c>
      <c r="AR246" s="84" t="s">
        <v>138</v>
      </c>
      <c r="AT246" s="84" t="s">
        <v>134</v>
      </c>
      <c r="AU246" s="84" t="s">
        <v>82</v>
      </c>
      <c r="AY246" s="16" t="s">
        <v>132</v>
      </c>
      <c r="BE246" s="85">
        <f>IF(N246="základní",J246,0)</f>
        <v>0</v>
      </c>
      <c r="BF246" s="85">
        <f>IF(N246="snížená",J246,0)</f>
        <v>0</v>
      </c>
      <c r="BG246" s="85">
        <f>IF(N246="zákl. přenesená",J246,0)</f>
        <v>0</v>
      </c>
      <c r="BH246" s="85">
        <f>IF(N246="sníž. přenesená",J246,0)</f>
        <v>0</v>
      </c>
      <c r="BI246" s="85">
        <f>IF(N246="nulová",J246,0)</f>
        <v>0</v>
      </c>
      <c r="BJ246" s="16" t="s">
        <v>80</v>
      </c>
      <c r="BK246" s="85">
        <f>ROUND(I246*H246,2)</f>
        <v>0</v>
      </c>
      <c r="BL246" s="16" t="s">
        <v>138</v>
      </c>
      <c r="BM246" s="84" t="s">
        <v>528</v>
      </c>
    </row>
    <row r="247" spans="2:65" s="1" customFormat="1" ht="44.25" customHeight="1">
      <c r="B247" s="127"/>
      <c r="C247" s="128" t="s">
        <v>329</v>
      </c>
      <c r="D247" s="128" t="s">
        <v>134</v>
      </c>
      <c r="E247" s="129" t="s">
        <v>529</v>
      </c>
      <c r="F247" s="130" t="s">
        <v>530</v>
      </c>
      <c r="G247" s="131" t="s">
        <v>186</v>
      </c>
      <c r="H247" s="132">
        <v>2</v>
      </c>
      <c r="I247" s="78"/>
      <c r="J247" s="126">
        <f>ROUND(I247*H247,2)</f>
        <v>0</v>
      </c>
      <c r="K247" s="79"/>
      <c r="L247" s="23"/>
      <c r="M247" s="80" t="s">
        <v>1</v>
      </c>
      <c r="N247" s="81" t="s">
        <v>37</v>
      </c>
      <c r="P247" s="82">
        <f>O247*H247</f>
        <v>0</v>
      </c>
      <c r="Q247" s="82">
        <v>0</v>
      </c>
      <c r="R247" s="82">
        <f>Q247*H247</f>
        <v>0</v>
      </c>
      <c r="S247" s="82">
        <v>0</v>
      </c>
      <c r="T247" s="83">
        <f>S247*H247</f>
        <v>0</v>
      </c>
      <c r="AR247" s="84" t="s">
        <v>138</v>
      </c>
      <c r="AT247" s="84" t="s">
        <v>134</v>
      </c>
      <c r="AU247" s="84" t="s">
        <v>82</v>
      </c>
      <c r="AY247" s="16" t="s">
        <v>132</v>
      </c>
      <c r="BE247" s="85">
        <f>IF(N247="základní",J247,0)</f>
        <v>0</v>
      </c>
      <c r="BF247" s="85">
        <f>IF(N247="snížená",J247,0)</f>
        <v>0</v>
      </c>
      <c r="BG247" s="85">
        <f>IF(N247="zákl. přenesená",J247,0)</f>
        <v>0</v>
      </c>
      <c r="BH247" s="85">
        <f>IF(N247="sníž. přenesená",J247,0)</f>
        <v>0</v>
      </c>
      <c r="BI247" s="85">
        <f>IF(N247="nulová",J247,0)</f>
        <v>0</v>
      </c>
      <c r="BJ247" s="16" t="s">
        <v>80</v>
      </c>
      <c r="BK247" s="85">
        <f>ROUND(I247*H247,2)</f>
        <v>0</v>
      </c>
      <c r="BL247" s="16" t="s">
        <v>138</v>
      </c>
      <c r="BM247" s="84" t="s">
        <v>531</v>
      </c>
    </row>
    <row r="248" spans="2:65" s="1" customFormat="1" ht="24.2" customHeight="1">
      <c r="B248" s="127"/>
      <c r="C248" s="128" t="s">
        <v>334</v>
      </c>
      <c r="D248" s="128" t="s">
        <v>134</v>
      </c>
      <c r="E248" s="129" t="s">
        <v>532</v>
      </c>
      <c r="F248" s="130" t="s">
        <v>533</v>
      </c>
      <c r="G248" s="131" t="s">
        <v>161</v>
      </c>
      <c r="H248" s="132">
        <v>110</v>
      </c>
      <c r="I248" s="78"/>
      <c r="J248" s="126">
        <f>ROUND(I248*H248,2)</f>
        <v>0</v>
      </c>
      <c r="K248" s="79"/>
      <c r="L248" s="23"/>
      <c r="M248" s="80" t="s">
        <v>1</v>
      </c>
      <c r="N248" s="81" t="s">
        <v>37</v>
      </c>
      <c r="P248" s="82">
        <f>O248*H248</f>
        <v>0</v>
      </c>
      <c r="Q248" s="82">
        <v>0</v>
      </c>
      <c r="R248" s="82">
        <f>Q248*H248</f>
        <v>0</v>
      </c>
      <c r="S248" s="82">
        <v>0</v>
      </c>
      <c r="T248" s="83">
        <f>S248*H248</f>
        <v>0</v>
      </c>
      <c r="AR248" s="84" t="s">
        <v>138</v>
      </c>
      <c r="AT248" s="84" t="s">
        <v>134</v>
      </c>
      <c r="AU248" s="84" t="s">
        <v>82</v>
      </c>
      <c r="AY248" s="16" t="s">
        <v>132</v>
      </c>
      <c r="BE248" s="85">
        <f>IF(N248="základní",J248,0)</f>
        <v>0</v>
      </c>
      <c r="BF248" s="85">
        <f>IF(N248="snížená",J248,0)</f>
        <v>0</v>
      </c>
      <c r="BG248" s="85">
        <f>IF(N248="zákl. přenesená",J248,0)</f>
        <v>0</v>
      </c>
      <c r="BH248" s="85">
        <f>IF(N248="sníž. přenesená",J248,0)</f>
        <v>0</v>
      </c>
      <c r="BI248" s="85">
        <f>IF(N248="nulová",J248,0)</f>
        <v>0</v>
      </c>
      <c r="BJ248" s="16" t="s">
        <v>80</v>
      </c>
      <c r="BK248" s="85">
        <f>ROUND(I248*H248,2)</f>
        <v>0</v>
      </c>
      <c r="BL248" s="16" t="s">
        <v>138</v>
      </c>
      <c r="BM248" s="84" t="s">
        <v>534</v>
      </c>
    </row>
    <row r="249" spans="2:65" s="12" customFormat="1">
      <c r="B249" s="113"/>
      <c r="C249" s="114"/>
      <c r="D249" s="115" t="s">
        <v>140</v>
      </c>
      <c r="E249" s="116" t="s">
        <v>1</v>
      </c>
      <c r="F249" s="117" t="s">
        <v>535</v>
      </c>
      <c r="G249" s="114"/>
      <c r="H249" s="118">
        <v>110</v>
      </c>
      <c r="I249" s="114"/>
      <c r="J249" s="114"/>
      <c r="L249" s="86"/>
      <c r="M249" s="88"/>
      <c r="T249" s="89"/>
      <c r="AT249" s="87" t="s">
        <v>140</v>
      </c>
      <c r="AU249" s="87" t="s">
        <v>82</v>
      </c>
      <c r="AV249" s="12" t="s">
        <v>82</v>
      </c>
      <c r="AW249" s="12" t="s">
        <v>29</v>
      </c>
      <c r="AX249" s="12" t="s">
        <v>72</v>
      </c>
      <c r="AY249" s="87" t="s">
        <v>132</v>
      </c>
    </row>
    <row r="250" spans="2:65" s="13" customFormat="1">
      <c r="B250" s="119"/>
      <c r="C250" s="120"/>
      <c r="D250" s="115" t="s">
        <v>140</v>
      </c>
      <c r="E250" s="121" t="s">
        <v>1</v>
      </c>
      <c r="F250" s="122" t="s">
        <v>142</v>
      </c>
      <c r="G250" s="120"/>
      <c r="H250" s="123">
        <v>110</v>
      </c>
      <c r="I250" s="120"/>
      <c r="J250" s="120"/>
      <c r="L250" s="90"/>
      <c r="M250" s="92"/>
      <c r="T250" s="93"/>
      <c r="AT250" s="91" t="s">
        <v>140</v>
      </c>
      <c r="AU250" s="91" t="s">
        <v>82</v>
      </c>
      <c r="AV250" s="13" t="s">
        <v>138</v>
      </c>
      <c r="AW250" s="13" t="s">
        <v>29</v>
      </c>
      <c r="AX250" s="13" t="s">
        <v>80</v>
      </c>
      <c r="AY250" s="91" t="s">
        <v>132</v>
      </c>
    </row>
    <row r="251" spans="2:65" s="1" customFormat="1" ht="24.2" customHeight="1">
      <c r="B251" s="127"/>
      <c r="C251" s="145" t="s">
        <v>340</v>
      </c>
      <c r="D251" s="145" t="s">
        <v>165</v>
      </c>
      <c r="E251" s="146" t="s">
        <v>536</v>
      </c>
      <c r="F251" s="147" t="s">
        <v>537</v>
      </c>
      <c r="G251" s="148" t="s">
        <v>161</v>
      </c>
      <c r="H251" s="149">
        <v>115.5</v>
      </c>
      <c r="I251" s="98"/>
      <c r="J251" s="144">
        <f>ROUND(I251*H251,2)</f>
        <v>0</v>
      </c>
      <c r="K251" s="99"/>
      <c r="L251" s="100"/>
      <c r="M251" s="101" t="s">
        <v>1</v>
      </c>
      <c r="N251" s="102" t="s">
        <v>37</v>
      </c>
      <c r="P251" s="82">
        <f>O251*H251</f>
        <v>0</v>
      </c>
      <c r="Q251" s="82">
        <v>1.8E-3</v>
      </c>
      <c r="R251" s="82">
        <f>Q251*H251</f>
        <v>0.2079</v>
      </c>
      <c r="S251" s="82">
        <v>0</v>
      </c>
      <c r="T251" s="83">
        <f>S251*H251</f>
        <v>0</v>
      </c>
      <c r="AR251" s="84" t="s">
        <v>169</v>
      </c>
      <c r="AT251" s="84" t="s">
        <v>165</v>
      </c>
      <c r="AU251" s="84" t="s">
        <v>82</v>
      </c>
      <c r="AY251" s="16" t="s">
        <v>132</v>
      </c>
      <c r="BE251" s="85">
        <f>IF(N251="základní",J251,0)</f>
        <v>0</v>
      </c>
      <c r="BF251" s="85">
        <f>IF(N251="snížená",J251,0)</f>
        <v>0</v>
      </c>
      <c r="BG251" s="85">
        <f>IF(N251="zákl. přenesená",J251,0)</f>
        <v>0</v>
      </c>
      <c r="BH251" s="85">
        <f>IF(N251="sníž. přenesená",J251,0)</f>
        <v>0</v>
      </c>
      <c r="BI251" s="85">
        <f>IF(N251="nulová",J251,0)</f>
        <v>0</v>
      </c>
      <c r="BJ251" s="16" t="s">
        <v>80</v>
      </c>
      <c r="BK251" s="85">
        <f>ROUND(I251*H251,2)</f>
        <v>0</v>
      </c>
      <c r="BL251" s="16" t="s">
        <v>138</v>
      </c>
      <c r="BM251" s="84" t="s">
        <v>538</v>
      </c>
    </row>
    <row r="252" spans="2:65" s="12" customFormat="1">
      <c r="B252" s="113"/>
      <c r="C252" s="114"/>
      <c r="D252" s="115" t="s">
        <v>140</v>
      </c>
      <c r="E252" s="114"/>
      <c r="F252" s="117" t="s">
        <v>539</v>
      </c>
      <c r="G252" s="114"/>
      <c r="H252" s="118">
        <v>115.5</v>
      </c>
      <c r="I252" s="114"/>
      <c r="J252" s="114"/>
      <c r="L252" s="86"/>
      <c r="M252" s="88"/>
      <c r="T252" s="89"/>
      <c r="AT252" s="87" t="s">
        <v>140</v>
      </c>
      <c r="AU252" s="87" t="s">
        <v>82</v>
      </c>
      <c r="AV252" s="12" t="s">
        <v>82</v>
      </c>
      <c r="AW252" s="12" t="s">
        <v>3</v>
      </c>
      <c r="AX252" s="12" t="s">
        <v>80</v>
      </c>
      <c r="AY252" s="87" t="s">
        <v>132</v>
      </c>
    </row>
    <row r="253" spans="2:65" s="1" customFormat="1" ht="21.75" customHeight="1">
      <c r="B253" s="127"/>
      <c r="C253" s="128" t="s">
        <v>346</v>
      </c>
      <c r="D253" s="128" t="s">
        <v>134</v>
      </c>
      <c r="E253" s="129" t="s">
        <v>540</v>
      </c>
      <c r="F253" s="130" t="s">
        <v>541</v>
      </c>
      <c r="G253" s="131" t="s">
        <v>186</v>
      </c>
      <c r="H253" s="132">
        <v>31</v>
      </c>
      <c r="I253" s="78"/>
      <c r="J253" s="126">
        <f>ROUND(I253*H253,2)</f>
        <v>0</v>
      </c>
      <c r="K253" s="79"/>
      <c r="L253" s="23"/>
      <c r="M253" s="80" t="s">
        <v>1</v>
      </c>
      <c r="N253" s="81" t="s">
        <v>37</v>
      </c>
      <c r="P253" s="82">
        <f>O253*H253</f>
        <v>0</v>
      </c>
      <c r="Q253" s="82">
        <v>3.0000000000000001E-3</v>
      </c>
      <c r="R253" s="82">
        <f>Q253*H253</f>
        <v>9.2999999999999999E-2</v>
      </c>
      <c r="S253" s="82">
        <v>0</v>
      </c>
      <c r="T253" s="83">
        <f>S253*H253</f>
        <v>0</v>
      </c>
      <c r="AR253" s="84" t="s">
        <v>138</v>
      </c>
      <c r="AT253" s="84" t="s">
        <v>134</v>
      </c>
      <c r="AU253" s="84" t="s">
        <v>82</v>
      </c>
      <c r="AY253" s="16" t="s">
        <v>132</v>
      </c>
      <c r="BE253" s="85">
        <f>IF(N253="základní",J253,0)</f>
        <v>0</v>
      </c>
      <c r="BF253" s="85">
        <f>IF(N253="snížená",J253,0)</f>
        <v>0</v>
      </c>
      <c r="BG253" s="85">
        <f>IF(N253="zákl. přenesená",J253,0)</f>
        <v>0</v>
      </c>
      <c r="BH253" s="85">
        <f>IF(N253="sníž. přenesená",J253,0)</f>
        <v>0</v>
      </c>
      <c r="BI253" s="85">
        <f>IF(N253="nulová",J253,0)</f>
        <v>0</v>
      </c>
      <c r="BJ253" s="16" t="s">
        <v>80</v>
      </c>
      <c r="BK253" s="85">
        <f>ROUND(I253*H253,2)</f>
        <v>0</v>
      </c>
      <c r="BL253" s="16" t="s">
        <v>138</v>
      </c>
      <c r="BM253" s="84" t="s">
        <v>542</v>
      </c>
    </row>
    <row r="254" spans="2:65" s="12" customFormat="1">
      <c r="B254" s="113"/>
      <c r="C254" s="114"/>
      <c r="D254" s="115" t="s">
        <v>140</v>
      </c>
      <c r="E254" s="116" t="s">
        <v>1</v>
      </c>
      <c r="F254" s="117" t="s">
        <v>543</v>
      </c>
      <c r="G254" s="114"/>
      <c r="H254" s="118">
        <v>31</v>
      </c>
      <c r="I254" s="114"/>
      <c r="J254" s="114"/>
      <c r="L254" s="86"/>
      <c r="M254" s="88"/>
      <c r="T254" s="89"/>
      <c r="AT254" s="87" t="s">
        <v>140</v>
      </c>
      <c r="AU254" s="87" t="s">
        <v>82</v>
      </c>
      <c r="AV254" s="12" t="s">
        <v>82</v>
      </c>
      <c r="AW254" s="12" t="s">
        <v>29</v>
      </c>
      <c r="AX254" s="12" t="s">
        <v>72</v>
      </c>
      <c r="AY254" s="87" t="s">
        <v>132</v>
      </c>
    </row>
    <row r="255" spans="2:65" s="13" customFormat="1">
      <c r="B255" s="119"/>
      <c r="C255" s="120"/>
      <c r="D255" s="115" t="s">
        <v>140</v>
      </c>
      <c r="E255" s="121" t="s">
        <v>1</v>
      </c>
      <c r="F255" s="122" t="s">
        <v>142</v>
      </c>
      <c r="G255" s="120"/>
      <c r="H255" s="123">
        <v>31</v>
      </c>
      <c r="I255" s="120"/>
      <c r="J255" s="120"/>
      <c r="L255" s="90"/>
      <c r="M255" s="92"/>
      <c r="T255" s="93"/>
      <c r="AT255" s="91" t="s">
        <v>140</v>
      </c>
      <c r="AU255" s="91" t="s">
        <v>82</v>
      </c>
      <c r="AV255" s="13" t="s">
        <v>138</v>
      </c>
      <c r="AW255" s="13" t="s">
        <v>29</v>
      </c>
      <c r="AX255" s="13" t="s">
        <v>80</v>
      </c>
      <c r="AY255" s="91" t="s">
        <v>132</v>
      </c>
    </row>
    <row r="256" spans="2:65" s="1" customFormat="1" ht="44.25" customHeight="1">
      <c r="B256" s="127"/>
      <c r="C256" s="128" t="s">
        <v>351</v>
      </c>
      <c r="D256" s="128" t="s">
        <v>134</v>
      </c>
      <c r="E256" s="129" t="s">
        <v>544</v>
      </c>
      <c r="F256" s="130" t="s">
        <v>545</v>
      </c>
      <c r="G256" s="131" t="s">
        <v>252</v>
      </c>
      <c r="H256" s="132">
        <v>217.999</v>
      </c>
      <c r="I256" s="78"/>
      <c r="J256" s="126">
        <f>ROUND(I256*H256,2)</f>
        <v>0</v>
      </c>
      <c r="K256" s="79"/>
      <c r="L256" s="23"/>
      <c r="M256" s="80" t="s">
        <v>1</v>
      </c>
      <c r="N256" s="81" t="s">
        <v>37</v>
      </c>
      <c r="P256" s="82">
        <f>O256*H256</f>
        <v>0</v>
      </c>
      <c r="Q256" s="82">
        <v>2.3650000000000001E-2</v>
      </c>
      <c r="R256" s="82">
        <f>Q256*H256</f>
        <v>5.1556763500000002</v>
      </c>
      <c r="S256" s="82">
        <v>0</v>
      </c>
      <c r="T256" s="83">
        <f>S256*H256</f>
        <v>0</v>
      </c>
      <c r="AR256" s="84" t="s">
        <v>138</v>
      </c>
      <c r="AT256" s="84" t="s">
        <v>134</v>
      </c>
      <c r="AU256" s="84" t="s">
        <v>82</v>
      </c>
      <c r="AY256" s="16" t="s">
        <v>132</v>
      </c>
      <c r="BE256" s="85">
        <f>IF(N256="základní",J256,0)</f>
        <v>0</v>
      </c>
      <c r="BF256" s="85">
        <f>IF(N256="snížená",J256,0)</f>
        <v>0</v>
      </c>
      <c r="BG256" s="85">
        <f>IF(N256="zákl. přenesená",J256,0)</f>
        <v>0</v>
      </c>
      <c r="BH256" s="85">
        <f>IF(N256="sníž. přenesená",J256,0)</f>
        <v>0</v>
      </c>
      <c r="BI256" s="85">
        <f>IF(N256="nulová",J256,0)</f>
        <v>0</v>
      </c>
      <c r="BJ256" s="16" t="s">
        <v>80</v>
      </c>
      <c r="BK256" s="85">
        <f>ROUND(I256*H256,2)</f>
        <v>0</v>
      </c>
      <c r="BL256" s="16" t="s">
        <v>138</v>
      </c>
      <c r="BM256" s="84" t="s">
        <v>546</v>
      </c>
    </row>
    <row r="257" spans="2:65" s="14" customFormat="1">
      <c r="B257" s="140"/>
      <c r="C257" s="141"/>
      <c r="D257" s="115" t="s">
        <v>140</v>
      </c>
      <c r="E257" s="142" t="s">
        <v>1</v>
      </c>
      <c r="F257" s="143" t="s">
        <v>547</v>
      </c>
      <c r="G257" s="141"/>
      <c r="H257" s="142" t="s">
        <v>1</v>
      </c>
      <c r="I257" s="141"/>
      <c r="J257" s="141"/>
      <c r="L257" s="94"/>
      <c r="M257" s="96"/>
      <c r="T257" s="97"/>
      <c r="AT257" s="95" t="s">
        <v>140</v>
      </c>
      <c r="AU257" s="95" t="s">
        <v>82</v>
      </c>
      <c r="AV257" s="14" t="s">
        <v>80</v>
      </c>
      <c r="AW257" s="14" t="s">
        <v>29</v>
      </c>
      <c r="AX257" s="14" t="s">
        <v>72</v>
      </c>
      <c r="AY257" s="95" t="s">
        <v>132</v>
      </c>
    </row>
    <row r="258" spans="2:65" s="12" customFormat="1" ht="33.75">
      <c r="B258" s="113"/>
      <c r="C258" s="114"/>
      <c r="D258" s="115" t="s">
        <v>140</v>
      </c>
      <c r="E258" s="116" t="s">
        <v>1</v>
      </c>
      <c r="F258" s="117" t="s">
        <v>548</v>
      </c>
      <c r="G258" s="114"/>
      <c r="H258" s="118">
        <v>146.239</v>
      </c>
      <c r="I258" s="114"/>
      <c r="J258" s="114"/>
      <c r="L258" s="86"/>
      <c r="M258" s="88"/>
      <c r="T258" s="89"/>
      <c r="AT258" s="87" t="s">
        <v>140</v>
      </c>
      <c r="AU258" s="87" t="s">
        <v>82</v>
      </c>
      <c r="AV258" s="12" t="s">
        <v>82</v>
      </c>
      <c r="AW258" s="12" t="s">
        <v>29</v>
      </c>
      <c r="AX258" s="12" t="s">
        <v>72</v>
      </c>
      <c r="AY258" s="87" t="s">
        <v>132</v>
      </c>
    </row>
    <row r="259" spans="2:65" s="12" customFormat="1" ht="22.5">
      <c r="B259" s="113"/>
      <c r="C259" s="114"/>
      <c r="D259" s="115" t="s">
        <v>140</v>
      </c>
      <c r="E259" s="116" t="s">
        <v>1</v>
      </c>
      <c r="F259" s="117" t="s">
        <v>549</v>
      </c>
      <c r="G259" s="114"/>
      <c r="H259" s="118">
        <v>71.760000000000005</v>
      </c>
      <c r="I259" s="114"/>
      <c r="J259" s="114"/>
      <c r="L259" s="86"/>
      <c r="M259" s="88"/>
      <c r="T259" s="89"/>
      <c r="AT259" s="87" t="s">
        <v>140</v>
      </c>
      <c r="AU259" s="87" t="s">
        <v>82</v>
      </c>
      <c r="AV259" s="12" t="s">
        <v>82</v>
      </c>
      <c r="AW259" s="12" t="s">
        <v>29</v>
      </c>
      <c r="AX259" s="12" t="s">
        <v>72</v>
      </c>
      <c r="AY259" s="87" t="s">
        <v>132</v>
      </c>
    </row>
    <row r="260" spans="2:65" s="13" customFormat="1">
      <c r="B260" s="119"/>
      <c r="C260" s="120"/>
      <c r="D260" s="115" t="s">
        <v>140</v>
      </c>
      <c r="E260" s="121" t="s">
        <v>1</v>
      </c>
      <c r="F260" s="122" t="s">
        <v>142</v>
      </c>
      <c r="G260" s="120"/>
      <c r="H260" s="123">
        <v>217.999</v>
      </c>
      <c r="I260" s="120"/>
      <c r="J260" s="120"/>
      <c r="L260" s="90"/>
      <c r="M260" s="92"/>
      <c r="T260" s="93"/>
      <c r="AT260" s="91" t="s">
        <v>140</v>
      </c>
      <c r="AU260" s="91" t="s">
        <v>82</v>
      </c>
      <c r="AV260" s="13" t="s">
        <v>138</v>
      </c>
      <c r="AW260" s="13" t="s">
        <v>29</v>
      </c>
      <c r="AX260" s="13" t="s">
        <v>80</v>
      </c>
      <c r="AY260" s="91" t="s">
        <v>132</v>
      </c>
    </row>
    <row r="261" spans="2:65" s="1" customFormat="1" ht="24.2" customHeight="1">
      <c r="B261" s="127"/>
      <c r="C261" s="128" t="s">
        <v>355</v>
      </c>
      <c r="D261" s="128" t="s">
        <v>134</v>
      </c>
      <c r="E261" s="129" t="s">
        <v>550</v>
      </c>
      <c r="F261" s="130" t="s">
        <v>551</v>
      </c>
      <c r="G261" s="131" t="s">
        <v>186</v>
      </c>
      <c r="H261" s="132">
        <v>2</v>
      </c>
      <c r="I261" s="78"/>
      <c r="J261" s="126">
        <f>ROUND(I261*H261,2)</f>
        <v>0</v>
      </c>
      <c r="K261" s="79"/>
      <c r="L261" s="23"/>
      <c r="M261" s="80" t="s">
        <v>1</v>
      </c>
      <c r="N261" s="81" t="s">
        <v>37</v>
      </c>
      <c r="P261" s="82">
        <f>O261*H261</f>
        <v>0</v>
      </c>
      <c r="Q261" s="82">
        <v>0</v>
      </c>
      <c r="R261" s="82">
        <f>Q261*H261</f>
        <v>0</v>
      </c>
      <c r="S261" s="82">
        <v>0</v>
      </c>
      <c r="T261" s="83">
        <f>S261*H261</f>
        <v>0</v>
      </c>
      <c r="AR261" s="84" t="s">
        <v>138</v>
      </c>
      <c r="AT261" s="84" t="s">
        <v>134</v>
      </c>
      <c r="AU261" s="84" t="s">
        <v>82</v>
      </c>
      <c r="AY261" s="16" t="s">
        <v>132</v>
      </c>
      <c r="BE261" s="85">
        <f>IF(N261="základní",J261,0)</f>
        <v>0</v>
      </c>
      <c r="BF261" s="85">
        <f>IF(N261="snížená",J261,0)</f>
        <v>0</v>
      </c>
      <c r="BG261" s="85">
        <f>IF(N261="zákl. přenesená",J261,0)</f>
        <v>0</v>
      </c>
      <c r="BH261" s="85">
        <f>IF(N261="sníž. přenesená",J261,0)</f>
        <v>0</v>
      </c>
      <c r="BI261" s="85">
        <f>IF(N261="nulová",J261,0)</f>
        <v>0</v>
      </c>
      <c r="BJ261" s="16" t="s">
        <v>80</v>
      </c>
      <c r="BK261" s="85">
        <f>ROUND(I261*H261,2)</f>
        <v>0</v>
      </c>
      <c r="BL261" s="16" t="s">
        <v>138</v>
      </c>
      <c r="BM261" s="84" t="s">
        <v>552</v>
      </c>
    </row>
    <row r="262" spans="2:65" s="14" customFormat="1">
      <c r="B262" s="140"/>
      <c r="C262" s="141"/>
      <c r="D262" s="115" t="s">
        <v>140</v>
      </c>
      <c r="E262" s="142" t="s">
        <v>1</v>
      </c>
      <c r="F262" s="143" t="s">
        <v>547</v>
      </c>
      <c r="G262" s="141"/>
      <c r="H262" s="142" t="s">
        <v>1</v>
      </c>
      <c r="I262" s="141"/>
      <c r="J262" s="141"/>
      <c r="L262" s="94"/>
      <c r="M262" s="96"/>
      <c r="T262" s="97"/>
      <c r="AT262" s="95" t="s">
        <v>140</v>
      </c>
      <c r="AU262" s="95" t="s">
        <v>82</v>
      </c>
      <c r="AV262" s="14" t="s">
        <v>80</v>
      </c>
      <c r="AW262" s="14" t="s">
        <v>29</v>
      </c>
      <c r="AX262" s="14" t="s">
        <v>72</v>
      </c>
      <c r="AY262" s="95" t="s">
        <v>132</v>
      </c>
    </row>
    <row r="263" spans="2:65" s="12" customFormat="1">
      <c r="B263" s="113"/>
      <c r="C263" s="114"/>
      <c r="D263" s="115" t="s">
        <v>140</v>
      </c>
      <c r="E263" s="116" t="s">
        <v>1</v>
      </c>
      <c r="F263" s="117" t="s">
        <v>553</v>
      </c>
      <c r="G263" s="114"/>
      <c r="H263" s="118">
        <v>2</v>
      </c>
      <c r="I263" s="114"/>
      <c r="J263" s="114"/>
      <c r="L263" s="86"/>
      <c r="M263" s="88"/>
      <c r="T263" s="89"/>
      <c r="AT263" s="87" t="s">
        <v>140</v>
      </c>
      <c r="AU263" s="87" t="s">
        <v>82</v>
      </c>
      <c r="AV263" s="12" t="s">
        <v>82</v>
      </c>
      <c r="AW263" s="12" t="s">
        <v>29</v>
      </c>
      <c r="AX263" s="12" t="s">
        <v>72</v>
      </c>
      <c r="AY263" s="87" t="s">
        <v>132</v>
      </c>
    </row>
    <row r="264" spans="2:65" s="13" customFormat="1">
      <c r="B264" s="119"/>
      <c r="C264" s="120"/>
      <c r="D264" s="115" t="s">
        <v>140</v>
      </c>
      <c r="E264" s="121" t="s">
        <v>1</v>
      </c>
      <c r="F264" s="122" t="s">
        <v>142</v>
      </c>
      <c r="G264" s="120"/>
      <c r="H264" s="123">
        <v>2</v>
      </c>
      <c r="I264" s="120"/>
      <c r="J264" s="120"/>
      <c r="L264" s="90"/>
      <c r="M264" s="92"/>
      <c r="T264" s="93"/>
      <c r="AT264" s="91" t="s">
        <v>140</v>
      </c>
      <c r="AU264" s="91" t="s">
        <v>82</v>
      </c>
      <c r="AV264" s="13" t="s">
        <v>138</v>
      </c>
      <c r="AW264" s="13" t="s">
        <v>29</v>
      </c>
      <c r="AX264" s="13" t="s">
        <v>80</v>
      </c>
      <c r="AY264" s="91" t="s">
        <v>132</v>
      </c>
    </row>
    <row r="265" spans="2:65" s="1" customFormat="1" ht="24.2" customHeight="1">
      <c r="B265" s="127"/>
      <c r="C265" s="128" t="s">
        <v>360</v>
      </c>
      <c r="D265" s="128" t="s">
        <v>134</v>
      </c>
      <c r="E265" s="129" t="s">
        <v>554</v>
      </c>
      <c r="F265" s="130" t="s">
        <v>555</v>
      </c>
      <c r="G265" s="131" t="s">
        <v>186</v>
      </c>
      <c r="H265" s="132">
        <v>4</v>
      </c>
      <c r="I265" s="78"/>
      <c r="J265" s="126">
        <f>ROUND(I265*H265,2)</f>
        <v>0</v>
      </c>
      <c r="K265" s="79"/>
      <c r="L265" s="23"/>
      <c r="M265" s="80" t="s">
        <v>1</v>
      </c>
      <c r="N265" s="81" t="s">
        <v>37</v>
      </c>
      <c r="P265" s="82">
        <f>O265*H265</f>
        <v>0</v>
      </c>
      <c r="Q265" s="82">
        <v>0</v>
      </c>
      <c r="R265" s="82">
        <f>Q265*H265</f>
        <v>0</v>
      </c>
      <c r="S265" s="82">
        <v>0</v>
      </c>
      <c r="T265" s="83">
        <f>S265*H265</f>
        <v>0</v>
      </c>
      <c r="AR265" s="84" t="s">
        <v>138</v>
      </c>
      <c r="AT265" s="84" t="s">
        <v>134</v>
      </c>
      <c r="AU265" s="84" t="s">
        <v>82</v>
      </c>
      <c r="AY265" s="16" t="s">
        <v>132</v>
      </c>
      <c r="BE265" s="85">
        <f>IF(N265="základní",J265,0)</f>
        <v>0</v>
      </c>
      <c r="BF265" s="85">
        <f>IF(N265="snížená",J265,0)</f>
        <v>0</v>
      </c>
      <c r="BG265" s="85">
        <f>IF(N265="zákl. přenesená",J265,0)</f>
        <v>0</v>
      </c>
      <c r="BH265" s="85">
        <f>IF(N265="sníž. přenesená",J265,0)</f>
        <v>0</v>
      </c>
      <c r="BI265" s="85">
        <f>IF(N265="nulová",J265,0)</f>
        <v>0</v>
      </c>
      <c r="BJ265" s="16" t="s">
        <v>80</v>
      </c>
      <c r="BK265" s="85">
        <f>ROUND(I265*H265,2)</f>
        <v>0</v>
      </c>
      <c r="BL265" s="16" t="s">
        <v>138</v>
      </c>
      <c r="BM265" s="84" t="s">
        <v>556</v>
      </c>
    </row>
    <row r="266" spans="2:65" s="14" customFormat="1">
      <c r="B266" s="140"/>
      <c r="C266" s="141"/>
      <c r="D266" s="115" t="s">
        <v>140</v>
      </c>
      <c r="E266" s="142" t="s">
        <v>1</v>
      </c>
      <c r="F266" s="143" t="s">
        <v>547</v>
      </c>
      <c r="G266" s="141"/>
      <c r="H266" s="142" t="s">
        <v>1</v>
      </c>
      <c r="I266" s="141"/>
      <c r="J266" s="141"/>
      <c r="L266" s="94"/>
      <c r="M266" s="96"/>
      <c r="T266" s="97"/>
      <c r="AT266" s="95" t="s">
        <v>140</v>
      </c>
      <c r="AU266" s="95" t="s">
        <v>82</v>
      </c>
      <c r="AV266" s="14" t="s">
        <v>80</v>
      </c>
      <c r="AW266" s="14" t="s">
        <v>29</v>
      </c>
      <c r="AX266" s="14" t="s">
        <v>72</v>
      </c>
      <c r="AY266" s="95" t="s">
        <v>132</v>
      </c>
    </row>
    <row r="267" spans="2:65" s="12" customFormat="1">
      <c r="B267" s="113"/>
      <c r="C267" s="114"/>
      <c r="D267" s="115" t="s">
        <v>140</v>
      </c>
      <c r="E267" s="116" t="s">
        <v>1</v>
      </c>
      <c r="F267" s="117" t="s">
        <v>557</v>
      </c>
      <c r="G267" s="114"/>
      <c r="H267" s="118">
        <v>4</v>
      </c>
      <c r="I267" s="114"/>
      <c r="J267" s="114"/>
      <c r="L267" s="86"/>
      <c r="M267" s="88"/>
      <c r="T267" s="89"/>
      <c r="AT267" s="87" t="s">
        <v>140</v>
      </c>
      <c r="AU267" s="87" t="s">
        <v>82</v>
      </c>
      <c r="AV267" s="12" t="s">
        <v>82</v>
      </c>
      <c r="AW267" s="12" t="s">
        <v>29</v>
      </c>
      <c r="AX267" s="12" t="s">
        <v>72</v>
      </c>
      <c r="AY267" s="87" t="s">
        <v>132</v>
      </c>
    </row>
    <row r="268" spans="2:65" s="13" customFormat="1">
      <c r="B268" s="119"/>
      <c r="C268" s="120"/>
      <c r="D268" s="115" t="s">
        <v>140</v>
      </c>
      <c r="E268" s="121" t="s">
        <v>1</v>
      </c>
      <c r="F268" s="122" t="s">
        <v>142</v>
      </c>
      <c r="G268" s="120"/>
      <c r="H268" s="123">
        <v>4</v>
      </c>
      <c r="I268" s="120"/>
      <c r="J268" s="120"/>
      <c r="L268" s="90"/>
      <c r="M268" s="92"/>
      <c r="T268" s="93"/>
      <c r="AT268" s="91" t="s">
        <v>140</v>
      </c>
      <c r="AU268" s="91" t="s">
        <v>82</v>
      </c>
      <c r="AV268" s="13" t="s">
        <v>138</v>
      </c>
      <c r="AW268" s="13" t="s">
        <v>29</v>
      </c>
      <c r="AX268" s="13" t="s">
        <v>80</v>
      </c>
      <c r="AY268" s="91" t="s">
        <v>132</v>
      </c>
    </row>
    <row r="269" spans="2:65" s="1" customFormat="1" ht="33" customHeight="1">
      <c r="B269" s="127"/>
      <c r="C269" s="128" t="s">
        <v>367</v>
      </c>
      <c r="D269" s="128" t="s">
        <v>134</v>
      </c>
      <c r="E269" s="129" t="s">
        <v>558</v>
      </c>
      <c r="F269" s="130" t="s">
        <v>559</v>
      </c>
      <c r="G269" s="131" t="s">
        <v>186</v>
      </c>
      <c r="H269" s="132">
        <v>1</v>
      </c>
      <c r="I269" s="78"/>
      <c r="J269" s="126">
        <f>ROUND(I269*H269,2)</f>
        <v>0</v>
      </c>
      <c r="K269" s="79"/>
      <c r="L269" s="23"/>
      <c r="M269" s="80" t="s">
        <v>1</v>
      </c>
      <c r="N269" s="81" t="s">
        <v>37</v>
      </c>
      <c r="P269" s="82">
        <f>O269*H269</f>
        <v>0</v>
      </c>
      <c r="Q269" s="82">
        <v>0</v>
      </c>
      <c r="R269" s="82">
        <f>Q269*H269</f>
        <v>0</v>
      </c>
      <c r="S269" s="82">
        <v>0</v>
      </c>
      <c r="T269" s="83">
        <f>S269*H269</f>
        <v>0</v>
      </c>
      <c r="AR269" s="84" t="s">
        <v>138</v>
      </c>
      <c r="AT269" s="84" t="s">
        <v>134</v>
      </c>
      <c r="AU269" s="84" t="s">
        <v>82</v>
      </c>
      <c r="AY269" s="16" t="s">
        <v>132</v>
      </c>
      <c r="BE269" s="85">
        <f>IF(N269="základní",J269,0)</f>
        <v>0</v>
      </c>
      <c r="BF269" s="85">
        <f>IF(N269="snížená",J269,0)</f>
        <v>0</v>
      </c>
      <c r="BG269" s="85">
        <f>IF(N269="zákl. přenesená",J269,0)</f>
        <v>0</v>
      </c>
      <c r="BH269" s="85">
        <f>IF(N269="sníž. přenesená",J269,0)</f>
        <v>0</v>
      </c>
      <c r="BI269" s="85">
        <f>IF(N269="nulová",J269,0)</f>
        <v>0</v>
      </c>
      <c r="BJ269" s="16" t="s">
        <v>80</v>
      </c>
      <c r="BK269" s="85">
        <f>ROUND(I269*H269,2)</f>
        <v>0</v>
      </c>
      <c r="BL269" s="16" t="s">
        <v>138</v>
      </c>
      <c r="BM269" s="84" t="s">
        <v>560</v>
      </c>
    </row>
    <row r="270" spans="2:65" s="14" customFormat="1">
      <c r="B270" s="140"/>
      <c r="C270" s="141"/>
      <c r="D270" s="115" t="s">
        <v>140</v>
      </c>
      <c r="E270" s="142" t="s">
        <v>1</v>
      </c>
      <c r="F270" s="143" t="s">
        <v>547</v>
      </c>
      <c r="G270" s="141"/>
      <c r="H270" s="142" t="s">
        <v>1</v>
      </c>
      <c r="I270" s="141"/>
      <c r="J270" s="141"/>
      <c r="L270" s="94"/>
      <c r="M270" s="96"/>
      <c r="T270" s="97"/>
      <c r="AT270" s="95" t="s">
        <v>140</v>
      </c>
      <c r="AU270" s="95" t="s">
        <v>82</v>
      </c>
      <c r="AV270" s="14" t="s">
        <v>80</v>
      </c>
      <c r="AW270" s="14" t="s">
        <v>29</v>
      </c>
      <c r="AX270" s="14" t="s">
        <v>72</v>
      </c>
      <c r="AY270" s="95" t="s">
        <v>132</v>
      </c>
    </row>
    <row r="271" spans="2:65" s="12" customFormat="1">
      <c r="B271" s="113"/>
      <c r="C271" s="114"/>
      <c r="D271" s="115" t="s">
        <v>140</v>
      </c>
      <c r="E271" s="116" t="s">
        <v>1</v>
      </c>
      <c r="F271" s="117" t="s">
        <v>561</v>
      </c>
      <c r="G271" s="114"/>
      <c r="H271" s="118">
        <v>1</v>
      </c>
      <c r="I271" s="114"/>
      <c r="J271" s="114"/>
      <c r="L271" s="86"/>
      <c r="M271" s="88"/>
      <c r="T271" s="89"/>
      <c r="AT271" s="87" t="s">
        <v>140</v>
      </c>
      <c r="AU271" s="87" t="s">
        <v>82</v>
      </c>
      <c r="AV271" s="12" t="s">
        <v>82</v>
      </c>
      <c r="AW271" s="12" t="s">
        <v>29</v>
      </c>
      <c r="AX271" s="12" t="s">
        <v>72</v>
      </c>
      <c r="AY271" s="87" t="s">
        <v>132</v>
      </c>
    </row>
    <row r="272" spans="2:65" s="13" customFormat="1">
      <c r="B272" s="119"/>
      <c r="C272" s="120"/>
      <c r="D272" s="115" t="s">
        <v>140</v>
      </c>
      <c r="E272" s="121" t="s">
        <v>1</v>
      </c>
      <c r="F272" s="122" t="s">
        <v>142</v>
      </c>
      <c r="G272" s="120"/>
      <c r="H272" s="123">
        <v>1</v>
      </c>
      <c r="I272" s="120"/>
      <c r="J272" s="120"/>
      <c r="L272" s="90"/>
      <c r="M272" s="92"/>
      <c r="T272" s="93"/>
      <c r="AT272" s="91" t="s">
        <v>140</v>
      </c>
      <c r="AU272" s="91" t="s">
        <v>82</v>
      </c>
      <c r="AV272" s="13" t="s">
        <v>138</v>
      </c>
      <c r="AW272" s="13" t="s">
        <v>29</v>
      </c>
      <c r="AX272" s="13" t="s">
        <v>80</v>
      </c>
      <c r="AY272" s="91" t="s">
        <v>132</v>
      </c>
    </row>
    <row r="273" spans="2:65" s="1" customFormat="1" ht="33" customHeight="1">
      <c r="B273" s="127"/>
      <c r="C273" s="128" t="s">
        <v>375</v>
      </c>
      <c r="D273" s="128" t="s">
        <v>134</v>
      </c>
      <c r="E273" s="129" t="s">
        <v>562</v>
      </c>
      <c r="F273" s="130" t="s">
        <v>563</v>
      </c>
      <c r="G273" s="131" t="s">
        <v>186</v>
      </c>
      <c r="H273" s="132">
        <v>1</v>
      </c>
      <c r="I273" s="78"/>
      <c r="J273" s="126">
        <f>ROUND(I273*H273,2)</f>
        <v>0</v>
      </c>
      <c r="K273" s="79"/>
      <c r="L273" s="23"/>
      <c r="M273" s="80" t="s">
        <v>1</v>
      </c>
      <c r="N273" s="81" t="s">
        <v>37</v>
      </c>
      <c r="P273" s="82">
        <f>O273*H273</f>
        <v>0</v>
      </c>
      <c r="Q273" s="82">
        <v>0</v>
      </c>
      <c r="R273" s="82">
        <f>Q273*H273</f>
        <v>0</v>
      </c>
      <c r="S273" s="82">
        <v>0</v>
      </c>
      <c r="T273" s="83">
        <f>S273*H273</f>
        <v>0</v>
      </c>
      <c r="AR273" s="84" t="s">
        <v>138</v>
      </c>
      <c r="AT273" s="84" t="s">
        <v>134</v>
      </c>
      <c r="AU273" s="84" t="s">
        <v>82</v>
      </c>
      <c r="AY273" s="16" t="s">
        <v>132</v>
      </c>
      <c r="BE273" s="85">
        <f>IF(N273="základní",J273,0)</f>
        <v>0</v>
      </c>
      <c r="BF273" s="85">
        <f>IF(N273="snížená",J273,0)</f>
        <v>0</v>
      </c>
      <c r="BG273" s="85">
        <f>IF(N273="zákl. přenesená",J273,0)</f>
        <v>0</v>
      </c>
      <c r="BH273" s="85">
        <f>IF(N273="sníž. přenesená",J273,0)</f>
        <v>0</v>
      </c>
      <c r="BI273" s="85">
        <f>IF(N273="nulová",J273,0)</f>
        <v>0</v>
      </c>
      <c r="BJ273" s="16" t="s">
        <v>80</v>
      </c>
      <c r="BK273" s="85">
        <f>ROUND(I273*H273,2)</f>
        <v>0</v>
      </c>
      <c r="BL273" s="16" t="s">
        <v>138</v>
      </c>
      <c r="BM273" s="84" t="s">
        <v>564</v>
      </c>
    </row>
    <row r="274" spans="2:65" s="14" customFormat="1">
      <c r="B274" s="140"/>
      <c r="C274" s="141"/>
      <c r="D274" s="115" t="s">
        <v>140</v>
      </c>
      <c r="E274" s="142" t="s">
        <v>1</v>
      </c>
      <c r="F274" s="143" t="s">
        <v>547</v>
      </c>
      <c r="G274" s="141"/>
      <c r="H274" s="142" t="s">
        <v>1</v>
      </c>
      <c r="I274" s="141"/>
      <c r="J274" s="141"/>
      <c r="L274" s="94"/>
      <c r="M274" s="96"/>
      <c r="T274" s="97"/>
      <c r="AT274" s="95" t="s">
        <v>140</v>
      </c>
      <c r="AU274" s="95" t="s">
        <v>82</v>
      </c>
      <c r="AV274" s="14" t="s">
        <v>80</v>
      </c>
      <c r="AW274" s="14" t="s">
        <v>29</v>
      </c>
      <c r="AX274" s="14" t="s">
        <v>72</v>
      </c>
      <c r="AY274" s="95" t="s">
        <v>132</v>
      </c>
    </row>
    <row r="275" spans="2:65" s="12" customFormat="1">
      <c r="B275" s="113"/>
      <c r="C275" s="114"/>
      <c r="D275" s="115" t="s">
        <v>140</v>
      </c>
      <c r="E275" s="116" t="s">
        <v>1</v>
      </c>
      <c r="F275" s="117" t="s">
        <v>565</v>
      </c>
      <c r="G275" s="114"/>
      <c r="H275" s="118">
        <v>1</v>
      </c>
      <c r="I275" s="114"/>
      <c r="J275" s="114"/>
      <c r="L275" s="86"/>
      <c r="M275" s="88"/>
      <c r="T275" s="89"/>
      <c r="AT275" s="87" t="s">
        <v>140</v>
      </c>
      <c r="AU275" s="87" t="s">
        <v>82</v>
      </c>
      <c r="AV275" s="12" t="s">
        <v>82</v>
      </c>
      <c r="AW275" s="12" t="s">
        <v>29</v>
      </c>
      <c r="AX275" s="12" t="s">
        <v>72</v>
      </c>
      <c r="AY275" s="87" t="s">
        <v>132</v>
      </c>
    </row>
    <row r="276" spans="2:65" s="13" customFormat="1">
      <c r="B276" s="119"/>
      <c r="C276" s="120"/>
      <c r="D276" s="115" t="s">
        <v>140</v>
      </c>
      <c r="E276" s="121" t="s">
        <v>1</v>
      </c>
      <c r="F276" s="122" t="s">
        <v>142</v>
      </c>
      <c r="G276" s="120"/>
      <c r="H276" s="123">
        <v>1</v>
      </c>
      <c r="I276" s="120"/>
      <c r="J276" s="120"/>
      <c r="L276" s="90"/>
      <c r="M276" s="92"/>
      <c r="T276" s="93"/>
      <c r="AT276" s="91" t="s">
        <v>140</v>
      </c>
      <c r="AU276" s="91" t="s">
        <v>82</v>
      </c>
      <c r="AV276" s="13" t="s">
        <v>138</v>
      </c>
      <c r="AW276" s="13" t="s">
        <v>29</v>
      </c>
      <c r="AX276" s="13" t="s">
        <v>80</v>
      </c>
      <c r="AY276" s="91" t="s">
        <v>132</v>
      </c>
    </row>
    <row r="277" spans="2:65" s="1" customFormat="1" ht="49.15" customHeight="1">
      <c r="B277" s="127"/>
      <c r="C277" s="128" t="s">
        <v>566</v>
      </c>
      <c r="D277" s="128" t="s">
        <v>134</v>
      </c>
      <c r="E277" s="129" t="s">
        <v>567</v>
      </c>
      <c r="F277" s="130" t="s">
        <v>1493</v>
      </c>
      <c r="G277" s="131" t="s">
        <v>186</v>
      </c>
      <c r="H277" s="132">
        <v>1</v>
      </c>
      <c r="I277" s="78"/>
      <c r="J277" s="126">
        <f>ROUND(I277*H277,2)</f>
        <v>0</v>
      </c>
      <c r="K277" s="79"/>
      <c r="L277" s="23"/>
      <c r="M277" s="80" t="s">
        <v>1</v>
      </c>
      <c r="N277" s="81" t="s">
        <v>37</v>
      </c>
      <c r="P277" s="82">
        <f>O277*H277</f>
        <v>0</v>
      </c>
      <c r="Q277" s="82">
        <v>0</v>
      </c>
      <c r="R277" s="82">
        <f>Q277*H277</f>
        <v>0</v>
      </c>
      <c r="S277" s="82">
        <v>0</v>
      </c>
      <c r="T277" s="83">
        <f>S277*H277</f>
        <v>0</v>
      </c>
      <c r="AR277" s="84" t="s">
        <v>138</v>
      </c>
      <c r="AT277" s="84" t="s">
        <v>134</v>
      </c>
      <c r="AU277" s="84" t="s">
        <v>82</v>
      </c>
      <c r="AY277" s="16" t="s">
        <v>132</v>
      </c>
      <c r="BE277" s="85">
        <f>IF(N277="základní",J277,0)</f>
        <v>0</v>
      </c>
      <c r="BF277" s="85">
        <f>IF(N277="snížená",J277,0)</f>
        <v>0</v>
      </c>
      <c r="BG277" s="85">
        <f>IF(N277="zákl. přenesená",J277,0)</f>
        <v>0</v>
      </c>
      <c r="BH277" s="85">
        <f>IF(N277="sníž. přenesená",J277,0)</f>
        <v>0</v>
      </c>
      <c r="BI277" s="85">
        <f>IF(N277="nulová",J277,0)</f>
        <v>0</v>
      </c>
      <c r="BJ277" s="16" t="s">
        <v>80</v>
      </c>
      <c r="BK277" s="85">
        <f>ROUND(I277*H277,2)</f>
        <v>0</v>
      </c>
      <c r="BL277" s="16" t="s">
        <v>138</v>
      </c>
      <c r="BM277" s="84" t="s">
        <v>568</v>
      </c>
    </row>
    <row r="278" spans="2:65" s="12" customFormat="1">
      <c r="B278" s="113"/>
      <c r="C278" s="114"/>
      <c r="D278" s="115" t="s">
        <v>140</v>
      </c>
      <c r="E278" s="116" t="s">
        <v>1</v>
      </c>
      <c r="F278" s="117" t="s">
        <v>569</v>
      </c>
      <c r="G278" s="114"/>
      <c r="H278" s="118">
        <v>1</v>
      </c>
      <c r="I278" s="114"/>
      <c r="J278" s="114"/>
      <c r="L278" s="86"/>
      <c r="M278" s="88"/>
      <c r="T278" s="89"/>
      <c r="AT278" s="87" t="s">
        <v>140</v>
      </c>
      <c r="AU278" s="87" t="s">
        <v>82</v>
      </c>
      <c r="AV278" s="12" t="s">
        <v>82</v>
      </c>
      <c r="AW278" s="12" t="s">
        <v>29</v>
      </c>
      <c r="AX278" s="12" t="s">
        <v>72</v>
      </c>
      <c r="AY278" s="87" t="s">
        <v>132</v>
      </c>
    </row>
    <row r="279" spans="2:65" s="13" customFormat="1">
      <c r="B279" s="119"/>
      <c r="C279" s="120"/>
      <c r="D279" s="115" t="s">
        <v>140</v>
      </c>
      <c r="E279" s="121" t="s">
        <v>1</v>
      </c>
      <c r="F279" s="122" t="s">
        <v>142</v>
      </c>
      <c r="G279" s="120"/>
      <c r="H279" s="123">
        <v>1</v>
      </c>
      <c r="I279" s="120"/>
      <c r="J279" s="120"/>
      <c r="L279" s="90"/>
      <c r="M279" s="92"/>
      <c r="T279" s="93"/>
      <c r="AT279" s="91" t="s">
        <v>140</v>
      </c>
      <c r="AU279" s="91" t="s">
        <v>82</v>
      </c>
      <c r="AV279" s="13" t="s">
        <v>138</v>
      </c>
      <c r="AW279" s="13" t="s">
        <v>29</v>
      </c>
      <c r="AX279" s="13" t="s">
        <v>80</v>
      </c>
      <c r="AY279" s="91" t="s">
        <v>132</v>
      </c>
    </row>
    <row r="280" spans="2:65" s="11" customFormat="1" ht="22.9" customHeight="1">
      <c r="B280" s="133"/>
      <c r="C280" s="134"/>
      <c r="D280" s="135" t="s">
        <v>71</v>
      </c>
      <c r="E280" s="138" t="s">
        <v>158</v>
      </c>
      <c r="F280" s="138" t="s">
        <v>570</v>
      </c>
      <c r="G280" s="134"/>
      <c r="H280" s="134"/>
      <c r="I280" s="134"/>
      <c r="J280" s="139">
        <f>BK280</f>
        <v>0</v>
      </c>
      <c r="L280" s="71"/>
      <c r="M280" s="73"/>
      <c r="P280" s="74">
        <f>SUM(P281:P290)</f>
        <v>0</v>
      </c>
      <c r="R280" s="74">
        <f>SUM(R281:R290)</f>
        <v>0.24707999999999999</v>
      </c>
      <c r="T280" s="75">
        <f>SUM(T281:T290)</f>
        <v>0</v>
      </c>
      <c r="AR280" s="72" t="s">
        <v>80</v>
      </c>
      <c r="AT280" s="76" t="s">
        <v>71</v>
      </c>
      <c r="AU280" s="76" t="s">
        <v>80</v>
      </c>
      <c r="AY280" s="72" t="s">
        <v>132</v>
      </c>
      <c r="BK280" s="77">
        <f>SUM(BK281:BK290)</f>
        <v>0</v>
      </c>
    </row>
    <row r="281" spans="2:65" s="1" customFormat="1" ht="21.75" customHeight="1">
      <c r="B281" s="127"/>
      <c r="C281" s="128" t="s">
        <v>571</v>
      </c>
      <c r="D281" s="128" t="s">
        <v>134</v>
      </c>
      <c r="E281" s="129" t="s">
        <v>572</v>
      </c>
      <c r="F281" s="130" t="s">
        <v>573</v>
      </c>
      <c r="G281" s="131" t="s">
        <v>252</v>
      </c>
      <c r="H281" s="132">
        <v>71</v>
      </c>
      <c r="I281" s="78"/>
      <c r="J281" s="126">
        <f>ROUND(I281*H281,2)</f>
        <v>0</v>
      </c>
      <c r="K281" s="79"/>
      <c r="L281" s="23"/>
      <c r="M281" s="80" t="s">
        <v>1</v>
      </c>
      <c r="N281" s="81" t="s">
        <v>37</v>
      </c>
      <c r="P281" s="82">
        <f>O281*H281</f>
        <v>0</v>
      </c>
      <c r="Q281" s="82">
        <v>0</v>
      </c>
      <c r="R281" s="82">
        <f>Q281*H281</f>
        <v>0</v>
      </c>
      <c r="S281" s="82">
        <v>0</v>
      </c>
      <c r="T281" s="83">
        <f>S281*H281</f>
        <v>0</v>
      </c>
      <c r="AR281" s="84" t="s">
        <v>138</v>
      </c>
      <c r="AT281" s="84" t="s">
        <v>134</v>
      </c>
      <c r="AU281" s="84" t="s">
        <v>82</v>
      </c>
      <c r="AY281" s="16" t="s">
        <v>132</v>
      </c>
      <c r="BE281" s="85">
        <f>IF(N281="základní",J281,0)</f>
        <v>0</v>
      </c>
      <c r="BF281" s="85">
        <f>IF(N281="snížená",J281,0)</f>
        <v>0</v>
      </c>
      <c r="BG281" s="85">
        <f>IF(N281="zákl. přenesená",J281,0)</f>
        <v>0</v>
      </c>
      <c r="BH281" s="85">
        <f>IF(N281="sníž. přenesená",J281,0)</f>
        <v>0</v>
      </c>
      <c r="BI281" s="85">
        <f>IF(N281="nulová",J281,0)</f>
        <v>0</v>
      </c>
      <c r="BJ281" s="16" t="s">
        <v>80</v>
      </c>
      <c r="BK281" s="85">
        <f>ROUND(I281*H281,2)</f>
        <v>0</v>
      </c>
      <c r="BL281" s="16" t="s">
        <v>138</v>
      </c>
      <c r="BM281" s="84" t="s">
        <v>574</v>
      </c>
    </row>
    <row r="282" spans="2:65" s="12" customFormat="1">
      <c r="B282" s="113"/>
      <c r="C282" s="114"/>
      <c r="D282" s="115" t="s">
        <v>140</v>
      </c>
      <c r="E282" s="116" t="s">
        <v>1</v>
      </c>
      <c r="F282" s="117" t="s">
        <v>575</v>
      </c>
      <c r="G282" s="114"/>
      <c r="H282" s="118">
        <v>71</v>
      </c>
      <c r="I282" s="114"/>
      <c r="J282" s="114"/>
      <c r="L282" s="86"/>
      <c r="M282" s="88"/>
      <c r="T282" s="89"/>
      <c r="AT282" s="87" t="s">
        <v>140</v>
      </c>
      <c r="AU282" s="87" t="s">
        <v>82</v>
      </c>
      <c r="AV282" s="12" t="s">
        <v>82</v>
      </c>
      <c r="AW282" s="12" t="s">
        <v>29</v>
      </c>
      <c r="AX282" s="12" t="s">
        <v>72</v>
      </c>
      <c r="AY282" s="87" t="s">
        <v>132</v>
      </c>
    </row>
    <row r="283" spans="2:65" s="13" customFormat="1">
      <c r="B283" s="119"/>
      <c r="C283" s="120"/>
      <c r="D283" s="115" t="s">
        <v>140</v>
      </c>
      <c r="E283" s="121" t="s">
        <v>1</v>
      </c>
      <c r="F283" s="122" t="s">
        <v>142</v>
      </c>
      <c r="G283" s="120"/>
      <c r="H283" s="123">
        <v>71</v>
      </c>
      <c r="I283" s="120"/>
      <c r="J283" s="120"/>
      <c r="L283" s="90"/>
      <c r="M283" s="92"/>
      <c r="T283" s="93"/>
      <c r="AT283" s="91" t="s">
        <v>140</v>
      </c>
      <c r="AU283" s="91" t="s">
        <v>82</v>
      </c>
      <c r="AV283" s="13" t="s">
        <v>138</v>
      </c>
      <c r="AW283" s="13" t="s">
        <v>29</v>
      </c>
      <c r="AX283" s="13" t="s">
        <v>80</v>
      </c>
      <c r="AY283" s="91" t="s">
        <v>132</v>
      </c>
    </row>
    <row r="284" spans="2:65" s="1" customFormat="1" ht="21.75" customHeight="1">
      <c r="B284" s="127"/>
      <c r="C284" s="128" t="s">
        <v>576</v>
      </c>
      <c r="D284" s="128" t="s">
        <v>134</v>
      </c>
      <c r="E284" s="129" t="s">
        <v>577</v>
      </c>
      <c r="F284" s="130" t="s">
        <v>578</v>
      </c>
      <c r="G284" s="131" t="s">
        <v>252</v>
      </c>
      <c r="H284" s="132">
        <v>71</v>
      </c>
      <c r="I284" s="78"/>
      <c r="J284" s="126">
        <f>ROUND(I284*H284,2)</f>
        <v>0</v>
      </c>
      <c r="K284" s="79"/>
      <c r="L284" s="23"/>
      <c r="M284" s="80" t="s">
        <v>1</v>
      </c>
      <c r="N284" s="81" t="s">
        <v>37</v>
      </c>
      <c r="P284" s="82">
        <f>O284*H284</f>
        <v>0</v>
      </c>
      <c r="Q284" s="82">
        <v>0</v>
      </c>
      <c r="R284" s="82">
        <f>Q284*H284</f>
        <v>0</v>
      </c>
      <c r="S284" s="82">
        <v>0</v>
      </c>
      <c r="T284" s="83">
        <f>S284*H284</f>
        <v>0</v>
      </c>
      <c r="AR284" s="84" t="s">
        <v>138</v>
      </c>
      <c r="AT284" s="84" t="s">
        <v>134</v>
      </c>
      <c r="AU284" s="84" t="s">
        <v>82</v>
      </c>
      <c r="AY284" s="16" t="s">
        <v>132</v>
      </c>
      <c r="BE284" s="85">
        <f>IF(N284="základní",J284,0)</f>
        <v>0</v>
      </c>
      <c r="BF284" s="85">
        <f>IF(N284="snížená",J284,0)</f>
        <v>0</v>
      </c>
      <c r="BG284" s="85">
        <f>IF(N284="zákl. přenesená",J284,0)</f>
        <v>0</v>
      </c>
      <c r="BH284" s="85">
        <f>IF(N284="sníž. přenesená",J284,0)</f>
        <v>0</v>
      </c>
      <c r="BI284" s="85">
        <f>IF(N284="nulová",J284,0)</f>
        <v>0</v>
      </c>
      <c r="BJ284" s="16" t="s">
        <v>80</v>
      </c>
      <c r="BK284" s="85">
        <f>ROUND(I284*H284,2)</f>
        <v>0</v>
      </c>
      <c r="BL284" s="16" t="s">
        <v>138</v>
      </c>
      <c r="BM284" s="84" t="s">
        <v>579</v>
      </c>
    </row>
    <row r="285" spans="2:65" s="12" customFormat="1">
      <c r="B285" s="113"/>
      <c r="C285" s="114"/>
      <c r="D285" s="115" t="s">
        <v>140</v>
      </c>
      <c r="E285" s="116" t="s">
        <v>1</v>
      </c>
      <c r="F285" s="117" t="s">
        <v>575</v>
      </c>
      <c r="G285" s="114"/>
      <c r="H285" s="118">
        <v>71</v>
      </c>
      <c r="I285" s="114"/>
      <c r="J285" s="114"/>
      <c r="L285" s="86"/>
      <c r="M285" s="88"/>
      <c r="T285" s="89"/>
      <c r="AT285" s="87" t="s">
        <v>140</v>
      </c>
      <c r="AU285" s="87" t="s">
        <v>82</v>
      </c>
      <c r="AV285" s="12" t="s">
        <v>82</v>
      </c>
      <c r="AW285" s="12" t="s">
        <v>29</v>
      </c>
      <c r="AX285" s="12" t="s">
        <v>72</v>
      </c>
      <c r="AY285" s="87" t="s">
        <v>132</v>
      </c>
    </row>
    <row r="286" spans="2:65" s="13" customFormat="1">
      <c r="B286" s="119"/>
      <c r="C286" s="120"/>
      <c r="D286" s="115" t="s">
        <v>140</v>
      </c>
      <c r="E286" s="121" t="s">
        <v>1</v>
      </c>
      <c r="F286" s="122" t="s">
        <v>142</v>
      </c>
      <c r="G286" s="120"/>
      <c r="H286" s="123">
        <v>71</v>
      </c>
      <c r="I286" s="120"/>
      <c r="J286" s="120"/>
      <c r="L286" s="90"/>
      <c r="M286" s="92"/>
      <c r="T286" s="93"/>
      <c r="AT286" s="91" t="s">
        <v>140</v>
      </c>
      <c r="AU286" s="91" t="s">
        <v>82</v>
      </c>
      <c r="AV286" s="13" t="s">
        <v>138</v>
      </c>
      <c r="AW286" s="13" t="s">
        <v>29</v>
      </c>
      <c r="AX286" s="13" t="s">
        <v>80</v>
      </c>
      <c r="AY286" s="91" t="s">
        <v>132</v>
      </c>
    </row>
    <row r="287" spans="2:65" s="1" customFormat="1" ht="24.2" customHeight="1">
      <c r="B287" s="127"/>
      <c r="C287" s="145" t="s">
        <v>580</v>
      </c>
      <c r="D287" s="145" t="s">
        <v>165</v>
      </c>
      <c r="E287" s="146" t="s">
        <v>581</v>
      </c>
      <c r="F287" s="147" t="s">
        <v>582</v>
      </c>
      <c r="G287" s="148" t="s">
        <v>252</v>
      </c>
      <c r="H287" s="149">
        <v>71</v>
      </c>
      <c r="I287" s="98"/>
      <c r="J287" s="144">
        <f>ROUND(I287*H287,2)</f>
        <v>0</v>
      </c>
      <c r="K287" s="99"/>
      <c r="L287" s="100"/>
      <c r="M287" s="101" t="s">
        <v>1</v>
      </c>
      <c r="N287" s="102" t="s">
        <v>37</v>
      </c>
      <c r="P287" s="82">
        <f>O287*H287</f>
        <v>0</v>
      </c>
      <c r="Q287" s="82">
        <v>3.0799999999999998E-3</v>
      </c>
      <c r="R287" s="82">
        <f>Q287*H287</f>
        <v>0.21867999999999999</v>
      </c>
      <c r="S287" s="82">
        <v>0</v>
      </c>
      <c r="T287" s="83">
        <f>S287*H287</f>
        <v>0</v>
      </c>
      <c r="AR287" s="84" t="s">
        <v>169</v>
      </c>
      <c r="AT287" s="84" t="s">
        <v>165</v>
      </c>
      <c r="AU287" s="84" t="s">
        <v>82</v>
      </c>
      <c r="AY287" s="16" t="s">
        <v>132</v>
      </c>
      <c r="BE287" s="85">
        <f>IF(N287="základní",J287,0)</f>
        <v>0</v>
      </c>
      <c r="BF287" s="85">
        <f>IF(N287="snížená",J287,0)</f>
        <v>0</v>
      </c>
      <c r="BG287" s="85">
        <f>IF(N287="zákl. přenesená",J287,0)</f>
        <v>0</v>
      </c>
      <c r="BH287" s="85">
        <f>IF(N287="sníž. přenesená",J287,0)</f>
        <v>0</v>
      </c>
      <c r="BI287" s="85">
        <f>IF(N287="nulová",J287,0)</f>
        <v>0</v>
      </c>
      <c r="BJ287" s="16" t="s">
        <v>80</v>
      </c>
      <c r="BK287" s="85">
        <f>ROUND(I287*H287,2)</f>
        <v>0</v>
      </c>
      <c r="BL287" s="16" t="s">
        <v>138</v>
      </c>
      <c r="BM287" s="84" t="s">
        <v>583</v>
      </c>
    </row>
    <row r="288" spans="2:65" s="12" customFormat="1">
      <c r="B288" s="113"/>
      <c r="C288" s="114"/>
      <c r="D288" s="115" t="s">
        <v>140</v>
      </c>
      <c r="E288" s="116" t="s">
        <v>1</v>
      </c>
      <c r="F288" s="117" t="s">
        <v>575</v>
      </c>
      <c r="G288" s="114"/>
      <c r="H288" s="118">
        <v>71</v>
      </c>
      <c r="I288" s="114"/>
      <c r="J288" s="114"/>
      <c r="L288" s="86"/>
      <c r="M288" s="88"/>
      <c r="T288" s="89"/>
      <c r="AT288" s="87" t="s">
        <v>140</v>
      </c>
      <c r="AU288" s="87" t="s">
        <v>82</v>
      </c>
      <c r="AV288" s="12" t="s">
        <v>82</v>
      </c>
      <c r="AW288" s="12" t="s">
        <v>29</v>
      </c>
      <c r="AX288" s="12" t="s">
        <v>72</v>
      </c>
      <c r="AY288" s="87" t="s">
        <v>132</v>
      </c>
    </row>
    <row r="289" spans="2:65" s="13" customFormat="1">
      <c r="B289" s="119"/>
      <c r="C289" s="120"/>
      <c r="D289" s="115" t="s">
        <v>140</v>
      </c>
      <c r="E289" s="121" t="s">
        <v>1</v>
      </c>
      <c r="F289" s="122" t="s">
        <v>142</v>
      </c>
      <c r="G289" s="120"/>
      <c r="H289" s="123">
        <v>71</v>
      </c>
      <c r="I289" s="120"/>
      <c r="J289" s="120"/>
      <c r="L289" s="90"/>
      <c r="M289" s="92"/>
      <c r="T289" s="93"/>
      <c r="AT289" s="91" t="s">
        <v>140</v>
      </c>
      <c r="AU289" s="91" t="s">
        <v>82</v>
      </c>
      <c r="AV289" s="13" t="s">
        <v>138</v>
      </c>
      <c r="AW289" s="13" t="s">
        <v>29</v>
      </c>
      <c r="AX289" s="13" t="s">
        <v>80</v>
      </c>
      <c r="AY289" s="91" t="s">
        <v>132</v>
      </c>
    </row>
    <row r="290" spans="2:65" s="1" customFormat="1" ht="16.5" customHeight="1">
      <c r="B290" s="127"/>
      <c r="C290" s="145" t="s">
        <v>584</v>
      </c>
      <c r="D290" s="145" t="s">
        <v>165</v>
      </c>
      <c r="E290" s="146" t="s">
        <v>585</v>
      </c>
      <c r="F290" s="147" t="s">
        <v>586</v>
      </c>
      <c r="G290" s="148" t="s">
        <v>252</v>
      </c>
      <c r="H290" s="149">
        <v>71</v>
      </c>
      <c r="I290" s="98"/>
      <c r="J290" s="144">
        <f>ROUND(I290*H290,2)</f>
        <v>0</v>
      </c>
      <c r="K290" s="99"/>
      <c r="L290" s="100"/>
      <c r="M290" s="101" t="s">
        <v>1</v>
      </c>
      <c r="N290" s="102" t="s">
        <v>37</v>
      </c>
      <c r="P290" s="82">
        <f>O290*H290</f>
        <v>0</v>
      </c>
      <c r="Q290" s="82">
        <v>4.0000000000000002E-4</v>
      </c>
      <c r="R290" s="82">
        <f>Q290*H290</f>
        <v>2.8400000000000002E-2</v>
      </c>
      <c r="S290" s="82">
        <v>0</v>
      </c>
      <c r="T290" s="83">
        <f>S290*H290</f>
        <v>0</v>
      </c>
      <c r="AR290" s="84" t="s">
        <v>169</v>
      </c>
      <c r="AT290" s="84" t="s">
        <v>165</v>
      </c>
      <c r="AU290" s="84" t="s">
        <v>82</v>
      </c>
      <c r="AY290" s="16" t="s">
        <v>132</v>
      </c>
      <c r="BE290" s="85">
        <f>IF(N290="základní",J290,0)</f>
        <v>0</v>
      </c>
      <c r="BF290" s="85">
        <f>IF(N290="snížená",J290,0)</f>
        <v>0</v>
      </c>
      <c r="BG290" s="85">
        <f>IF(N290="zákl. přenesená",J290,0)</f>
        <v>0</v>
      </c>
      <c r="BH290" s="85">
        <f>IF(N290="sníž. přenesená",J290,0)</f>
        <v>0</v>
      </c>
      <c r="BI290" s="85">
        <f>IF(N290="nulová",J290,0)</f>
        <v>0</v>
      </c>
      <c r="BJ290" s="16" t="s">
        <v>80</v>
      </c>
      <c r="BK290" s="85">
        <f>ROUND(I290*H290,2)</f>
        <v>0</v>
      </c>
      <c r="BL290" s="16" t="s">
        <v>138</v>
      </c>
      <c r="BM290" s="84" t="s">
        <v>587</v>
      </c>
    </row>
    <row r="291" spans="2:65" s="11" customFormat="1" ht="22.9" customHeight="1">
      <c r="B291" s="133"/>
      <c r="C291" s="134"/>
      <c r="D291" s="135" t="s">
        <v>71</v>
      </c>
      <c r="E291" s="138" t="s">
        <v>183</v>
      </c>
      <c r="F291" s="138" t="s">
        <v>328</v>
      </c>
      <c r="G291" s="134"/>
      <c r="H291" s="134"/>
      <c r="I291" s="134"/>
      <c r="J291" s="139">
        <f>BK291</f>
        <v>0</v>
      </c>
      <c r="L291" s="71"/>
      <c r="M291" s="73"/>
      <c r="P291" s="74">
        <f>SUM(P292:P307)</f>
        <v>0</v>
      </c>
      <c r="R291" s="74">
        <f>SUM(R292:R307)</f>
        <v>0.15660000000000002</v>
      </c>
      <c r="T291" s="75">
        <f>SUM(T292:T307)</f>
        <v>21.96</v>
      </c>
      <c r="AR291" s="72" t="s">
        <v>80</v>
      </c>
      <c r="AT291" s="76" t="s">
        <v>71</v>
      </c>
      <c r="AU291" s="76" t="s">
        <v>80</v>
      </c>
      <c r="AY291" s="72" t="s">
        <v>132</v>
      </c>
      <c r="BK291" s="77">
        <f>SUM(BK292:BK307)</f>
        <v>0</v>
      </c>
    </row>
    <row r="292" spans="2:65" s="1" customFormat="1" ht="21.75" customHeight="1">
      <c r="B292" s="127"/>
      <c r="C292" s="128" t="s">
        <v>92</v>
      </c>
      <c r="D292" s="128" t="s">
        <v>134</v>
      </c>
      <c r="E292" s="129" t="s">
        <v>588</v>
      </c>
      <c r="F292" s="130" t="s">
        <v>589</v>
      </c>
      <c r="G292" s="131" t="s">
        <v>161</v>
      </c>
      <c r="H292" s="132">
        <v>6</v>
      </c>
      <c r="I292" s="78"/>
      <c r="J292" s="126">
        <f>ROUND(I292*H292,2)</f>
        <v>0</v>
      </c>
      <c r="K292" s="79"/>
      <c r="L292" s="23"/>
      <c r="M292" s="80" t="s">
        <v>1</v>
      </c>
      <c r="N292" s="81" t="s">
        <v>37</v>
      </c>
      <c r="P292" s="82">
        <f>O292*H292</f>
        <v>0</v>
      </c>
      <c r="Q292" s="82">
        <v>0</v>
      </c>
      <c r="R292" s="82">
        <f>Q292*H292</f>
        <v>0</v>
      </c>
      <c r="S292" s="82">
        <v>0</v>
      </c>
      <c r="T292" s="83">
        <f>S292*H292</f>
        <v>0</v>
      </c>
      <c r="AR292" s="84" t="s">
        <v>138</v>
      </c>
      <c r="AT292" s="84" t="s">
        <v>134</v>
      </c>
      <c r="AU292" s="84" t="s">
        <v>82</v>
      </c>
      <c r="AY292" s="16" t="s">
        <v>132</v>
      </c>
      <c r="BE292" s="85">
        <f>IF(N292="základní",J292,0)</f>
        <v>0</v>
      </c>
      <c r="BF292" s="85">
        <f>IF(N292="snížená",J292,0)</f>
        <v>0</v>
      </c>
      <c r="BG292" s="85">
        <f>IF(N292="zákl. přenesená",J292,0)</f>
        <v>0</v>
      </c>
      <c r="BH292" s="85">
        <f>IF(N292="sníž. přenesená",J292,0)</f>
        <v>0</v>
      </c>
      <c r="BI292" s="85">
        <f>IF(N292="nulová",J292,0)</f>
        <v>0</v>
      </c>
      <c r="BJ292" s="16" t="s">
        <v>80</v>
      </c>
      <c r="BK292" s="85">
        <f>ROUND(I292*H292,2)</f>
        <v>0</v>
      </c>
      <c r="BL292" s="16" t="s">
        <v>138</v>
      </c>
      <c r="BM292" s="84" t="s">
        <v>590</v>
      </c>
    </row>
    <row r="293" spans="2:65" s="12" customFormat="1">
      <c r="B293" s="113"/>
      <c r="C293" s="114"/>
      <c r="D293" s="115" t="s">
        <v>140</v>
      </c>
      <c r="E293" s="116" t="s">
        <v>1</v>
      </c>
      <c r="F293" s="117" t="s">
        <v>591</v>
      </c>
      <c r="G293" s="114"/>
      <c r="H293" s="118">
        <v>6</v>
      </c>
      <c r="I293" s="114"/>
      <c r="J293" s="114"/>
      <c r="L293" s="86"/>
      <c r="M293" s="88"/>
      <c r="T293" s="89"/>
      <c r="AT293" s="87" t="s">
        <v>140</v>
      </c>
      <c r="AU293" s="87" t="s">
        <v>82</v>
      </c>
      <c r="AV293" s="12" t="s">
        <v>82</v>
      </c>
      <c r="AW293" s="12" t="s">
        <v>29</v>
      </c>
      <c r="AX293" s="12" t="s">
        <v>72</v>
      </c>
      <c r="AY293" s="87" t="s">
        <v>132</v>
      </c>
    </row>
    <row r="294" spans="2:65" s="13" customFormat="1">
      <c r="B294" s="119"/>
      <c r="C294" s="120"/>
      <c r="D294" s="115" t="s">
        <v>140</v>
      </c>
      <c r="E294" s="121" t="s">
        <v>1</v>
      </c>
      <c r="F294" s="122" t="s">
        <v>142</v>
      </c>
      <c r="G294" s="120"/>
      <c r="H294" s="123">
        <v>6</v>
      </c>
      <c r="I294" s="120"/>
      <c r="J294" s="120"/>
      <c r="L294" s="90"/>
      <c r="M294" s="92"/>
      <c r="T294" s="93"/>
      <c r="AT294" s="91" t="s">
        <v>140</v>
      </c>
      <c r="AU294" s="91" t="s">
        <v>82</v>
      </c>
      <c r="AV294" s="13" t="s">
        <v>138</v>
      </c>
      <c r="AW294" s="13" t="s">
        <v>29</v>
      </c>
      <c r="AX294" s="13" t="s">
        <v>80</v>
      </c>
      <c r="AY294" s="91" t="s">
        <v>132</v>
      </c>
    </row>
    <row r="295" spans="2:65" s="1" customFormat="1" ht="16.5" customHeight="1">
      <c r="B295" s="127"/>
      <c r="C295" s="145" t="s">
        <v>96</v>
      </c>
      <c r="D295" s="145" t="s">
        <v>165</v>
      </c>
      <c r="E295" s="146" t="s">
        <v>592</v>
      </c>
      <c r="F295" s="147" t="s">
        <v>593</v>
      </c>
      <c r="G295" s="148" t="s">
        <v>161</v>
      </c>
      <c r="H295" s="149">
        <v>6</v>
      </c>
      <c r="I295" s="98"/>
      <c r="J295" s="144">
        <f>ROUND(I295*H295,2)</f>
        <v>0</v>
      </c>
      <c r="K295" s="99"/>
      <c r="L295" s="100"/>
      <c r="M295" s="101" t="s">
        <v>1</v>
      </c>
      <c r="N295" s="102" t="s">
        <v>37</v>
      </c>
      <c r="P295" s="82">
        <f>O295*H295</f>
        <v>0</v>
      </c>
      <c r="Q295" s="82">
        <v>2.6100000000000002E-2</v>
      </c>
      <c r="R295" s="82">
        <f>Q295*H295</f>
        <v>0.15660000000000002</v>
      </c>
      <c r="S295" s="82">
        <v>0</v>
      </c>
      <c r="T295" s="83">
        <f>S295*H295</f>
        <v>0</v>
      </c>
      <c r="AR295" s="84" t="s">
        <v>169</v>
      </c>
      <c r="AT295" s="84" t="s">
        <v>165</v>
      </c>
      <c r="AU295" s="84" t="s">
        <v>82</v>
      </c>
      <c r="AY295" s="16" t="s">
        <v>132</v>
      </c>
      <c r="BE295" s="85">
        <f>IF(N295="základní",J295,0)</f>
        <v>0</v>
      </c>
      <c r="BF295" s="85">
        <f>IF(N295="snížená",J295,0)</f>
        <v>0</v>
      </c>
      <c r="BG295" s="85">
        <f>IF(N295="zákl. přenesená",J295,0)</f>
        <v>0</v>
      </c>
      <c r="BH295" s="85">
        <f>IF(N295="sníž. přenesená",J295,0)</f>
        <v>0</v>
      </c>
      <c r="BI295" s="85">
        <f>IF(N295="nulová",J295,0)</f>
        <v>0</v>
      </c>
      <c r="BJ295" s="16" t="s">
        <v>80</v>
      </c>
      <c r="BK295" s="85">
        <f>ROUND(I295*H295,2)</f>
        <v>0</v>
      </c>
      <c r="BL295" s="16" t="s">
        <v>138</v>
      </c>
      <c r="BM295" s="84" t="s">
        <v>594</v>
      </c>
    </row>
    <row r="296" spans="2:65" s="1" customFormat="1" ht="44.25" customHeight="1">
      <c r="B296" s="127"/>
      <c r="C296" s="128" t="s">
        <v>595</v>
      </c>
      <c r="D296" s="128" t="s">
        <v>134</v>
      </c>
      <c r="E296" s="129" t="s">
        <v>596</v>
      </c>
      <c r="F296" s="130" t="s">
        <v>597</v>
      </c>
      <c r="G296" s="131" t="s">
        <v>161</v>
      </c>
      <c r="H296" s="132">
        <v>40</v>
      </c>
      <c r="I296" s="78"/>
      <c r="J296" s="126">
        <f>ROUND(I296*H296,2)</f>
        <v>0</v>
      </c>
      <c r="K296" s="79"/>
      <c r="L296" s="23"/>
      <c r="M296" s="80" t="s">
        <v>1</v>
      </c>
      <c r="N296" s="81" t="s">
        <v>37</v>
      </c>
      <c r="P296" s="82">
        <f>O296*H296</f>
        <v>0</v>
      </c>
      <c r="Q296" s="82">
        <v>0</v>
      </c>
      <c r="R296" s="82">
        <f>Q296*H296</f>
        <v>0</v>
      </c>
      <c r="S296" s="82">
        <v>0</v>
      </c>
      <c r="T296" s="83">
        <f>S296*H296</f>
        <v>0</v>
      </c>
      <c r="AR296" s="84" t="s">
        <v>138</v>
      </c>
      <c r="AT296" s="84" t="s">
        <v>134</v>
      </c>
      <c r="AU296" s="84" t="s">
        <v>82</v>
      </c>
      <c r="AY296" s="16" t="s">
        <v>132</v>
      </c>
      <c r="BE296" s="85">
        <f>IF(N296="základní",J296,0)</f>
        <v>0</v>
      </c>
      <c r="BF296" s="85">
        <f>IF(N296="snížená",J296,0)</f>
        <v>0</v>
      </c>
      <c r="BG296" s="85">
        <f>IF(N296="zákl. přenesená",J296,0)</f>
        <v>0</v>
      </c>
      <c r="BH296" s="85">
        <f>IF(N296="sníž. přenesená",J296,0)</f>
        <v>0</v>
      </c>
      <c r="BI296" s="85">
        <f>IF(N296="nulová",J296,0)</f>
        <v>0</v>
      </c>
      <c r="BJ296" s="16" t="s">
        <v>80</v>
      </c>
      <c r="BK296" s="85">
        <f>ROUND(I296*H296,2)</f>
        <v>0</v>
      </c>
      <c r="BL296" s="16" t="s">
        <v>138</v>
      </c>
      <c r="BM296" s="84" t="s">
        <v>598</v>
      </c>
    </row>
    <row r="297" spans="2:65" s="1" customFormat="1" ht="24.2" customHeight="1">
      <c r="B297" s="127"/>
      <c r="C297" s="128" t="s">
        <v>599</v>
      </c>
      <c r="D297" s="128" t="s">
        <v>134</v>
      </c>
      <c r="E297" s="129" t="s">
        <v>600</v>
      </c>
      <c r="F297" s="130" t="s">
        <v>601</v>
      </c>
      <c r="G297" s="131" t="s">
        <v>252</v>
      </c>
      <c r="H297" s="132">
        <v>8</v>
      </c>
      <c r="I297" s="78"/>
      <c r="J297" s="126">
        <f>ROUND(I297*H297,2)</f>
        <v>0</v>
      </c>
      <c r="K297" s="79"/>
      <c r="L297" s="23"/>
      <c r="M297" s="80" t="s">
        <v>1</v>
      </c>
      <c r="N297" s="81" t="s">
        <v>37</v>
      </c>
      <c r="P297" s="82">
        <f>O297*H297</f>
        <v>0</v>
      </c>
      <c r="Q297" s="82">
        <v>0</v>
      </c>
      <c r="R297" s="82">
        <f>Q297*H297</f>
        <v>0</v>
      </c>
      <c r="S297" s="82">
        <v>0</v>
      </c>
      <c r="T297" s="83">
        <f>S297*H297</f>
        <v>0</v>
      </c>
      <c r="AR297" s="84" t="s">
        <v>138</v>
      </c>
      <c r="AT297" s="84" t="s">
        <v>134</v>
      </c>
      <c r="AU297" s="84" t="s">
        <v>82</v>
      </c>
      <c r="AY297" s="16" t="s">
        <v>132</v>
      </c>
      <c r="BE297" s="85">
        <f>IF(N297="základní",J297,0)</f>
        <v>0</v>
      </c>
      <c r="BF297" s="85">
        <f>IF(N297="snížená",J297,0)</f>
        <v>0</v>
      </c>
      <c r="BG297" s="85">
        <f>IF(N297="zákl. přenesená",J297,0)</f>
        <v>0</v>
      </c>
      <c r="BH297" s="85">
        <f>IF(N297="sníž. přenesená",J297,0)</f>
        <v>0</v>
      </c>
      <c r="BI297" s="85">
        <f>IF(N297="nulová",J297,0)</f>
        <v>0</v>
      </c>
      <c r="BJ297" s="16" t="s">
        <v>80</v>
      </c>
      <c r="BK297" s="85">
        <f>ROUND(I297*H297,2)</f>
        <v>0</v>
      </c>
      <c r="BL297" s="16" t="s">
        <v>138</v>
      </c>
      <c r="BM297" s="84" t="s">
        <v>602</v>
      </c>
    </row>
    <row r="298" spans="2:65" s="1" customFormat="1" ht="37.9" customHeight="1">
      <c r="B298" s="127"/>
      <c r="C298" s="128" t="s">
        <v>603</v>
      </c>
      <c r="D298" s="128" t="s">
        <v>134</v>
      </c>
      <c r="E298" s="129" t="s">
        <v>604</v>
      </c>
      <c r="F298" s="130" t="s">
        <v>605</v>
      </c>
      <c r="G298" s="131" t="s">
        <v>252</v>
      </c>
      <c r="H298" s="132">
        <v>1</v>
      </c>
      <c r="I298" s="78"/>
      <c r="J298" s="126">
        <f>ROUND(I298*H298,2)</f>
        <v>0</v>
      </c>
      <c r="K298" s="79"/>
      <c r="L298" s="23"/>
      <c r="M298" s="80" t="s">
        <v>1</v>
      </c>
      <c r="N298" s="81" t="s">
        <v>37</v>
      </c>
      <c r="P298" s="82">
        <f>O298*H298</f>
        <v>0</v>
      </c>
      <c r="Q298" s="82">
        <v>0</v>
      </c>
      <c r="R298" s="82">
        <f>Q298*H298</f>
        <v>0</v>
      </c>
      <c r="S298" s="82">
        <v>0</v>
      </c>
      <c r="T298" s="83">
        <f>S298*H298</f>
        <v>0</v>
      </c>
      <c r="AR298" s="84" t="s">
        <v>138</v>
      </c>
      <c r="AT298" s="84" t="s">
        <v>134</v>
      </c>
      <c r="AU298" s="84" t="s">
        <v>82</v>
      </c>
      <c r="AY298" s="16" t="s">
        <v>132</v>
      </c>
      <c r="BE298" s="85">
        <f>IF(N298="základní",J298,0)</f>
        <v>0</v>
      </c>
      <c r="BF298" s="85">
        <f>IF(N298="snížená",J298,0)</f>
        <v>0</v>
      </c>
      <c r="BG298" s="85">
        <f>IF(N298="zákl. přenesená",J298,0)</f>
        <v>0</v>
      </c>
      <c r="BH298" s="85">
        <f>IF(N298="sníž. přenesená",J298,0)</f>
        <v>0</v>
      </c>
      <c r="BI298" s="85">
        <f>IF(N298="nulová",J298,0)</f>
        <v>0</v>
      </c>
      <c r="BJ298" s="16" t="s">
        <v>80</v>
      </c>
      <c r="BK298" s="85">
        <f>ROUND(I298*H298,2)</f>
        <v>0</v>
      </c>
      <c r="BL298" s="16" t="s">
        <v>138</v>
      </c>
      <c r="BM298" s="84" t="s">
        <v>606</v>
      </c>
    </row>
    <row r="299" spans="2:65" s="1" customFormat="1" ht="24.2" customHeight="1">
      <c r="B299" s="127"/>
      <c r="C299" s="128" t="s">
        <v>607</v>
      </c>
      <c r="D299" s="128" t="s">
        <v>134</v>
      </c>
      <c r="E299" s="129" t="s">
        <v>608</v>
      </c>
      <c r="F299" s="130" t="s">
        <v>609</v>
      </c>
      <c r="G299" s="131" t="s">
        <v>150</v>
      </c>
      <c r="H299" s="132">
        <v>6</v>
      </c>
      <c r="I299" s="78"/>
      <c r="J299" s="126">
        <f>ROUND(I299*H299,2)</f>
        <v>0</v>
      </c>
      <c r="K299" s="79"/>
      <c r="L299" s="23"/>
      <c r="M299" s="80" t="s">
        <v>1</v>
      </c>
      <c r="N299" s="81" t="s">
        <v>37</v>
      </c>
      <c r="P299" s="82">
        <f>O299*H299</f>
        <v>0</v>
      </c>
      <c r="Q299" s="82">
        <v>0</v>
      </c>
      <c r="R299" s="82">
        <f>Q299*H299</f>
        <v>0</v>
      </c>
      <c r="S299" s="82">
        <v>2.2000000000000002</v>
      </c>
      <c r="T299" s="83">
        <f>S299*H299</f>
        <v>13.200000000000001</v>
      </c>
      <c r="AR299" s="84" t="s">
        <v>138</v>
      </c>
      <c r="AT299" s="84" t="s">
        <v>134</v>
      </c>
      <c r="AU299" s="84" t="s">
        <v>82</v>
      </c>
      <c r="AY299" s="16" t="s">
        <v>132</v>
      </c>
      <c r="BE299" s="85">
        <f>IF(N299="základní",J299,0)</f>
        <v>0</v>
      </c>
      <c r="BF299" s="85">
        <f>IF(N299="snížená",J299,0)</f>
        <v>0</v>
      </c>
      <c r="BG299" s="85">
        <f>IF(N299="zákl. přenesená",J299,0)</f>
        <v>0</v>
      </c>
      <c r="BH299" s="85">
        <f>IF(N299="sníž. přenesená",J299,0)</f>
        <v>0</v>
      </c>
      <c r="BI299" s="85">
        <f>IF(N299="nulová",J299,0)</f>
        <v>0</v>
      </c>
      <c r="BJ299" s="16" t="s">
        <v>80</v>
      </c>
      <c r="BK299" s="85">
        <f>ROUND(I299*H299,2)</f>
        <v>0</v>
      </c>
      <c r="BL299" s="16" t="s">
        <v>138</v>
      </c>
      <c r="BM299" s="84" t="s">
        <v>610</v>
      </c>
    </row>
    <row r="300" spans="2:65" s="12" customFormat="1">
      <c r="B300" s="113"/>
      <c r="C300" s="114"/>
      <c r="D300" s="115" t="s">
        <v>140</v>
      </c>
      <c r="E300" s="116" t="s">
        <v>1</v>
      </c>
      <c r="F300" s="117" t="s">
        <v>611</v>
      </c>
      <c r="G300" s="114"/>
      <c r="H300" s="118">
        <v>6</v>
      </c>
      <c r="I300" s="114"/>
      <c r="J300" s="114"/>
      <c r="L300" s="86"/>
      <c r="M300" s="88"/>
      <c r="T300" s="89"/>
      <c r="AT300" s="87" t="s">
        <v>140</v>
      </c>
      <c r="AU300" s="87" t="s">
        <v>82</v>
      </c>
      <c r="AV300" s="12" t="s">
        <v>82</v>
      </c>
      <c r="AW300" s="12" t="s">
        <v>29</v>
      </c>
      <c r="AX300" s="12" t="s">
        <v>72</v>
      </c>
      <c r="AY300" s="87" t="s">
        <v>132</v>
      </c>
    </row>
    <row r="301" spans="2:65" s="13" customFormat="1">
      <c r="B301" s="119"/>
      <c r="C301" s="120"/>
      <c r="D301" s="115" t="s">
        <v>140</v>
      </c>
      <c r="E301" s="121" t="s">
        <v>1</v>
      </c>
      <c r="F301" s="122" t="s">
        <v>142</v>
      </c>
      <c r="G301" s="120"/>
      <c r="H301" s="123">
        <v>6</v>
      </c>
      <c r="I301" s="120"/>
      <c r="J301" s="120"/>
      <c r="L301" s="90"/>
      <c r="M301" s="92"/>
      <c r="T301" s="93"/>
      <c r="AT301" s="91" t="s">
        <v>140</v>
      </c>
      <c r="AU301" s="91" t="s">
        <v>82</v>
      </c>
      <c r="AV301" s="13" t="s">
        <v>138</v>
      </c>
      <c r="AW301" s="13" t="s">
        <v>29</v>
      </c>
      <c r="AX301" s="13" t="s">
        <v>80</v>
      </c>
      <c r="AY301" s="91" t="s">
        <v>132</v>
      </c>
    </row>
    <row r="302" spans="2:65" s="1" customFormat="1" ht="21.75" customHeight="1">
      <c r="B302" s="127"/>
      <c r="C302" s="128" t="s">
        <v>612</v>
      </c>
      <c r="D302" s="128" t="s">
        <v>134</v>
      </c>
      <c r="E302" s="129" t="s">
        <v>613</v>
      </c>
      <c r="F302" s="130" t="s">
        <v>614</v>
      </c>
      <c r="G302" s="131" t="s">
        <v>161</v>
      </c>
      <c r="H302" s="132">
        <v>6</v>
      </c>
      <c r="I302" s="78"/>
      <c r="J302" s="126">
        <f>ROUND(I302*H302,2)</f>
        <v>0</v>
      </c>
      <c r="K302" s="79"/>
      <c r="L302" s="23"/>
      <c r="M302" s="80" t="s">
        <v>1</v>
      </c>
      <c r="N302" s="81" t="s">
        <v>37</v>
      </c>
      <c r="P302" s="82">
        <f>O302*H302</f>
        <v>0</v>
      </c>
      <c r="Q302" s="82">
        <v>0</v>
      </c>
      <c r="R302" s="82">
        <f>Q302*H302</f>
        <v>0</v>
      </c>
      <c r="S302" s="82">
        <v>0.98</v>
      </c>
      <c r="T302" s="83">
        <f>S302*H302</f>
        <v>5.88</v>
      </c>
      <c r="AR302" s="84" t="s">
        <v>138</v>
      </c>
      <c r="AT302" s="84" t="s">
        <v>134</v>
      </c>
      <c r="AU302" s="84" t="s">
        <v>82</v>
      </c>
      <c r="AY302" s="16" t="s">
        <v>132</v>
      </c>
      <c r="BE302" s="85">
        <f>IF(N302="základní",J302,0)</f>
        <v>0</v>
      </c>
      <c r="BF302" s="85">
        <f>IF(N302="snížená",J302,0)</f>
        <v>0</v>
      </c>
      <c r="BG302" s="85">
        <f>IF(N302="zákl. přenesená",J302,0)</f>
        <v>0</v>
      </c>
      <c r="BH302" s="85">
        <f>IF(N302="sníž. přenesená",J302,0)</f>
        <v>0</v>
      </c>
      <c r="BI302" s="85">
        <f>IF(N302="nulová",J302,0)</f>
        <v>0</v>
      </c>
      <c r="BJ302" s="16" t="s">
        <v>80</v>
      </c>
      <c r="BK302" s="85">
        <f>ROUND(I302*H302,2)</f>
        <v>0</v>
      </c>
      <c r="BL302" s="16" t="s">
        <v>138</v>
      </c>
      <c r="BM302" s="84" t="s">
        <v>615</v>
      </c>
    </row>
    <row r="303" spans="2:65" s="12" customFormat="1">
      <c r="B303" s="113"/>
      <c r="C303" s="114"/>
      <c r="D303" s="115" t="s">
        <v>140</v>
      </c>
      <c r="E303" s="116" t="s">
        <v>1</v>
      </c>
      <c r="F303" s="117" t="s">
        <v>616</v>
      </c>
      <c r="G303" s="114"/>
      <c r="H303" s="118">
        <v>6</v>
      </c>
      <c r="I303" s="114"/>
      <c r="J303" s="114"/>
      <c r="L303" s="86"/>
      <c r="M303" s="88"/>
      <c r="T303" s="89"/>
      <c r="AT303" s="87" t="s">
        <v>140</v>
      </c>
      <c r="AU303" s="87" t="s">
        <v>82</v>
      </c>
      <c r="AV303" s="12" t="s">
        <v>82</v>
      </c>
      <c r="AW303" s="12" t="s">
        <v>29</v>
      </c>
      <c r="AX303" s="12" t="s">
        <v>72</v>
      </c>
      <c r="AY303" s="87" t="s">
        <v>132</v>
      </c>
    </row>
    <row r="304" spans="2:65" s="13" customFormat="1">
      <c r="B304" s="119"/>
      <c r="C304" s="120"/>
      <c r="D304" s="115" t="s">
        <v>140</v>
      </c>
      <c r="E304" s="121" t="s">
        <v>1</v>
      </c>
      <c r="F304" s="122" t="s">
        <v>142</v>
      </c>
      <c r="G304" s="120"/>
      <c r="H304" s="123">
        <v>6</v>
      </c>
      <c r="I304" s="120"/>
      <c r="J304" s="120"/>
      <c r="L304" s="90"/>
      <c r="M304" s="92"/>
      <c r="T304" s="93"/>
      <c r="AT304" s="91" t="s">
        <v>140</v>
      </c>
      <c r="AU304" s="91" t="s">
        <v>82</v>
      </c>
      <c r="AV304" s="13" t="s">
        <v>138</v>
      </c>
      <c r="AW304" s="13" t="s">
        <v>29</v>
      </c>
      <c r="AX304" s="13" t="s">
        <v>80</v>
      </c>
      <c r="AY304" s="91" t="s">
        <v>132</v>
      </c>
    </row>
    <row r="305" spans="2:65" s="1" customFormat="1" ht="24.2" customHeight="1">
      <c r="B305" s="127"/>
      <c r="C305" s="128" t="s">
        <v>617</v>
      </c>
      <c r="D305" s="128" t="s">
        <v>134</v>
      </c>
      <c r="E305" s="129" t="s">
        <v>618</v>
      </c>
      <c r="F305" s="130" t="s">
        <v>619</v>
      </c>
      <c r="G305" s="131" t="s">
        <v>150</v>
      </c>
      <c r="H305" s="132">
        <v>1.2</v>
      </c>
      <c r="I305" s="78"/>
      <c r="J305" s="126">
        <f>ROUND(I305*H305,2)</f>
        <v>0</v>
      </c>
      <c r="K305" s="79"/>
      <c r="L305" s="23"/>
      <c r="M305" s="80" t="s">
        <v>1</v>
      </c>
      <c r="N305" s="81" t="s">
        <v>37</v>
      </c>
      <c r="P305" s="82">
        <f>O305*H305</f>
        <v>0</v>
      </c>
      <c r="Q305" s="82">
        <v>0</v>
      </c>
      <c r="R305" s="82">
        <f>Q305*H305</f>
        <v>0</v>
      </c>
      <c r="S305" s="82">
        <v>2.4</v>
      </c>
      <c r="T305" s="83">
        <f>S305*H305</f>
        <v>2.88</v>
      </c>
      <c r="AR305" s="84" t="s">
        <v>138</v>
      </c>
      <c r="AT305" s="84" t="s">
        <v>134</v>
      </c>
      <c r="AU305" s="84" t="s">
        <v>82</v>
      </c>
      <c r="AY305" s="16" t="s">
        <v>132</v>
      </c>
      <c r="BE305" s="85">
        <f>IF(N305="základní",J305,0)</f>
        <v>0</v>
      </c>
      <c r="BF305" s="85">
        <f>IF(N305="snížená",J305,0)</f>
        <v>0</v>
      </c>
      <c r="BG305" s="85">
        <f>IF(N305="zákl. přenesená",J305,0)</f>
        <v>0</v>
      </c>
      <c r="BH305" s="85">
        <f>IF(N305="sníž. přenesená",J305,0)</f>
        <v>0</v>
      </c>
      <c r="BI305" s="85">
        <f>IF(N305="nulová",J305,0)</f>
        <v>0</v>
      </c>
      <c r="BJ305" s="16" t="s">
        <v>80</v>
      </c>
      <c r="BK305" s="85">
        <f>ROUND(I305*H305,2)</f>
        <v>0</v>
      </c>
      <c r="BL305" s="16" t="s">
        <v>138</v>
      </c>
      <c r="BM305" s="84" t="s">
        <v>620</v>
      </c>
    </row>
    <row r="306" spans="2:65" s="12" customFormat="1">
      <c r="B306" s="113"/>
      <c r="C306" s="114"/>
      <c r="D306" s="115" t="s">
        <v>140</v>
      </c>
      <c r="E306" s="116" t="s">
        <v>1</v>
      </c>
      <c r="F306" s="117" t="s">
        <v>621</v>
      </c>
      <c r="G306" s="114"/>
      <c r="H306" s="118">
        <v>1.2</v>
      </c>
      <c r="I306" s="114"/>
      <c r="J306" s="114"/>
      <c r="L306" s="86"/>
      <c r="M306" s="88"/>
      <c r="T306" s="89"/>
      <c r="AT306" s="87" t="s">
        <v>140</v>
      </c>
      <c r="AU306" s="87" t="s">
        <v>82</v>
      </c>
      <c r="AV306" s="12" t="s">
        <v>82</v>
      </c>
      <c r="AW306" s="12" t="s">
        <v>29</v>
      </c>
      <c r="AX306" s="12" t="s">
        <v>72</v>
      </c>
      <c r="AY306" s="87" t="s">
        <v>132</v>
      </c>
    </row>
    <row r="307" spans="2:65" s="13" customFormat="1">
      <c r="B307" s="119"/>
      <c r="C307" s="120"/>
      <c r="D307" s="115" t="s">
        <v>140</v>
      </c>
      <c r="E307" s="121" t="s">
        <v>1</v>
      </c>
      <c r="F307" s="122" t="s">
        <v>142</v>
      </c>
      <c r="G307" s="120"/>
      <c r="H307" s="123">
        <v>1.2</v>
      </c>
      <c r="I307" s="120"/>
      <c r="J307" s="120"/>
      <c r="L307" s="90"/>
      <c r="M307" s="92"/>
      <c r="T307" s="93"/>
      <c r="AT307" s="91" t="s">
        <v>140</v>
      </c>
      <c r="AU307" s="91" t="s">
        <v>82</v>
      </c>
      <c r="AV307" s="13" t="s">
        <v>138</v>
      </c>
      <c r="AW307" s="13" t="s">
        <v>29</v>
      </c>
      <c r="AX307" s="13" t="s">
        <v>80</v>
      </c>
      <c r="AY307" s="91" t="s">
        <v>132</v>
      </c>
    </row>
    <row r="308" spans="2:65" s="11" customFormat="1" ht="22.9" customHeight="1">
      <c r="B308" s="133"/>
      <c r="C308" s="134"/>
      <c r="D308" s="135" t="s">
        <v>71</v>
      </c>
      <c r="E308" s="138" t="s">
        <v>622</v>
      </c>
      <c r="F308" s="138" t="s">
        <v>623</v>
      </c>
      <c r="G308" s="134"/>
      <c r="H308" s="134"/>
      <c r="I308" s="134"/>
      <c r="J308" s="139">
        <f>BK308</f>
        <v>0</v>
      </c>
      <c r="L308" s="71"/>
      <c r="M308" s="73"/>
      <c r="P308" s="74">
        <f>SUM(P309:P342)</f>
        <v>0</v>
      </c>
      <c r="R308" s="74">
        <f>SUM(R309:R342)</f>
        <v>0</v>
      </c>
      <c r="T308" s="75">
        <f>SUM(T309:T342)</f>
        <v>0</v>
      </c>
      <c r="AR308" s="72" t="s">
        <v>80</v>
      </c>
      <c r="AT308" s="76" t="s">
        <v>71</v>
      </c>
      <c r="AU308" s="76" t="s">
        <v>80</v>
      </c>
      <c r="AY308" s="72" t="s">
        <v>132</v>
      </c>
      <c r="BK308" s="77">
        <f>SUM(BK309:BK342)</f>
        <v>0</v>
      </c>
    </row>
    <row r="309" spans="2:65" s="1" customFormat="1" ht="24.2" customHeight="1">
      <c r="B309" s="127"/>
      <c r="C309" s="128" t="s">
        <v>624</v>
      </c>
      <c r="D309" s="128" t="s">
        <v>134</v>
      </c>
      <c r="E309" s="129" t="s">
        <v>625</v>
      </c>
      <c r="F309" s="130" t="s">
        <v>626</v>
      </c>
      <c r="G309" s="131" t="s">
        <v>168</v>
      </c>
      <c r="H309" s="132">
        <v>19.14</v>
      </c>
      <c r="I309" s="78"/>
      <c r="J309" s="126">
        <f>ROUND(I309*H309,2)</f>
        <v>0</v>
      </c>
      <c r="K309" s="79"/>
      <c r="L309" s="23"/>
      <c r="M309" s="80" t="s">
        <v>1</v>
      </c>
      <c r="N309" s="81" t="s">
        <v>37</v>
      </c>
      <c r="P309" s="82">
        <f>O309*H309</f>
        <v>0</v>
      </c>
      <c r="Q309" s="82">
        <v>0</v>
      </c>
      <c r="R309" s="82">
        <f>Q309*H309</f>
        <v>0</v>
      </c>
      <c r="S309" s="82">
        <v>0</v>
      </c>
      <c r="T309" s="83">
        <f>S309*H309</f>
        <v>0</v>
      </c>
      <c r="AR309" s="84" t="s">
        <v>138</v>
      </c>
      <c r="AT309" s="84" t="s">
        <v>134</v>
      </c>
      <c r="AU309" s="84" t="s">
        <v>82</v>
      </c>
      <c r="AY309" s="16" t="s">
        <v>132</v>
      </c>
      <c r="BE309" s="85">
        <f>IF(N309="základní",J309,0)</f>
        <v>0</v>
      </c>
      <c r="BF309" s="85">
        <f>IF(N309="snížená",J309,0)</f>
        <v>0</v>
      </c>
      <c r="BG309" s="85">
        <f>IF(N309="zákl. přenesená",J309,0)</f>
        <v>0</v>
      </c>
      <c r="BH309" s="85">
        <f>IF(N309="sníž. přenesená",J309,0)</f>
        <v>0</v>
      </c>
      <c r="BI309" s="85">
        <f>IF(N309="nulová",J309,0)</f>
        <v>0</v>
      </c>
      <c r="BJ309" s="16" t="s">
        <v>80</v>
      </c>
      <c r="BK309" s="85">
        <f>ROUND(I309*H309,2)</f>
        <v>0</v>
      </c>
      <c r="BL309" s="16" t="s">
        <v>138</v>
      </c>
      <c r="BM309" s="84" t="s">
        <v>627</v>
      </c>
    </row>
    <row r="310" spans="2:65" s="12" customFormat="1">
      <c r="B310" s="113"/>
      <c r="C310" s="114"/>
      <c r="D310" s="115" t="s">
        <v>140</v>
      </c>
      <c r="E310" s="116" t="s">
        <v>1</v>
      </c>
      <c r="F310" s="117" t="s">
        <v>628</v>
      </c>
      <c r="G310" s="114"/>
      <c r="H310" s="118">
        <v>2.88</v>
      </c>
      <c r="I310" s="114"/>
      <c r="J310" s="114"/>
      <c r="L310" s="86"/>
      <c r="M310" s="88"/>
      <c r="T310" s="89"/>
      <c r="AT310" s="87" t="s">
        <v>140</v>
      </c>
      <c r="AU310" s="87" t="s">
        <v>82</v>
      </c>
      <c r="AV310" s="12" t="s">
        <v>82</v>
      </c>
      <c r="AW310" s="12" t="s">
        <v>29</v>
      </c>
      <c r="AX310" s="12" t="s">
        <v>72</v>
      </c>
      <c r="AY310" s="87" t="s">
        <v>132</v>
      </c>
    </row>
    <row r="311" spans="2:65" s="12" customFormat="1">
      <c r="B311" s="113"/>
      <c r="C311" s="114"/>
      <c r="D311" s="115" t="s">
        <v>140</v>
      </c>
      <c r="E311" s="116" t="s">
        <v>1</v>
      </c>
      <c r="F311" s="117" t="s">
        <v>629</v>
      </c>
      <c r="G311" s="114"/>
      <c r="H311" s="118">
        <v>0.18</v>
      </c>
      <c r="I311" s="114"/>
      <c r="J311" s="114"/>
      <c r="L311" s="86"/>
      <c r="M311" s="88"/>
      <c r="T311" s="89"/>
      <c r="AT311" s="87" t="s">
        <v>140</v>
      </c>
      <c r="AU311" s="87" t="s">
        <v>82</v>
      </c>
      <c r="AV311" s="12" t="s">
        <v>82</v>
      </c>
      <c r="AW311" s="12" t="s">
        <v>29</v>
      </c>
      <c r="AX311" s="12" t="s">
        <v>72</v>
      </c>
      <c r="AY311" s="87" t="s">
        <v>132</v>
      </c>
    </row>
    <row r="312" spans="2:65" s="12" customFormat="1">
      <c r="B312" s="113"/>
      <c r="C312" s="114"/>
      <c r="D312" s="115" t="s">
        <v>140</v>
      </c>
      <c r="E312" s="116" t="s">
        <v>1</v>
      </c>
      <c r="F312" s="117" t="s">
        <v>630</v>
      </c>
      <c r="G312" s="114"/>
      <c r="H312" s="118">
        <v>2.88</v>
      </c>
      <c r="I312" s="114"/>
      <c r="J312" s="114"/>
      <c r="L312" s="86"/>
      <c r="M312" s="88"/>
      <c r="T312" s="89"/>
      <c r="AT312" s="87" t="s">
        <v>140</v>
      </c>
      <c r="AU312" s="87" t="s">
        <v>82</v>
      </c>
      <c r="AV312" s="12" t="s">
        <v>82</v>
      </c>
      <c r="AW312" s="12" t="s">
        <v>29</v>
      </c>
      <c r="AX312" s="12" t="s">
        <v>72</v>
      </c>
      <c r="AY312" s="87" t="s">
        <v>132</v>
      </c>
    </row>
    <row r="313" spans="2:65" s="12" customFormat="1">
      <c r="B313" s="113"/>
      <c r="C313" s="114"/>
      <c r="D313" s="115" t="s">
        <v>140</v>
      </c>
      <c r="E313" s="116" t="s">
        <v>1</v>
      </c>
      <c r="F313" s="117" t="s">
        <v>631</v>
      </c>
      <c r="G313" s="114"/>
      <c r="H313" s="118">
        <v>13.2</v>
      </c>
      <c r="I313" s="114"/>
      <c r="J313" s="114"/>
      <c r="L313" s="86"/>
      <c r="M313" s="88"/>
      <c r="T313" s="89"/>
      <c r="AT313" s="87" t="s">
        <v>140</v>
      </c>
      <c r="AU313" s="87" t="s">
        <v>82</v>
      </c>
      <c r="AV313" s="12" t="s">
        <v>82</v>
      </c>
      <c r="AW313" s="12" t="s">
        <v>29</v>
      </c>
      <c r="AX313" s="12" t="s">
        <v>72</v>
      </c>
      <c r="AY313" s="87" t="s">
        <v>132</v>
      </c>
    </row>
    <row r="314" spans="2:65" s="13" customFormat="1">
      <c r="B314" s="119"/>
      <c r="C314" s="120"/>
      <c r="D314" s="115" t="s">
        <v>140</v>
      </c>
      <c r="E314" s="121" t="s">
        <v>1</v>
      </c>
      <c r="F314" s="122" t="s">
        <v>142</v>
      </c>
      <c r="G314" s="120"/>
      <c r="H314" s="123">
        <v>19.14</v>
      </c>
      <c r="I314" s="120"/>
      <c r="J314" s="120"/>
      <c r="L314" s="90"/>
      <c r="M314" s="92"/>
      <c r="T314" s="93"/>
      <c r="AT314" s="91" t="s">
        <v>140</v>
      </c>
      <c r="AU314" s="91" t="s">
        <v>82</v>
      </c>
      <c r="AV314" s="13" t="s">
        <v>138</v>
      </c>
      <c r="AW314" s="13" t="s">
        <v>29</v>
      </c>
      <c r="AX314" s="13" t="s">
        <v>80</v>
      </c>
      <c r="AY314" s="91" t="s">
        <v>132</v>
      </c>
    </row>
    <row r="315" spans="2:65" s="1" customFormat="1" ht="24.2" customHeight="1">
      <c r="B315" s="127"/>
      <c r="C315" s="128" t="s">
        <v>632</v>
      </c>
      <c r="D315" s="128" t="s">
        <v>134</v>
      </c>
      <c r="E315" s="129" t="s">
        <v>633</v>
      </c>
      <c r="F315" s="130" t="s">
        <v>634</v>
      </c>
      <c r="G315" s="131" t="s">
        <v>168</v>
      </c>
      <c r="H315" s="132">
        <v>172.26</v>
      </c>
      <c r="I315" s="78"/>
      <c r="J315" s="126">
        <f>ROUND(I315*H315,2)</f>
        <v>0</v>
      </c>
      <c r="K315" s="79"/>
      <c r="L315" s="23"/>
      <c r="M315" s="80" t="s">
        <v>1</v>
      </c>
      <c r="N315" s="81" t="s">
        <v>37</v>
      </c>
      <c r="P315" s="82">
        <f>O315*H315</f>
        <v>0</v>
      </c>
      <c r="Q315" s="82">
        <v>0</v>
      </c>
      <c r="R315" s="82">
        <f>Q315*H315</f>
        <v>0</v>
      </c>
      <c r="S315" s="82">
        <v>0</v>
      </c>
      <c r="T315" s="83">
        <f>S315*H315</f>
        <v>0</v>
      </c>
      <c r="AR315" s="84" t="s">
        <v>138</v>
      </c>
      <c r="AT315" s="84" t="s">
        <v>134</v>
      </c>
      <c r="AU315" s="84" t="s">
        <v>82</v>
      </c>
      <c r="AY315" s="16" t="s">
        <v>132</v>
      </c>
      <c r="BE315" s="85">
        <f>IF(N315="základní",J315,0)</f>
        <v>0</v>
      </c>
      <c r="BF315" s="85">
        <f>IF(N315="snížená",J315,0)</f>
        <v>0</v>
      </c>
      <c r="BG315" s="85">
        <f>IF(N315="zákl. přenesená",J315,0)</f>
        <v>0</v>
      </c>
      <c r="BH315" s="85">
        <f>IF(N315="sníž. přenesená",J315,0)</f>
        <v>0</v>
      </c>
      <c r="BI315" s="85">
        <f>IF(N315="nulová",J315,0)</f>
        <v>0</v>
      </c>
      <c r="BJ315" s="16" t="s">
        <v>80</v>
      </c>
      <c r="BK315" s="85">
        <f>ROUND(I315*H315,2)</f>
        <v>0</v>
      </c>
      <c r="BL315" s="16" t="s">
        <v>138</v>
      </c>
      <c r="BM315" s="84" t="s">
        <v>635</v>
      </c>
    </row>
    <row r="316" spans="2:65" s="12" customFormat="1">
      <c r="B316" s="113"/>
      <c r="C316" s="114"/>
      <c r="D316" s="115" t="s">
        <v>140</v>
      </c>
      <c r="E316" s="114"/>
      <c r="F316" s="117" t="s">
        <v>636</v>
      </c>
      <c r="G316" s="114"/>
      <c r="H316" s="118">
        <v>172.26</v>
      </c>
      <c r="I316" s="114"/>
      <c r="J316" s="114"/>
      <c r="L316" s="86"/>
      <c r="M316" s="88"/>
      <c r="T316" s="89"/>
      <c r="AT316" s="87" t="s">
        <v>140</v>
      </c>
      <c r="AU316" s="87" t="s">
        <v>82</v>
      </c>
      <c r="AV316" s="12" t="s">
        <v>82</v>
      </c>
      <c r="AW316" s="12" t="s">
        <v>3</v>
      </c>
      <c r="AX316" s="12" t="s">
        <v>80</v>
      </c>
      <c r="AY316" s="87" t="s">
        <v>132</v>
      </c>
    </row>
    <row r="317" spans="2:65" s="1" customFormat="1" ht="37.9" customHeight="1">
      <c r="B317" s="127"/>
      <c r="C317" s="128" t="s">
        <v>637</v>
      </c>
      <c r="D317" s="128" t="s">
        <v>134</v>
      </c>
      <c r="E317" s="129" t="s">
        <v>638</v>
      </c>
      <c r="F317" s="130" t="s">
        <v>639</v>
      </c>
      <c r="G317" s="131" t="s">
        <v>168</v>
      </c>
      <c r="H317" s="132">
        <v>13.2</v>
      </c>
      <c r="I317" s="78"/>
      <c r="J317" s="126">
        <f>ROUND(I317*H317,2)</f>
        <v>0</v>
      </c>
      <c r="K317" s="79"/>
      <c r="L317" s="23"/>
      <c r="M317" s="80" t="s">
        <v>1</v>
      </c>
      <c r="N317" s="81" t="s">
        <v>37</v>
      </c>
      <c r="P317" s="82">
        <f>O317*H317</f>
        <v>0</v>
      </c>
      <c r="Q317" s="82">
        <v>0</v>
      </c>
      <c r="R317" s="82">
        <f>Q317*H317</f>
        <v>0</v>
      </c>
      <c r="S317" s="82">
        <v>0</v>
      </c>
      <c r="T317" s="83">
        <f>S317*H317</f>
        <v>0</v>
      </c>
      <c r="AR317" s="84" t="s">
        <v>138</v>
      </c>
      <c r="AT317" s="84" t="s">
        <v>134</v>
      </c>
      <c r="AU317" s="84" t="s">
        <v>82</v>
      </c>
      <c r="AY317" s="16" t="s">
        <v>132</v>
      </c>
      <c r="BE317" s="85">
        <f>IF(N317="základní",J317,0)</f>
        <v>0</v>
      </c>
      <c r="BF317" s="85">
        <f>IF(N317="snížená",J317,0)</f>
        <v>0</v>
      </c>
      <c r="BG317" s="85">
        <f>IF(N317="zákl. přenesená",J317,0)</f>
        <v>0</v>
      </c>
      <c r="BH317" s="85">
        <f>IF(N317="sníž. přenesená",J317,0)</f>
        <v>0</v>
      </c>
      <c r="BI317" s="85">
        <f>IF(N317="nulová",J317,0)</f>
        <v>0</v>
      </c>
      <c r="BJ317" s="16" t="s">
        <v>80</v>
      </c>
      <c r="BK317" s="85">
        <f>ROUND(I317*H317,2)</f>
        <v>0</v>
      </c>
      <c r="BL317" s="16" t="s">
        <v>138</v>
      </c>
      <c r="BM317" s="84" t="s">
        <v>640</v>
      </c>
    </row>
    <row r="318" spans="2:65" s="12" customFormat="1">
      <c r="B318" s="113"/>
      <c r="C318" s="114"/>
      <c r="D318" s="115" t="s">
        <v>140</v>
      </c>
      <c r="E318" s="116" t="s">
        <v>1</v>
      </c>
      <c r="F318" s="117" t="s">
        <v>631</v>
      </c>
      <c r="G318" s="114"/>
      <c r="H318" s="118">
        <v>13.2</v>
      </c>
      <c r="I318" s="114"/>
      <c r="J318" s="114"/>
      <c r="L318" s="86"/>
      <c r="M318" s="88"/>
      <c r="T318" s="89"/>
      <c r="AT318" s="87" t="s">
        <v>140</v>
      </c>
      <c r="AU318" s="87" t="s">
        <v>82</v>
      </c>
      <c r="AV318" s="12" t="s">
        <v>82</v>
      </c>
      <c r="AW318" s="12" t="s">
        <v>29</v>
      </c>
      <c r="AX318" s="12" t="s">
        <v>72</v>
      </c>
      <c r="AY318" s="87" t="s">
        <v>132</v>
      </c>
    </row>
    <row r="319" spans="2:65" s="13" customFormat="1">
      <c r="B319" s="119"/>
      <c r="C319" s="120"/>
      <c r="D319" s="115" t="s">
        <v>140</v>
      </c>
      <c r="E319" s="121" t="s">
        <v>1</v>
      </c>
      <c r="F319" s="122" t="s">
        <v>142</v>
      </c>
      <c r="G319" s="120"/>
      <c r="H319" s="123">
        <v>13.2</v>
      </c>
      <c r="I319" s="120"/>
      <c r="J319" s="120"/>
      <c r="L319" s="90"/>
      <c r="M319" s="92"/>
      <c r="T319" s="93"/>
      <c r="AT319" s="91" t="s">
        <v>140</v>
      </c>
      <c r="AU319" s="91" t="s">
        <v>82</v>
      </c>
      <c r="AV319" s="13" t="s">
        <v>138</v>
      </c>
      <c r="AW319" s="13" t="s">
        <v>29</v>
      </c>
      <c r="AX319" s="13" t="s">
        <v>80</v>
      </c>
      <c r="AY319" s="91" t="s">
        <v>132</v>
      </c>
    </row>
    <row r="320" spans="2:65" s="1" customFormat="1" ht="37.9" customHeight="1">
      <c r="B320" s="127"/>
      <c r="C320" s="128" t="s">
        <v>641</v>
      </c>
      <c r="D320" s="128" t="s">
        <v>134</v>
      </c>
      <c r="E320" s="129" t="s">
        <v>642</v>
      </c>
      <c r="F320" s="130" t="s">
        <v>643</v>
      </c>
      <c r="G320" s="131" t="s">
        <v>168</v>
      </c>
      <c r="H320" s="132">
        <v>5.76</v>
      </c>
      <c r="I320" s="78"/>
      <c r="J320" s="126">
        <f>ROUND(I320*H320,2)</f>
        <v>0</v>
      </c>
      <c r="K320" s="79"/>
      <c r="L320" s="23"/>
      <c r="M320" s="80" t="s">
        <v>1</v>
      </c>
      <c r="N320" s="81" t="s">
        <v>37</v>
      </c>
      <c r="P320" s="82">
        <f>O320*H320</f>
        <v>0</v>
      </c>
      <c r="Q320" s="82">
        <v>0</v>
      </c>
      <c r="R320" s="82">
        <f>Q320*H320</f>
        <v>0</v>
      </c>
      <c r="S320" s="82">
        <v>0</v>
      </c>
      <c r="T320" s="83">
        <f>S320*H320</f>
        <v>0</v>
      </c>
      <c r="AR320" s="84" t="s">
        <v>138</v>
      </c>
      <c r="AT320" s="84" t="s">
        <v>134</v>
      </c>
      <c r="AU320" s="84" t="s">
        <v>82</v>
      </c>
      <c r="AY320" s="16" t="s">
        <v>132</v>
      </c>
      <c r="BE320" s="85">
        <f>IF(N320="základní",J320,0)</f>
        <v>0</v>
      </c>
      <c r="BF320" s="85">
        <f>IF(N320="snížená",J320,0)</f>
        <v>0</v>
      </c>
      <c r="BG320" s="85">
        <f>IF(N320="zákl. přenesená",J320,0)</f>
        <v>0</v>
      </c>
      <c r="BH320" s="85">
        <f>IF(N320="sníž. přenesená",J320,0)</f>
        <v>0</v>
      </c>
      <c r="BI320" s="85">
        <f>IF(N320="nulová",J320,0)</f>
        <v>0</v>
      </c>
      <c r="BJ320" s="16" t="s">
        <v>80</v>
      </c>
      <c r="BK320" s="85">
        <f>ROUND(I320*H320,2)</f>
        <v>0</v>
      </c>
      <c r="BL320" s="16" t="s">
        <v>138</v>
      </c>
      <c r="BM320" s="84" t="s">
        <v>644</v>
      </c>
    </row>
    <row r="321" spans="2:65" s="12" customFormat="1">
      <c r="B321" s="113"/>
      <c r="C321" s="114"/>
      <c r="D321" s="115" t="s">
        <v>140</v>
      </c>
      <c r="E321" s="116" t="s">
        <v>1</v>
      </c>
      <c r="F321" s="117" t="s">
        <v>628</v>
      </c>
      <c r="G321" s="114"/>
      <c r="H321" s="118">
        <v>2.88</v>
      </c>
      <c r="I321" s="114"/>
      <c r="J321" s="114"/>
      <c r="L321" s="86"/>
      <c r="M321" s="88"/>
      <c r="T321" s="89"/>
      <c r="AT321" s="87" t="s">
        <v>140</v>
      </c>
      <c r="AU321" s="87" t="s">
        <v>82</v>
      </c>
      <c r="AV321" s="12" t="s">
        <v>82</v>
      </c>
      <c r="AW321" s="12" t="s">
        <v>29</v>
      </c>
      <c r="AX321" s="12" t="s">
        <v>72</v>
      </c>
      <c r="AY321" s="87" t="s">
        <v>132</v>
      </c>
    </row>
    <row r="322" spans="2:65" s="12" customFormat="1">
      <c r="B322" s="113"/>
      <c r="C322" s="114"/>
      <c r="D322" s="115" t="s">
        <v>140</v>
      </c>
      <c r="E322" s="116" t="s">
        <v>1</v>
      </c>
      <c r="F322" s="117" t="s">
        <v>630</v>
      </c>
      <c r="G322" s="114"/>
      <c r="H322" s="118">
        <v>2.88</v>
      </c>
      <c r="I322" s="114"/>
      <c r="J322" s="114"/>
      <c r="L322" s="86"/>
      <c r="M322" s="88"/>
      <c r="T322" s="89"/>
      <c r="AT322" s="87" t="s">
        <v>140</v>
      </c>
      <c r="AU322" s="87" t="s">
        <v>82</v>
      </c>
      <c r="AV322" s="12" t="s">
        <v>82</v>
      </c>
      <c r="AW322" s="12" t="s">
        <v>29</v>
      </c>
      <c r="AX322" s="12" t="s">
        <v>72</v>
      </c>
      <c r="AY322" s="87" t="s">
        <v>132</v>
      </c>
    </row>
    <row r="323" spans="2:65" s="13" customFormat="1">
      <c r="B323" s="119"/>
      <c r="C323" s="120"/>
      <c r="D323" s="115" t="s">
        <v>140</v>
      </c>
      <c r="E323" s="121" t="s">
        <v>1</v>
      </c>
      <c r="F323" s="122" t="s">
        <v>142</v>
      </c>
      <c r="G323" s="120"/>
      <c r="H323" s="123">
        <v>5.76</v>
      </c>
      <c r="I323" s="120"/>
      <c r="J323" s="120"/>
      <c r="L323" s="90"/>
      <c r="M323" s="92"/>
      <c r="T323" s="93"/>
      <c r="AT323" s="91" t="s">
        <v>140</v>
      </c>
      <c r="AU323" s="91" t="s">
        <v>82</v>
      </c>
      <c r="AV323" s="13" t="s">
        <v>138</v>
      </c>
      <c r="AW323" s="13" t="s">
        <v>29</v>
      </c>
      <c r="AX323" s="13" t="s">
        <v>80</v>
      </c>
      <c r="AY323" s="91" t="s">
        <v>132</v>
      </c>
    </row>
    <row r="324" spans="2:65" s="1" customFormat="1" ht="44.25" customHeight="1">
      <c r="B324" s="127"/>
      <c r="C324" s="128" t="s">
        <v>645</v>
      </c>
      <c r="D324" s="128" t="s">
        <v>134</v>
      </c>
      <c r="E324" s="129" t="s">
        <v>646</v>
      </c>
      <c r="F324" s="130" t="s">
        <v>647</v>
      </c>
      <c r="G324" s="131" t="s">
        <v>168</v>
      </c>
      <c r="H324" s="132">
        <v>0.18</v>
      </c>
      <c r="I324" s="78"/>
      <c r="J324" s="126">
        <f>ROUND(I324*H324,2)</f>
        <v>0</v>
      </c>
      <c r="K324" s="79"/>
      <c r="L324" s="23"/>
      <c r="M324" s="80" t="s">
        <v>1</v>
      </c>
      <c r="N324" s="81" t="s">
        <v>37</v>
      </c>
      <c r="P324" s="82">
        <f>O324*H324</f>
        <v>0</v>
      </c>
      <c r="Q324" s="82">
        <v>0</v>
      </c>
      <c r="R324" s="82">
        <f>Q324*H324</f>
        <v>0</v>
      </c>
      <c r="S324" s="82">
        <v>0</v>
      </c>
      <c r="T324" s="83">
        <f>S324*H324</f>
        <v>0</v>
      </c>
      <c r="AR324" s="84" t="s">
        <v>138</v>
      </c>
      <c r="AT324" s="84" t="s">
        <v>134</v>
      </c>
      <c r="AU324" s="84" t="s">
        <v>82</v>
      </c>
      <c r="AY324" s="16" t="s">
        <v>132</v>
      </c>
      <c r="BE324" s="85">
        <f>IF(N324="základní",J324,0)</f>
        <v>0</v>
      </c>
      <c r="BF324" s="85">
        <f>IF(N324="snížená",J324,0)</f>
        <v>0</v>
      </c>
      <c r="BG324" s="85">
        <f>IF(N324="zákl. přenesená",J324,0)</f>
        <v>0</v>
      </c>
      <c r="BH324" s="85">
        <f>IF(N324="sníž. přenesená",J324,0)</f>
        <v>0</v>
      </c>
      <c r="BI324" s="85">
        <f>IF(N324="nulová",J324,0)</f>
        <v>0</v>
      </c>
      <c r="BJ324" s="16" t="s">
        <v>80</v>
      </c>
      <c r="BK324" s="85">
        <f>ROUND(I324*H324,2)</f>
        <v>0</v>
      </c>
      <c r="BL324" s="16" t="s">
        <v>138</v>
      </c>
      <c r="BM324" s="84" t="s">
        <v>648</v>
      </c>
    </row>
    <row r="325" spans="2:65" s="12" customFormat="1">
      <c r="B325" s="113"/>
      <c r="C325" s="114"/>
      <c r="D325" s="115" t="s">
        <v>140</v>
      </c>
      <c r="E325" s="116" t="s">
        <v>1</v>
      </c>
      <c r="F325" s="117" t="s">
        <v>629</v>
      </c>
      <c r="G325" s="114"/>
      <c r="H325" s="118">
        <v>0.18</v>
      </c>
      <c r="I325" s="114"/>
      <c r="J325" s="114"/>
      <c r="L325" s="86"/>
      <c r="M325" s="88"/>
      <c r="T325" s="89"/>
      <c r="AT325" s="87" t="s">
        <v>140</v>
      </c>
      <c r="AU325" s="87" t="s">
        <v>82</v>
      </c>
      <c r="AV325" s="12" t="s">
        <v>82</v>
      </c>
      <c r="AW325" s="12" t="s">
        <v>29</v>
      </c>
      <c r="AX325" s="12" t="s">
        <v>72</v>
      </c>
      <c r="AY325" s="87" t="s">
        <v>132</v>
      </c>
    </row>
    <row r="326" spans="2:65" s="13" customFormat="1">
      <c r="B326" s="119"/>
      <c r="C326" s="120"/>
      <c r="D326" s="115" t="s">
        <v>140</v>
      </c>
      <c r="E326" s="121" t="s">
        <v>1</v>
      </c>
      <c r="F326" s="122" t="s">
        <v>142</v>
      </c>
      <c r="G326" s="120"/>
      <c r="H326" s="123">
        <v>0.18</v>
      </c>
      <c r="I326" s="120"/>
      <c r="J326" s="120"/>
      <c r="L326" s="90"/>
      <c r="M326" s="92"/>
      <c r="T326" s="93"/>
      <c r="AT326" s="91" t="s">
        <v>140</v>
      </c>
      <c r="AU326" s="91" t="s">
        <v>82</v>
      </c>
      <c r="AV326" s="13" t="s">
        <v>138</v>
      </c>
      <c r="AW326" s="13" t="s">
        <v>29</v>
      </c>
      <c r="AX326" s="13" t="s">
        <v>80</v>
      </c>
      <c r="AY326" s="91" t="s">
        <v>132</v>
      </c>
    </row>
    <row r="327" spans="2:65" s="1" customFormat="1" ht="21.75" customHeight="1">
      <c r="B327" s="127"/>
      <c r="C327" s="128" t="s">
        <v>649</v>
      </c>
      <c r="D327" s="128" t="s">
        <v>134</v>
      </c>
      <c r="E327" s="129" t="s">
        <v>650</v>
      </c>
      <c r="F327" s="130" t="s">
        <v>651</v>
      </c>
      <c r="G327" s="131" t="s">
        <v>168</v>
      </c>
      <c r="H327" s="132">
        <v>1.885</v>
      </c>
      <c r="I327" s="78"/>
      <c r="J327" s="126">
        <f>ROUND(I327*H327,2)</f>
        <v>0</v>
      </c>
      <c r="K327" s="79"/>
      <c r="L327" s="23"/>
      <c r="M327" s="80" t="s">
        <v>1</v>
      </c>
      <c r="N327" s="81" t="s">
        <v>37</v>
      </c>
      <c r="P327" s="82">
        <f>O327*H327</f>
        <v>0</v>
      </c>
      <c r="Q327" s="82">
        <v>0</v>
      </c>
      <c r="R327" s="82">
        <f>Q327*H327</f>
        <v>0</v>
      </c>
      <c r="S327" s="82">
        <v>0</v>
      </c>
      <c r="T327" s="83">
        <f>S327*H327</f>
        <v>0</v>
      </c>
      <c r="AR327" s="84" t="s">
        <v>138</v>
      </c>
      <c r="AT327" s="84" t="s">
        <v>134</v>
      </c>
      <c r="AU327" s="84" t="s">
        <v>82</v>
      </c>
      <c r="AY327" s="16" t="s">
        <v>132</v>
      </c>
      <c r="BE327" s="85">
        <f>IF(N327="základní",J327,0)</f>
        <v>0</v>
      </c>
      <c r="BF327" s="85">
        <f>IF(N327="snížená",J327,0)</f>
        <v>0</v>
      </c>
      <c r="BG327" s="85">
        <f>IF(N327="zákl. přenesená",J327,0)</f>
        <v>0</v>
      </c>
      <c r="BH327" s="85">
        <f>IF(N327="sníž. přenesená",J327,0)</f>
        <v>0</v>
      </c>
      <c r="BI327" s="85">
        <f>IF(N327="nulová",J327,0)</f>
        <v>0</v>
      </c>
      <c r="BJ327" s="16" t="s">
        <v>80</v>
      </c>
      <c r="BK327" s="85">
        <f>ROUND(I327*H327,2)</f>
        <v>0</v>
      </c>
      <c r="BL327" s="16" t="s">
        <v>138</v>
      </c>
      <c r="BM327" s="84" t="s">
        <v>652</v>
      </c>
    </row>
    <row r="328" spans="2:65" s="12" customFormat="1">
      <c r="B328" s="113"/>
      <c r="C328" s="114"/>
      <c r="D328" s="115" t="s">
        <v>140</v>
      </c>
      <c r="E328" s="116" t="s">
        <v>1</v>
      </c>
      <c r="F328" s="117" t="s">
        <v>653</v>
      </c>
      <c r="G328" s="114"/>
      <c r="H328" s="118">
        <v>1.885</v>
      </c>
      <c r="I328" s="114"/>
      <c r="J328" s="114"/>
      <c r="L328" s="86"/>
      <c r="M328" s="88"/>
      <c r="T328" s="89"/>
      <c r="AT328" s="87" t="s">
        <v>140</v>
      </c>
      <c r="AU328" s="87" t="s">
        <v>82</v>
      </c>
      <c r="AV328" s="12" t="s">
        <v>82</v>
      </c>
      <c r="AW328" s="12" t="s">
        <v>29</v>
      </c>
      <c r="AX328" s="12" t="s">
        <v>72</v>
      </c>
      <c r="AY328" s="87" t="s">
        <v>132</v>
      </c>
    </row>
    <row r="329" spans="2:65" s="13" customFormat="1">
      <c r="B329" s="119"/>
      <c r="C329" s="120"/>
      <c r="D329" s="115" t="s">
        <v>140</v>
      </c>
      <c r="E329" s="121" t="s">
        <v>1</v>
      </c>
      <c r="F329" s="122" t="s">
        <v>142</v>
      </c>
      <c r="G329" s="120"/>
      <c r="H329" s="123">
        <v>1.885</v>
      </c>
      <c r="I329" s="120"/>
      <c r="J329" s="120"/>
      <c r="L329" s="90"/>
      <c r="M329" s="92"/>
      <c r="T329" s="93"/>
      <c r="AT329" s="91" t="s">
        <v>140</v>
      </c>
      <c r="AU329" s="91" t="s">
        <v>82</v>
      </c>
      <c r="AV329" s="13" t="s">
        <v>138</v>
      </c>
      <c r="AW329" s="13" t="s">
        <v>29</v>
      </c>
      <c r="AX329" s="13" t="s">
        <v>80</v>
      </c>
      <c r="AY329" s="91" t="s">
        <v>132</v>
      </c>
    </row>
    <row r="330" spans="2:65" s="1" customFormat="1" ht="24.2" customHeight="1">
      <c r="B330" s="127"/>
      <c r="C330" s="128" t="s">
        <v>654</v>
      </c>
      <c r="D330" s="128" t="s">
        <v>134</v>
      </c>
      <c r="E330" s="129" t="s">
        <v>655</v>
      </c>
      <c r="F330" s="130" t="s">
        <v>656</v>
      </c>
      <c r="G330" s="131" t="s">
        <v>168</v>
      </c>
      <c r="H330" s="132">
        <v>16.965</v>
      </c>
      <c r="I330" s="78"/>
      <c r="J330" s="126">
        <f>ROUND(I330*H330,2)</f>
        <v>0</v>
      </c>
      <c r="K330" s="79"/>
      <c r="L330" s="23"/>
      <c r="M330" s="80" t="s">
        <v>1</v>
      </c>
      <c r="N330" s="81" t="s">
        <v>37</v>
      </c>
      <c r="P330" s="82">
        <f>O330*H330</f>
        <v>0</v>
      </c>
      <c r="Q330" s="82">
        <v>0</v>
      </c>
      <c r="R330" s="82">
        <f>Q330*H330</f>
        <v>0</v>
      </c>
      <c r="S330" s="82">
        <v>0</v>
      </c>
      <c r="T330" s="83">
        <f>S330*H330</f>
        <v>0</v>
      </c>
      <c r="AR330" s="84" t="s">
        <v>138</v>
      </c>
      <c r="AT330" s="84" t="s">
        <v>134</v>
      </c>
      <c r="AU330" s="84" t="s">
        <v>82</v>
      </c>
      <c r="AY330" s="16" t="s">
        <v>132</v>
      </c>
      <c r="BE330" s="85">
        <f>IF(N330="základní",J330,0)</f>
        <v>0</v>
      </c>
      <c r="BF330" s="85">
        <f>IF(N330="snížená",J330,0)</f>
        <v>0</v>
      </c>
      <c r="BG330" s="85">
        <f>IF(N330="zákl. přenesená",J330,0)</f>
        <v>0</v>
      </c>
      <c r="BH330" s="85">
        <f>IF(N330="sníž. přenesená",J330,0)</f>
        <v>0</v>
      </c>
      <c r="BI330" s="85">
        <f>IF(N330="nulová",J330,0)</f>
        <v>0</v>
      </c>
      <c r="BJ330" s="16" t="s">
        <v>80</v>
      </c>
      <c r="BK330" s="85">
        <f>ROUND(I330*H330,2)</f>
        <v>0</v>
      </c>
      <c r="BL330" s="16" t="s">
        <v>138</v>
      </c>
      <c r="BM330" s="84" t="s">
        <v>657</v>
      </c>
    </row>
    <row r="331" spans="2:65" s="12" customFormat="1">
      <c r="B331" s="113"/>
      <c r="C331" s="114"/>
      <c r="D331" s="115" t="s">
        <v>140</v>
      </c>
      <c r="E331" s="114"/>
      <c r="F331" s="117" t="s">
        <v>658</v>
      </c>
      <c r="G331" s="114"/>
      <c r="H331" s="118">
        <v>16.965</v>
      </c>
      <c r="I331" s="114"/>
      <c r="J331" s="114"/>
      <c r="L331" s="86"/>
      <c r="M331" s="88"/>
      <c r="T331" s="89"/>
      <c r="AT331" s="87" t="s">
        <v>140</v>
      </c>
      <c r="AU331" s="87" t="s">
        <v>82</v>
      </c>
      <c r="AV331" s="12" t="s">
        <v>82</v>
      </c>
      <c r="AW331" s="12" t="s">
        <v>3</v>
      </c>
      <c r="AX331" s="12" t="s">
        <v>80</v>
      </c>
      <c r="AY331" s="87" t="s">
        <v>132</v>
      </c>
    </row>
    <row r="332" spans="2:65" s="1" customFormat="1" ht="21.75" customHeight="1">
      <c r="B332" s="127"/>
      <c r="C332" s="128" t="s">
        <v>659</v>
      </c>
      <c r="D332" s="128" t="s">
        <v>134</v>
      </c>
      <c r="E332" s="129" t="s">
        <v>660</v>
      </c>
      <c r="F332" s="130" t="s">
        <v>661</v>
      </c>
      <c r="G332" s="131" t="s">
        <v>168</v>
      </c>
      <c r="H332" s="132">
        <v>2.113</v>
      </c>
      <c r="I332" s="78"/>
      <c r="J332" s="126">
        <f>ROUND(I332*H332,2)</f>
        <v>0</v>
      </c>
      <c r="K332" s="79"/>
      <c r="L332" s="23"/>
      <c r="M332" s="80" t="s">
        <v>1</v>
      </c>
      <c r="N332" s="81" t="s">
        <v>37</v>
      </c>
      <c r="P332" s="82">
        <f>O332*H332</f>
        <v>0</v>
      </c>
      <c r="Q332" s="82">
        <v>0</v>
      </c>
      <c r="R332" s="82">
        <f>Q332*H332</f>
        <v>0</v>
      </c>
      <c r="S332" s="82">
        <v>0</v>
      </c>
      <c r="T332" s="83">
        <f>S332*H332</f>
        <v>0</v>
      </c>
      <c r="AR332" s="84" t="s">
        <v>138</v>
      </c>
      <c r="AT332" s="84" t="s">
        <v>134</v>
      </c>
      <c r="AU332" s="84" t="s">
        <v>82</v>
      </c>
      <c r="AY332" s="16" t="s">
        <v>132</v>
      </c>
      <c r="BE332" s="85">
        <f>IF(N332="základní",J332,0)</f>
        <v>0</v>
      </c>
      <c r="BF332" s="85">
        <f>IF(N332="snížená",J332,0)</f>
        <v>0</v>
      </c>
      <c r="BG332" s="85">
        <f>IF(N332="zákl. přenesená",J332,0)</f>
        <v>0</v>
      </c>
      <c r="BH332" s="85">
        <f>IF(N332="sníž. přenesená",J332,0)</f>
        <v>0</v>
      </c>
      <c r="BI332" s="85">
        <f>IF(N332="nulová",J332,0)</f>
        <v>0</v>
      </c>
      <c r="BJ332" s="16" t="s">
        <v>80</v>
      </c>
      <c r="BK332" s="85">
        <f>ROUND(I332*H332,2)</f>
        <v>0</v>
      </c>
      <c r="BL332" s="16" t="s">
        <v>138</v>
      </c>
      <c r="BM332" s="84" t="s">
        <v>662</v>
      </c>
    </row>
    <row r="333" spans="2:65" s="12" customFormat="1">
      <c r="B333" s="113"/>
      <c r="C333" s="114"/>
      <c r="D333" s="115" t="s">
        <v>140</v>
      </c>
      <c r="E333" s="116" t="s">
        <v>1</v>
      </c>
      <c r="F333" s="117" t="s">
        <v>663</v>
      </c>
      <c r="G333" s="114"/>
      <c r="H333" s="118">
        <v>2.113</v>
      </c>
      <c r="I333" s="114"/>
      <c r="J333" s="114"/>
      <c r="L333" s="86"/>
      <c r="M333" s="88"/>
      <c r="T333" s="89"/>
      <c r="AT333" s="87" t="s">
        <v>140</v>
      </c>
      <c r="AU333" s="87" t="s">
        <v>82</v>
      </c>
      <c r="AV333" s="12" t="s">
        <v>82</v>
      </c>
      <c r="AW333" s="12" t="s">
        <v>29</v>
      </c>
      <c r="AX333" s="12" t="s">
        <v>72</v>
      </c>
      <c r="AY333" s="87" t="s">
        <v>132</v>
      </c>
    </row>
    <row r="334" spans="2:65" s="13" customFormat="1">
      <c r="B334" s="119"/>
      <c r="C334" s="120"/>
      <c r="D334" s="115" t="s">
        <v>140</v>
      </c>
      <c r="E334" s="121" t="s">
        <v>1</v>
      </c>
      <c r="F334" s="122" t="s">
        <v>142</v>
      </c>
      <c r="G334" s="120"/>
      <c r="H334" s="123">
        <v>2.113</v>
      </c>
      <c r="I334" s="120"/>
      <c r="J334" s="120"/>
      <c r="L334" s="90"/>
      <c r="M334" s="92"/>
      <c r="T334" s="93"/>
      <c r="AT334" s="91" t="s">
        <v>140</v>
      </c>
      <c r="AU334" s="91" t="s">
        <v>82</v>
      </c>
      <c r="AV334" s="13" t="s">
        <v>138</v>
      </c>
      <c r="AW334" s="13" t="s">
        <v>29</v>
      </c>
      <c r="AX334" s="13" t="s">
        <v>80</v>
      </c>
      <c r="AY334" s="91" t="s">
        <v>132</v>
      </c>
    </row>
    <row r="335" spans="2:65" s="1" customFormat="1" ht="24.2" customHeight="1">
      <c r="B335" s="127"/>
      <c r="C335" s="128" t="s">
        <v>664</v>
      </c>
      <c r="D335" s="128" t="s">
        <v>134</v>
      </c>
      <c r="E335" s="129" t="s">
        <v>665</v>
      </c>
      <c r="F335" s="130" t="s">
        <v>666</v>
      </c>
      <c r="G335" s="131" t="s">
        <v>168</v>
      </c>
      <c r="H335" s="132">
        <v>19.016999999999999</v>
      </c>
      <c r="I335" s="78"/>
      <c r="J335" s="126">
        <f>ROUND(I335*H335,2)</f>
        <v>0</v>
      </c>
      <c r="K335" s="79"/>
      <c r="L335" s="23"/>
      <c r="M335" s="80" t="s">
        <v>1</v>
      </c>
      <c r="N335" s="81" t="s">
        <v>37</v>
      </c>
      <c r="P335" s="82">
        <f>O335*H335</f>
        <v>0</v>
      </c>
      <c r="Q335" s="82">
        <v>0</v>
      </c>
      <c r="R335" s="82">
        <f>Q335*H335</f>
        <v>0</v>
      </c>
      <c r="S335" s="82">
        <v>0</v>
      </c>
      <c r="T335" s="83">
        <f>S335*H335</f>
        <v>0</v>
      </c>
      <c r="AR335" s="84" t="s">
        <v>138</v>
      </c>
      <c r="AT335" s="84" t="s">
        <v>134</v>
      </c>
      <c r="AU335" s="84" t="s">
        <v>82</v>
      </c>
      <c r="AY335" s="16" t="s">
        <v>132</v>
      </c>
      <c r="BE335" s="85">
        <f>IF(N335="základní",J335,0)</f>
        <v>0</v>
      </c>
      <c r="BF335" s="85">
        <f>IF(N335="snížená",J335,0)</f>
        <v>0</v>
      </c>
      <c r="BG335" s="85">
        <f>IF(N335="zákl. přenesená",J335,0)</f>
        <v>0</v>
      </c>
      <c r="BH335" s="85">
        <f>IF(N335="sníž. přenesená",J335,0)</f>
        <v>0</v>
      </c>
      <c r="BI335" s="85">
        <f>IF(N335="nulová",J335,0)</f>
        <v>0</v>
      </c>
      <c r="BJ335" s="16" t="s">
        <v>80</v>
      </c>
      <c r="BK335" s="85">
        <f>ROUND(I335*H335,2)</f>
        <v>0</v>
      </c>
      <c r="BL335" s="16" t="s">
        <v>138</v>
      </c>
      <c r="BM335" s="84" t="s">
        <v>667</v>
      </c>
    </row>
    <row r="336" spans="2:65" s="12" customFormat="1">
      <c r="B336" s="113"/>
      <c r="C336" s="114"/>
      <c r="D336" s="115" t="s">
        <v>140</v>
      </c>
      <c r="E336" s="114"/>
      <c r="F336" s="117" t="s">
        <v>668</v>
      </c>
      <c r="G336" s="114"/>
      <c r="H336" s="118">
        <v>19.016999999999999</v>
      </c>
      <c r="I336" s="114"/>
      <c r="J336" s="114"/>
      <c r="L336" s="86"/>
      <c r="M336" s="88"/>
      <c r="T336" s="89"/>
      <c r="AT336" s="87" t="s">
        <v>140</v>
      </c>
      <c r="AU336" s="87" t="s">
        <v>82</v>
      </c>
      <c r="AV336" s="12" t="s">
        <v>82</v>
      </c>
      <c r="AW336" s="12" t="s">
        <v>3</v>
      </c>
      <c r="AX336" s="12" t="s">
        <v>80</v>
      </c>
      <c r="AY336" s="87" t="s">
        <v>132</v>
      </c>
    </row>
    <row r="337" spans="2:65" s="1" customFormat="1" ht="37.9" customHeight="1">
      <c r="B337" s="127"/>
      <c r="C337" s="128" t="s">
        <v>669</v>
      </c>
      <c r="D337" s="128" t="s">
        <v>134</v>
      </c>
      <c r="E337" s="129" t="s">
        <v>670</v>
      </c>
      <c r="F337" s="130" t="s">
        <v>671</v>
      </c>
      <c r="G337" s="131" t="s">
        <v>168</v>
      </c>
      <c r="H337" s="132">
        <v>2.113</v>
      </c>
      <c r="I337" s="78"/>
      <c r="J337" s="126">
        <f>ROUND(I337*H337,2)</f>
        <v>0</v>
      </c>
      <c r="K337" s="79"/>
      <c r="L337" s="23"/>
      <c r="M337" s="80" t="s">
        <v>1</v>
      </c>
      <c r="N337" s="81" t="s">
        <v>37</v>
      </c>
      <c r="P337" s="82">
        <f>O337*H337</f>
        <v>0</v>
      </c>
      <c r="Q337" s="82">
        <v>0</v>
      </c>
      <c r="R337" s="82">
        <f>Q337*H337</f>
        <v>0</v>
      </c>
      <c r="S337" s="82">
        <v>0</v>
      </c>
      <c r="T337" s="83">
        <f>S337*H337</f>
        <v>0</v>
      </c>
      <c r="AR337" s="84" t="s">
        <v>138</v>
      </c>
      <c r="AT337" s="84" t="s">
        <v>134</v>
      </c>
      <c r="AU337" s="84" t="s">
        <v>82</v>
      </c>
      <c r="AY337" s="16" t="s">
        <v>132</v>
      </c>
      <c r="BE337" s="85">
        <f>IF(N337="základní",J337,0)</f>
        <v>0</v>
      </c>
      <c r="BF337" s="85">
        <f>IF(N337="snížená",J337,0)</f>
        <v>0</v>
      </c>
      <c r="BG337" s="85">
        <f>IF(N337="zákl. přenesená",J337,0)</f>
        <v>0</v>
      </c>
      <c r="BH337" s="85">
        <f>IF(N337="sníž. přenesená",J337,0)</f>
        <v>0</v>
      </c>
      <c r="BI337" s="85">
        <f>IF(N337="nulová",J337,0)</f>
        <v>0</v>
      </c>
      <c r="BJ337" s="16" t="s">
        <v>80</v>
      </c>
      <c r="BK337" s="85">
        <f>ROUND(I337*H337,2)</f>
        <v>0</v>
      </c>
      <c r="BL337" s="16" t="s">
        <v>138</v>
      </c>
      <c r="BM337" s="84" t="s">
        <v>672</v>
      </c>
    </row>
    <row r="338" spans="2:65" s="12" customFormat="1">
      <c r="B338" s="113"/>
      <c r="C338" s="114"/>
      <c r="D338" s="115" t="s">
        <v>140</v>
      </c>
      <c r="E338" s="116" t="s">
        <v>1</v>
      </c>
      <c r="F338" s="117" t="s">
        <v>663</v>
      </c>
      <c r="G338" s="114"/>
      <c r="H338" s="118">
        <v>2.113</v>
      </c>
      <c r="I338" s="114"/>
      <c r="J338" s="114"/>
      <c r="L338" s="86"/>
      <c r="M338" s="88"/>
      <c r="T338" s="89"/>
      <c r="AT338" s="87" t="s">
        <v>140</v>
      </c>
      <c r="AU338" s="87" t="s">
        <v>82</v>
      </c>
      <c r="AV338" s="12" t="s">
        <v>82</v>
      </c>
      <c r="AW338" s="12" t="s">
        <v>29</v>
      </c>
      <c r="AX338" s="12" t="s">
        <v>72</v>
      </c>
      <c r="AY338" s="87" t="s">
        <v>132</v>
      </c>
    </row>
    <row r="339" spans="2:65" s="13" customFormat="1">
      <c r="B339" s="119"/>
      <c r="C339" s="120"/>
      <c r="D339" s="115" t="s">
        <v>140</v>
      </c>
      <c r="E339" s="121" t="s">
        <v>1</v>
      </c>
      <c r="F339" s="122" t="s">
        <v>142</v>
      </c>
      <c r="G339" s="120"/>
      <c r="H339" s="123">
        <v>2.113</v>
      </c>
      <c r="I339" s="120"/>
      <c r="J339" s="120"/>
      <c r="L339" s="90"/>
      <c r="M339" s="92"/>
      <c r="T339" s="93"/>
      <c r="AT339" s="91" t="s">
        <v>140</v>
      </c>
      <c r="AU339" s="91" t="s">
        <v>82</v>
      </c>
      <c r="AV339" s="13" t="s">
        <v>138</v>
      </c>
      <c r="AW339" s="13" t="s">
        <v>29</v>
      </c>
      <c r="AX339" s="13" t="s">
        <v>80</v>
      </c>
      <c r="AY339" s="91" t="s">
        <v>132</v>
      </c>
    </row>
    <row r="340" spans="2:65" s="1" customFormat="1" ht="44.25" customHeight="1">
      <c r="B340" s="127"/>
      <c r="C340" s="128" t="s">
        <v>673</v>
      </c>
      <c r="D340" s="128" t="s">
        <v>134</v>
      </c>
      <c r="E340" s="129" t="s">
        <v>674</v>
      </c>
      <c r="F340" s="130" t="s">
        <v>675</v>
      </c>
      <c r="G340" s="131" t="s">
        <v>168</v>
      </c>
      <c r="H340" s="132">
        <v>1.885</v>
      </c>
      <c r="I340" s="78"/>
      <c r="J340" s="126">
        <f>ROUND(I340*H340,2)</f>
        <v>0</v>
      </c>
      <c r="K340" s="79"/>
      <c r="L340" s="23"/>
      <c r="M340" s="80" t="s">
        <v>1</v>
      </c>
      <c r="N340" s="81" t="s">
        <v>37</v>
      </c>
      <c r="P340" s="82">
        <f>O340*H340</f>
        <v>0</v>
      </c>
      <c r="Q340" s="82">
        <v>0</v>
      </c>
      <c r="R340" s="82">
        <f>Q340*H340</f>
        <v>0</v>
      </c>
      <c r="S340" s="82">
        <v>0</v>
      </c>
      <c r="T340" s="83">
        <f>S340*H340</f>
        <v>0</v>
      </c>
      <c r="AR340" s="84" t="s">
        <v>138</v>
      </c>
      <c r="AT340" s="84" t="s">
        <v>134</v>
      </c>
      <c r="AU340" s="84" t="s">
        <v>82</v>
      </c>
      <c r="AY340" s="16" t="s">
        <v>132</v>
      </c>
      <c r="BE340" s="85">
        <f>IF(N340="základní",J340,0)</f>
        <v>0</v>
      </c>
      <c r="BF340" s="85">
        <f>IF(N340="snížená",J340,0)</f>
        <v>0</v>
      </c>
      <c r="BG340" s="85">
        <f>IF(N340="zákl. přenesená",J340,0)</f>
        <v>0</v>
      </c>
      <c r="BH340" s="85">
        <f>IF(N340="sníž. přenesená",J340,0)</f>
        <v>0</v>
      </c>
      <c r="BI340" s="85">
        <f>IF(N340="nulová",J340,0)</f>
        <v>0</v>
      </c>
      <c r="BJ340" s="16" t="s">
        <v>80</v>
      </c>
      <c r="BK340" s="85">
        <f>ROUND(I340*H340,2)</f>
        <v>0</v>
      </c>
      <c r="BL340" s="16" t="s">
        <v>138</v>
      </c>
      <c r="BM340" s="84" t="s">
        <v>676</v>
      </c>
    </row>
    <row r="341" spans="2:65" s="12" customFormat="1">
      <c r="B341" s="113"/>
      <c r="C341" s="114"/>
      <c r="D341" s="115" t="s">
        <v>140</v>
      </c>
      <c r="E341" s="116" t="s">
        <v>1</v>
      </c>
      <c r="F341" s="117" t="s">
        <v>653</v>
      </c>
      <c r="G341" s="114"/>
      <c r="H341" s="118">
        <v>1.885</v>
      </c>
      <c r="I341" s="114"/>
      <c r="J341" s="114"/>
      <c r="L341" s="86"/>
      <c r="M341" s="88"/>
      <c r="T341" s="89"/>
      <c r="AT341" s="87" t="s">
        <v>140</v>
      </c>
      <c r="AU341" s="87" t="s">
        <v>82</v>
      </c>
      <c r="AV341" s="12" t="s">
        <v>82</v>
      </c>
      <c r="AW341" s="12" t="s">
        <v>29</v>
      </c>
      <c r="AX341" s="12" t="s">
        <v>72</v>
      </c>
      <c r="AY341" s="87" t="s">
        <v>132</v>
      </c>
    </row>
    <row r="342" spans="2:65" s="13" customFormat="1">
      <c r="B342" s="119"/>
      <c r="C342" s="120"/>
      <c r="D342" s="115" t="s">
        <v>140</v>
      </c>
      <c r="E342" s="121" t="s">
        <v>1</v>
      </c>
      <c r="F342" s="122" t="s">
        <v>142</v>
      </c>
      <c r="G342" s="120"/>
      <c r="H342" s="123">
        <v>1.885</v>
      </c>
      <c r="I342" s="120"/>
      <c r="J342" s="120"/>
      <c r="L342" s="90"/>
      <c r="M342" s="92"/>
      <c r="T342" s="93"/>
      <c r="AT342" s="91" t="s">
        <v>140</v>
      </c>
      <c r="AU342" s="91" t="s">
        <v>82</v>
      </c>
      <c r="AV342" s="13" t="s">
        <v>138</v>
      </c>
      <c r="AW342" s="13" t="s">
        <v>29</v>
      </c>
      <c r="AX342" s="13" t="s">
        <v>80</v>
      </c>
      <c r="AY342" s="91" t="s">
        <v>132</v>
      </c>
    </row>
    <row r="343" spans="2:65" s="11" customFormat="1" ht="22.9" customHeight="1">
      <c r="B343" s="133"/>
      <c r="C343" s="134"/>
      <c r="D343" s="135" t="s">
        <v>71</v>
      </c>
      <c r="E343" s="138" t="s">
        <v>365</v>
      </c>
      <c r="F343" s="138" t="s">
        <v>366</v>
      </c>
      <c r="G343" s="134"/>
      <c r="H343" s="134"/>
      <c r="I343" s="134"/>
      <c r="J343" s="139">
        <f>BK343</f>
        <v>0</v>
      </c>
      <c r="L343" s="71"/>
      <c r="M343" s="73"/>
      <c r="P343" s="74">
        <f>SUM(P344:P345)</f>
        <v>0</v>
      </c>
      <c r="R343" s="74">
        <f>SUM(R344:R345)</f>
        <v>0</v>
      </c>
      <c r="T343" s="75">
        <f>SUM(T344:T345)</f>
        <v>0</v>
      </c>
      <c r="AR343" s="72" t="s">
        <v>80</v>
      </c>
      <c r="AT343" s="76" t="s">
        <v>71</v>
      </c>
      <c r="AU343" s="76" t="s">
        <v>80</v>
      </c>
      <c r="AY343" s="72" t="s">
        <v>132</v>
      </c>
      <c r="BK343" s="77">
        <f>SUM(BK344:BK345)</f>
        <v>0</v>
      </c>
    </row>
    <row r="344" spans="2:65" s="1" customFormat="1" ht="33" customHeight="1">
      <c r="B344" s="127"/>
      <c r="C344" s="128" t="s">
        <v>677</v>
      </c>
      <c r="D344" s="128" t="s">
        <v>134</v>
      </c>
      <c r="E344" s="129" t="s">
        <v>678</v>
      </c>
      <c r="F344" s="130" t="s">
        <v>679</v>
      </c>
      <c r="G344" s="131" t="s">
        <v>168</v>
      </c>
      <c r="H344" s="132">
        <v>138.76599999999999</v>
      </c>
      <c r="I344" s="78"/>
      <c r="J344" s="126">
        <f>ROUND(I344*H344,2)</f>
        <v>0</v>
      </c>
      <c r="K344" s="79"/>
      <c r="L344" s="23"/>
      <c r="M344" s="80" t="s">
        <v>1</v>
      </c>
      <c r="N344" s="81" t="s">
        <v>37</v>
      </c>
      <c r="P344" s="82">
        <f>O344*H344</f>
        <v>0</v>
      </c>
      <c r="Q344" s="82">
        <v>0</v>
      </c>
      <c r="R344" s="82">
        <f>Q344*H344</f>
        <v>0</v>
      </c>
      <c r="S344" s="82">
        <v>0</v>
      </c>
      <c r="T344" s="83">
        <f>S344*H344</f>
        <v>0</v>
      </c>
      <c r="AR344" s="84" t="s">
        <v>138</v>
      </c>
      <c r="AT344" s="84" t="s">
        <v>134</v>
      </c>
      <c r="AU344" s="84" t="s">
        <v>82</v>
      </c>
      <c r="AY344" s="16" t="s">
        <v>132</v>
      </c>
      <c r="BE344" s="85">
        <f>IF(N344="základní",J344,0)</f>
        <v>0</v>
      </c>
      <c r="BF344" s="85">
        <f>IF(N344="snížená",J344,0)</f>
        <v>0</v>
      </c>
      <c r="BG344" s="85">
        <f>IF(N344="zákl. přenesená",J344,0)</f>
        <v>0</v>
      </c>
      <c r="BH344" s="85">
        <f>IF(N344="sníž. přenesená",J344,0)</f>
        <v>0</v>
      </c>
      <c r="BI344" s="85">
        <f>IF(N344="nulová",J344,0)</f>
        <v>0</v>
      </c>
      <c r="BJ344" s="16" t="s">
        <v>80</v>
      </c>
      <c r="BK344" s="85">
        <f>ROUND(I344*H344,2)</f>
        <v>0</v>
      </c>
      <c r="BL344" s="16" t="s">
        <v>138</v>
      </c>
      <c r="BM344" s="84" t="s">
        <v>680</v>
      </c>
    </row>
    <row r="345" spans="2:65" s="1" customFormat="1" ht="33" customHeight="1">
      <c r="B345" s="127"/>
      <c r="C345" s="128" t="s">
        <v>681</v>
      </c>
      <c r="D345" s="128" t="s">
        <v>134</v>
      </c>
      <c r="E345" s="129" t="s">
        <v>682</v>
      </c>
      <c r="F345" s="130" t="s">
        <v>683</v>
      </c>
      <c r="G345" s="131" t="s">
        <v>168</v>
      </c>
      <c r="H345" s="132">
        <v>138.76599999999999</v>
      </c>
      <c r="I345" s="78"/>
      <c r="J345" s="126">
        <f>ROUND(I345*H345,2)</f>
        <v>0</v>
      </c>
      <c r="K345" s="79"/>
      <c r="L345" s="23"/>
      <c r="M345" s="106" t="s">
        <v>1</v>
      </c>
      <c r="N345" s="107" t="s">
        <v>37</v>
      </c>
      <c r="O345" s="108"/>
      <c r="P345" s="109">
        <f>O345*H345</f>
        <v>0</v>
      </c>
      <c r="Q345" s="109">
        <v>0</v>
      </c>
      <c r="R345" s="109">
        <f>Q345*H345</f>
        <v>0</v>
      </c>
      <c r="S345" s="109">
        <v>0</v>
      </c>
      <c r="T345" s="110">
        <f>S345*H345</f>
        <v>0</v>
      </c>
      <c r="AR345" s="84" t="s">
        <v>138</v>
      </c>
      <c r="AT345" s="84" t="s">
        <v>134</v>
      </c>
      <c r="AU345" s="84" t="s">
        <v>82</v>
      </c>
      <c r="AY345" s="16" t="s">
        <v>132</v>
      </c>
      <c r="BE345" s="85">
        <f>IF(N345="základní",J345,0)</f>
        <v>0</v>
      </c>
      <c r="BF345" s="85">
        <f>IF(N345="snížená",J345,0)</f>
        <v>0</v>
      </c>
      <c r="BG345" s="85">
        <f>IF(N345="zákl. přenesená",J345,0)</f>
        <v>0</v>
      </c>
      <c r="BH345" s="85">
        <f>IF(N345="sníž. přenesená",J345,0)</f>
        <v>0</v>
      </c>
      <c r="BI345" s="85">
        <f>IF(N345="nulová",J345,0)</f>
        <v>0</v>
      </c>
      <c r="BJ345" s="16" t="s">
        <v>80</v>
      </c>
      <c r="BK345" s="85">
        <f>ROUND(I345*H345,2)</f>
        <v>0</v>
      </c>
      <c r="BL345" s="16" t="s">
        <v>138</v>
      </c>
      <c r="BM345" s="84" t="s">
        <v>684</v>
      </c>
    </row>
    <row r="346" spans="2:65" s="1" customFormat="1" ht="6.95" customHeight="1">
      <c r="B346" s="124"/>
      <c r="C346" s="125"/>
      <c r="D346" s="125"/>
      <c r="E346" s="125"/>
      <c r="F346" s="125"/>
      <c r="G346" s="125"/>
      <c r="H346" s="125"/>
      <c r="I346" s="125"/>
      <c r="J346" s="125"/>
      <c r="K346" s="28"/>
      <c r="L346" s="23"/>
    </row>
  </sheetData>
  <sheetProtection algorithmName="SHA-512" hashValue="mS+1yhjsgCa/dsEtFZCSX1Agt6iIYC18JYwfZ7Eon/gTOst+seLHBVYZZmAcZ4BP/3h1Wls3cKwcuTczZNX0Xg==" saltValue="C6DSfOddRAEIQbKFQX9Yfw==" spinCount="100000" sheet="1" objects="1" scenarios="1"/>
  <autoFilter ref="C123:K345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9"/>
  <sheetViews>
    <sheetView showGridLines="0" workbookViewId="0">
      <selection activeCell="E24" sqref="E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88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685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686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">
        <v>1</v>
      </c>
      <c r="L14" s="23"/>
    </row>
    <row r="15" spans="2:46" s="1" customFormat="1" ht="18" customHeight="1">
      <c r="B15" s="127"/>
      <c r="C15" s="153"/>
      <c r="D15" s="153"/>
      <c r="E15" s="155" t="s">
        <v>687</v>
      </c>
      <c r="F15" s="153"/>
      <c r="G15" s="153"/>
      <c r="H15" s="153"/>
      <c r="I15" s="154" t="s">
        <v>25</v>
      </c>
      <c r="J15" s="155" t="s">
        <v>1</v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">
        <v>1</v>
      </c>
      <c r="L20" s="23"/>
    </row>
    <row r="21" spans="2:12" s="1" customFormat="1" ht="18" customHeight="1">
      <c r="B21" s="127"/>
      <c r="C21" s="153"/>
      <c r="D21" s="153"/>
      <c r="E21" s="155" t="s">
        <v>688</v>
      </c>
      <c r="F21" s="153"/>
      <c r="G21" s="153"/>
      <c r="H21" s="153"/>
      <c r="I21" s="154" t="s">
        <v>25</v>
      </c>
      <c r="J21" s="155" t="s">
        <v>1</v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">
        <v>689</v>
      </c>
      <c r="L23" s="23"/>
    </row>
    <row r="24" spans="2:12" s="1" customFormat="1" ht="18" customHeight="1">
      <c r="B24" s="127"/>
      <c r="C24" s="153"/>
      <c r="D24" s="153"/>
      <c r="E24" s="155" t="s">
        <v>690</v>
      </c>
      <c r="F24" s="153"/>
      <c r="G24" s="153"/>
      <c r="H24" s="153"/>
      <c r="I24" s="154" t="s">
        <v>25</v>
      </c>
      <c r="J24" s="155" t="s">
        <v>691</v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ROUND(J119,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ROUND((SUM(BE119:BE218)),  2)</f>
        <v>0</v>
      </c>
      <c r="G33" s="153"/>
      <c r="H33" s="153"/>
      <c r="I33" s="186">
        <v>0.21</v>
      </c>
      <c r="J33" s="185">
        <f>ROUND(((SUM(BE119:BE218))*I33),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ROUND((SUM(BF119:BF218)),  2)</f>
        <v>0</v>
      </c>
      <c r="G34" s="153"/>
      <c r="H34" s="153"/>
      <c r="I34" s="186">
        <v>0.12</v>
      </c>
      <c r="J34" s="185">
        <f>ROUND(((SUM(BF119:BF218))*I34),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ROUND((SUM(BG119:BG218)),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ROUND((SUM(BH119:BH218)),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ROUND((SUM(BI119:BI218)),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78" spans="2:12">
      <c r="B78" s="193"/>
      <c r="C78" s="193"/>
      <c r="D78" s="193"/>
      <c r="E78" s="193"/>
      <c r="F78" s="193"/>
      <c r="G78" s="193"/>
      <c r="H78" s="193"/>
      <c r="I78" s="193"/>
      <c r="J78" s="193"/>
    </row>
    <row r="79" spans="2:12">
      <c r="B79" s="193"/>
      <c r="C79" s="193"/>
      <c r="D79" s="193"/>
      <c r="E79" s="193"/>
      <c r="F79" s="193"/>
      <c r="G79" s="193"/>
      <c r="H79" s="193"/>
      <c r="I79" s="193"/>
      <c r="J79" s="193"/>
    </row>
    <row r="80" spans="2:12">
      <c r="B80" s="193"/>
      <c r="C80" s="193"/>
      <c r="D80" s="193"/>
      <c r="E80" s="193"/>
      <c r="F80" s="193"/>
      <c r="G80" s="193"/>
      <c r="H80" s="193"/>
      <c r="I80" s="193"/>
      <c r="J80" s="19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03 - SO 03 Sadové úpravy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>Zoo Brno, U Zoologické zahrady 46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25.7" customHeight="1">
      <c r="B91" s="127"/>
      <c r="C91" s="154" t="s">
        <v>23</v>
      </c>
      <c r="D91" s="153"/>
      <c r="E91" s="153"/>
      <c r="F91" s="155" t="str">
        <f>E15</f>
        <v>Zoo Brno, U Zoologické zahrady 46, 635 00 Brno</v>
      </c>
      <c r="G91" s="153"/>
      <c r="H91" s="153"/>
      <c r="I91" s="154" t="s">
        <v>28</v>
      </c>
      <c r="J91" s="157" t="str">
        <f>E21</f>
        <v>Ing. Janíková, Ing. Hrubanová</v>
      </c>
      <c r="L91" s="23"/>
    </row>
    <row r="92" spans="2:47" s="1" customFormat="1" ht="25.7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>ZaKT Brno, Ponávka 185/2, 602 00 Brno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J119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110</v>
      </c>
      <c r="E97" s="172"/>
      <c r="F97" s="172"/>
      <c r="G97" s="172"/>
      <c r="H97" s="172"/>
      <c r="I97" s="172"/>
      <c r="J97" s="173">
        <f>J120</f>
        <v>0</v>
      </c>
      <c r="L97" s="64"/>
    </row>
    <row r="98" spans="2:12" s="9" customFormat="1" ht="19.899999999999999" customHeight="1">
      <c r="B98" s="174"/>
      <c r="C98" s="175"/>
      <c r="D98" s="176" t="s">
        <v>111</v>
      </c>
      <c r="E98" s="177"/>
      <c r="F98" s="177"/>
      <c r="G98" s="177"/>
      <c r="H98" s="177"/>
      <c r="I98" s="177"/>
      <c r="J98" s="178">
        <f>J121</f>
        <v>0</v>
      </c>
      <c r="L98" s="65"/>
    </row>
    <row r="99" spans="2:12" s="9" customFormat="1" ht="19.899999999999999" customHeight="1">
      <c r="B99" s="174"/>
      <c r="C99" s="175"/>
      <c r="D99" s="176" t="s">
        <v>114</v>
      </c>
      <c r="E99" s="177"/>
      <c r="F99" s="177"/>
      <c r="G99" s="177"/>
      <c r="H99" s="177"/>
      <c r="I99" s="177"/>
      <c r="J99" s="178">
        <f>J217</f>
        <v>0</v>
      </c>
      <c r="L99" s="65"/>
    </row>
    <row r="100" spans="2:12" s="1" customFormat="1" ht="21.75" customHeight="1">
      <c r="B100" s="127"/>
      <c r="C100" s="153"/>
      <c r="D100" s="153"/>
      <c r="E100" s="153"/>
      <c r="F100" s="153"/>
      <c r="G100" s="153"/>
      <c r="H100" s="153"/>
      <c r="I100" s="153"/>
      <c r="J100" s="153"/>
      <c r="L100" s="23"/>
    </row>
    <row r="101" spans="2:12" s="1" customFormat="1" ht="6.95" customHeight="1">
      <c r="B101" s="124"/>
      <c r="C101" s="125"/>
      <c r="D101" s="125"/>
      <c r="E101" s="125"/>
      <c r="F101" s="125"/>
      <c r="G101" s="125"/>
      <c r="H101" s="125"/>
      <c r="I101" s="125"/>
      <c r="J101" s="125"/>
      <c r="K101" s="28"/>
      <c r="L101" s="23"/>
    </row>
    <row r="102" spans="2:12">
      <c r="B102" s="193"/>
      <c r="C102" s="193"/>
      <c r="D102" s="193"/>
      <c r="E102" s="193"/>
      <c r="F102" s="193"/>
      <c r="G102" s="193"/>
      <c r="H102" s="193"/>
      <c r="I102" s="193"/>
      <c r="J102" s="193"/>
    </row>
    <row r="103" spans="2:12">
      <c r="B103" s="193"/>
      <c r="C103" s="193"/>
      <c r="D103" s="193"/>
      <c r="E103" s="193"/>
      <c r="F103" s="193"/>
      <c r="G103" s="193"/>
      <c r="H103" s="193"/>
      <c r="I103" s="193"/>
      <c r="J103" s="193"/>
    </row>
    <row r="104" spans="2:12">
      <c r="B104" s="193"/>
      <c r="C104" s="193"/>
      <c r="D104" s="193"/>
      <c r="E104" s="193"/>
      <c r="F104" s="193"/>
      <c r="G104" s="193"/>
      <c r="H104" s="193"/>
      <c r="I104" s="193"/>
      <c r="J104" s="193"/>
    </row>
    <row r="105" spans="2:12" s="1" customFormat="1" ht="6.95" customHeight="1">
      <c r="B105" s="150"/>
      <c r="C105" s="151"/>
      <c r="D105" s="151"/>
      <c r="E105" s="151"/>
      <c r="F105" s="151"/>
      <c r="G105" s="151"/>
      <c r="H105" s="151"/>
      <c r="I105" s="151"/>
      <c r="J105" s="151"/>
      <c r="K105" s="29"/>
      <c r="L105" s="23"/>
    </row>
    <row r="106" spans="2:12" s="1" customFormat="1" ht="24.95" customHeight="1">
      <c r="B106" s="127"/>
      <c r="C106" s="152" t="s">
        <v>117</v>
      </c>
      <c r="D106" s="153"/>
      <c r="E106" s="153"/>
      <c r="F106" s="153"/>
      <c r="G106" s="153"/>
      <c r="H106" s="153"/>
      <c r="I106" s="153"/>
      <c r="J106" s="153"/>
      <c r="L106" s="23"/>
    </row>
    <row r="107" spans="2:12" s="1" customFormat="1" ht="6.95" customHeight="1">
      <c r="B107" s="127"/>
      <c r="C107" s="153"/>
      <c r="D107" s="153"/>
      <c r="E107" s="153"/>
      <c r="F107" s="153"/>
      <c r="G107" s="153"/>
      <c r="H107" s="153"/>
      <c r="I107" s="153"/>
      <c r="J107" s="153"/>
      <c r="L107" s="23"/>
    </row>
    <row r="108" spans="2:12" s="1" customFormat="1" ht="12" customHeight="1">
      <c r="B108" s="127"/>
      <c r="C108" s="154" t="s">
        <v>16</v>
      </c>
      <c r="D108" s="153"/>
      <c r="E108" s="153"/>
      <c r="F108" s="153"/>
      <c r="G108" s="153"/>
      <c r="H108" s="153"/>
      <c r="I108" s="153"/>
      <c r="J108" s="153"/>
      <c r="L108" s="23"/>
    </row>
    <row r="109" spans="2:12" s="1" customFormat="1" ht="16.5" customHeight="1">
      <c r="B109" s="127"/>
      <c r="C109" s="153"/>
      <c r="D109" s="153"/>
      <c r="E109" s="264" t="str">
        <f>E7</f>
        <v>ZOO Brno - lední medvědi</v>
      </c>
      <c r="F109" s="265"/>
      <c r="G109" s="265"/>
      <c r="H109" s="265"/>
      <c r="I109" s="153"/>
      <c r="J109" s="153"/>
      <c r="L109" s="23"/>
    </row>
    <row r="110" spans="2:12" s="1" customFormat="1" ht="12" customHeight="1">
      <c r="B110" s="127"/>
      <c r="C110" s="154" t="s">
        <v>103</v>
      </c>
      <c r="D110" s="153"/>
      <c r="E110" s="153"/>
      <c r="F110" s="153"/>
      <c r="G110" s="153"/>
      <c r="H110" s="153"/>
      <c r="I110" s="153"/>
      <c r="J110" s="153"/>
      <c r="L110" s="23"/>
    </row>
    <row r="111" spans="2:12" s="1" customFormat="1" ht="16.5" customHeight="1">
      <c r="B111" s="127"/>
      <c r="C111" s="153"/>
      <c r="D111" s="153"/>
      <c r="E111" s="247" t="str">
        <f>E9</f>
        <v>03 - SO 03 Sadové úpravy</v>
      </c>
      <c r="F111" s="263"/>
      <c r="G111" s="263"/>
      <c r="H111" s="263"/>
      <c r="I111" s="153"/>
      <c r="J111" s="153"/>
      <c r="L111" s="23"/>
    </row>
    <row r="112" spans="2:12" s="1" customFormat="1" ht="6.95" customHeight="1">
      <c r="B112" s="127"/>
      <c r="C112" s="153"/>
      <c r="D112" s="153"/>
      <c r="E112" s="153"/>
      <c r="F112" s="153"/>
      <c r="G112" s="153"/>
      <c r="H112" s="153"/>
      <c r="I112" s="153"/>
      <c r="J112" s="153"/>
      <c r="L112" s="23"/>
    </row>
    <row r="113" spans="2:65" s="1" customFormat="1" ht="12" customHeight="1">
      <c r="B113" s="127"/>
      <c r="C113" s="154" t="s">
        <v>20</v>
      </c>
      <c r="D113" s="153"/>
      <c r="E113" s="153"/>
      <c r="F113" s="155" t="str">
        <f>F12</f>
        <v>Zoo Brno, U Zoologické zahrady 46</v>
      </c>
      <c r="G113" s="153"/>
      <c r="H113" s="153"/>
      <c r="I113" s="154" t="s">
        <v>22</v>
      </c>
      <c r="J113" s="156">
        <f>IF(J12="","",J12)</f>
        <v>45489</v>
      </c>
      <c r="L113" s="23"/>
    </row>
    <row r="114" spans="2:65" s="1" customFormat="1" ht="6.95" customHeight="1">
      <c r="B114" s="127"/>
      <c r="C114" s="153"/>
      <c r="D114" s="153"/>
      <c r="E114" s="153"/>
      <c r="F114" s="153"/>
      <c r="G114" s="153"/>
      <c r="H114" s="153"/>
      <c r="I114" s="153"/>
      <c r="J114" s="153"/>
      <c r="L114" s="23"/>
    </row>
    <row r="115" spans="2:65" s="1" customFormat="1" ht="25.7" customHeight="1">
      <c r="B115" s="127"/>
      <c r="C115" s="154" t="s">
        <v>23</v>
      </c>
      <c r="D115" s="153"/>
      <c r="E115" s="153"/>
      <c r="F115" s="155" t="str">
        <f>E15</f>
        <v>Zoo Brno, U Zoologické zahrady 46, 635 00 Brno</v>
      </c>
      <c r="G115" s="153"/>
      <c r="H115" s="153"/>
      <c r="I115" s="154" t="s">
        <v>28</v>
      </c>
      <c r="J115" s="157" t="str">
        <f>E21</f>
        <v>Ing. Janíková, Ing. Hrubanová</v>
      </c>
      <c r="L115" s="23"/>
    </row>
    <row r="116" spans="2:65" s="1" customFormat="1" ht="25.7" customHeight="1">
      <c r="B116" s="127"/>
      <c r="C116" s="154" t="s">
        <v>26</v>
      </c>
      <c r="D116" s="153"/>
      <c r="E116" s="153"/>
      <c r="F116" s="155" t="str">
        <f>IF(E18="","",E18)</f>
        <v>Vyplň údaj</v>
      </c>
      <c r="G116" s="153"/>
      <c r="H116" s="153"/>
      <c r="I116" s="154" t="s">
        <v>30</v>
      </c>
      <c r="J116" s="157" t="str">
        <f>E24</f>
        <v>ZaKT Brno, Ponávka 185/2, 602 00 Brno</v>
      </c>
      <c r="L116" s="23"/>
    </row>
    <row r="117" spans="2:65" s="1" customFormat="1" ht="10.35" customHeight="1">
      <c r="B117" s="127"/>
      <c r="C117" s="153"/>
      <c r="D117" s="153"/>
      <c r="E117" s="153"/>
      <c r="F117" s="153"/>
      <c r="G117" s="153"/>
      <c r="H117" s="153"/>
      <c r="I117" s="153"/>
      <c r="J117" s="153"/>
      <c r="L117" s="23"/>
    </row>
    <row r="118" spans="2:65" s="10" customFormat="1" ht="29.25" customHeight="1">
      <c r="B118" s="158"/>
      <c r="C118" s="159" t="s">
        <v>118</v>
      </c>
      <c r="D118" s="160" t="s">
        <v>57</v>
      </c>
      <c r="E118" s="160" t="s">
        <v>53</v>
      </c>
      <c r="F118" s="160" t="s">
        <v>54</v>
      </c>
      <c r="G118" s="160" t="s">
        <v>119</v>
      </c>
      <c r="H118" s="160" t="s">
        <v>120</v>
      </c>
      <c r="I118" s="160" t="s">
        <v>121</v>
      </c>
      <c r="J118" s="161" t="s">
        <v>107</v>
      </c>
      <c r="K118" s="67" t="s">
        <v>122</v>
      </c>
      <c r="L118" s="66"/>
      <c r="M118" s="36" t="s">
        <v>1</v>
      </c>
      <c r="N118" s="37" t="s">
        <v>36</v>
      </c>
      <c r="O118" s="37" t="s">
        <v>123</v>
      </c>
      <c r="P118" s="37" t="s">
        <v>124</v>
      </c>
      <c r="Q118" s="37" t="s">
        <v>125</v>
      </c>
      <c r="R118" s="37" t="s">
        <v>126</v>
      </c>
      <c r="S118" s="37" t="s">
        <v>127</v>
      </c>
      <c r="T118" s="38" t="s">
        <v>128</v>
      </c>
    </row>
    <row r="119" spans="2:65" s="1" customFormat="1" ht="22.9" customHeight="1">
      <c r="B119" s="127"/>
      <c r="C119" s="162" t="s">
        <v>129</v>
      </c>
      <c r="D119" s="153"/>
      <c r="E119" s="153"/>
      <c r="F119" s="153"/>
      <c r="G119" s="153"/>
      <c r="H119" s="153"/>
      <c r="I119" s="153"/>
      <c r="J119" s="163">
        <f>BK119</f>
        <v>0</v>
      </c>
      <c r="L119" s="23"/>
      <c r="M119" s="39"/>
      <c r="N119" s="32"/>
      <c r="O119" s="32"/>
      <c r="P119" s="68">
        <f>P120</f>
        <v>0</v>
      </c>
      <c r="Q119" s="32"/>
      <c r="R119" s="68">
        <f>R120</f>
        <v>1.0555595</v>
      </c>
      <c r="S119" s="32"/>
      <c r="T119" s="69">
        <f>T120</f>
        <v>0</v>
      </c>
      <c r="AT119" s="16" t="s">
        <v>71</v>
      </c>
      <c r="AU119" s="16" t="s">
        <v>109</v>
      </c>
      <c r="BK119" s="70">
        <f>BK120</f>
        <v>0</v>
      </c>
    </row>
    <row r="120" spans="2:65" s="11" customFormat="1" ht="25.9" customHeight="1">
      <c r="B120" s="133"/>
      <c r="C120" s="134"/>
      <c r="D120" s="135" t="s">
        <v>71</v>
      </c>
      <c r="E120" s="136" t="s">
        <v>130</v>
      </c>
      <c r="F120" s="136" t="s">
        <v>131</v>
      </c>
      <c r="G120" s="134"/>
      <c r="H120" s="134"/>
      <c r="I120" s="134"/>
      <c r="J120" s="137">
        <f>BK120</f>
        <v>0</v>
      </c>
      <c r="L120" s="71"/>
      <c r="M120" s="73"/>
      <c r="P120" s="74">
        <f>P121+P217</f>
        <v>0</v>
      </c>
      <c r="R120" s="74">
        <f>R121+R217</f>
        <v>1.0555595</v>
      </c>
      <c r="T120" s="75">
        <f>T121+T217</f>
        <v>0</v>
      </c>
      <c r="AR120" s="72" t="s">
        <v>80</v>
      </c>
      <c r="AT120" s="76" t="s">
        <v>71</v>
      </c>
      <c r="AU120" s="76" t="s">
        <v>72</v>
      </c>
      <c r="AY120" s="72" t="s">
        <v>132</v>
      </c>
      <c r="BK120" s="77">
        <f>BK121+BK217</f>
        <v>0</v>
      </c>
    </row>
    <row r="121" spans="2:65" s="11" customFormat="1" ht="22.9" customHeight="1">
      <c r="B121" s="133"/>
      <c r="C121" s="134"/>
      <c r="D121" s="135" t="s">
        <v>71</v>
      </c>
      <c r="E121" s="138" t="s">
        <v>80</v>
      </c>
      <c r="F121" s="138" t="s">
        <v>133</v>
      </c>
      <c r="G121" s="134"/>
      <c r="H121" s="134"/>
      <c r="I121" s="134"/>
      <c r="J121" s="139">
        <f>BK121</f>
        <v>0</v>
      </c>
      <c r="L121" s="71"/>
      <c r="M121" s="73"/>
      <c r="P121" s="74">
        <f>SUM(P122:P216)</f>
        <v>0</v>
      </c>
      <c r="R121" s="74">
        <f>SUM(R122:R216)</f>
        <v>1.0555595</v>
      </c>
      <c r="T121" s="75">
        <f>SUM(T122:T216)</f>
        <v>0</v>
      </c>
      <c r="AR121" s="72" t="s">
        <v>80</v>
      </c>
      <c r="AT121" s="76" t="s">
        <v>71</v>
      </c>
      <c r="AU121" s="76" t="s">
        <v>80</v>
      </c>
      <c r="AY121" s="72" t="s">
        <v>132</v>
      </c>
      <c r="BK121" s="77">
        <f>SUM(BK122:BK216)</f>
        <v>0</v>
      </c>
    </row>
    <row r="122" spans="2:65" s="1" customFormat="1" ht="24.2" customHeight="1">
      <c r="B122" s="127"/>
      <c r="C122" s="128" t="s">
        <v>80</v>
      </c>
      <c r="D122" s="128" t="s">
        <v>134</v>
      </c>
      <c r="E122" s="129" t="s">
        <v>692</v>
      </c>
      <c r="F122" s="130" t="s">
        <v>693</v>
      </c>
      <c r="G122" s="131" t="s">
        <v>186</v>
      </c>
      <c r="H122" s="132">
        <v>5</v>
      </c>
      <c r="I122" s="78"/>
      <c r="J122" s="126">
        <f t="shared" ref="J122:J136" si="0">ROUND(I122*H122,2)</f>
        <v>0</v>
      </c>
      <c r="K122" s="79"/>
      <c r="L122" s="23"/>
      <c r="M122" s="80" t="s">
        <v>1</v>
      </c>
      <c r="N122" s="81" t="s">
        <v>37</v>
      </c>
      <c r="P122" s="82">
        <f t="shared" ref="P122:P136" si="1">O122*H122</f>
        <v>0</v>
      </c>
      <c r="Q122" s="82">
        <v>0</v>
      </c>
      <c r="R122" s="82">
        <f t="shared" ref="R122:R136" si="2">Q122*H122</f>
        <v>0</v>
      </c>
      <c r="S122" s="82">
        <v>0</v>
      </c>
      <c r="T122" s="83">
        <f t="shared" ref="T122:T136" si="3">S122*H122</f>
        <v>0</v>
      </c>
      <c r="AR122" s="84" t="s">
        <v>138</v>
      </c>
      <c r="AT122" s="84" t="s">
        <v>134</v>
      </c>
      <c r="AU122" s="84" t="s">
        <v>82</v>
      </c>
      <c r="AY122" s="16" t="s">
        <v>132</v>
      </c>
      <c r="BE122" s="85">
        <f t="shared" ref="BE122:BE136" si="4">IF(N122="základní",J122,0)</f>
        <v>0</v>
      </c>
      <c r="BF122" s="85">
        <f t="shared" ref="BF122:BF136" si="5">IF(N122="snížená",J122,0)</f>
        <v>0</v>
      </c>
      <c r="BG122" s="85">
        <f t="shared" ref="BG122:BG136" si="6">IF(N122="zákl. přenesená",J122,0)</f>
        <v>0</v>
      </c>
      <c r="BH122" s="85">
        <f t="shared" ref="BH122:BH136" si="7">IF(N122="sníž. přenesená",J122,0)</f>
        <v>0</v>
      </c>
      <c r="BI122" s="85">
        <f t="shared" ref="BI122:BI136" si="8">IF(N122="nulová",J122,0)</f>
        <v>0</v>
      </c>
      <c r="BJ122" s="16" t="s">
        <v>80</v>
      </c>
      <c r="BK122" s="85">
        <f t="shared" ref="BK122:BK136" si="9">ROUND(I122*H122,2)</f>
        <v>0</v>
      </c>
      <c r="BL122" s="16" t="s">
        <v>138</v>
      </c>
      <c r="BM122" s="84" t="s">
        <v>694</v>
      </c>
    </row>
    <row r="123" spans="2:65" s="1" customFormat="1" ht="24.2" customHeight="1">
      <c r="B123" s="127"/>
      <c r="C123" s="128" t="s">
        <v>82</v>
      </c>
      <c r="D123" s="128" t="s">
        <v>134</v>
      </c>
      <c r="E123" s="129" t="s">
        <v>695</v>
      </c>
      <c r="F123" s="130" t="s">
        <v>696</v>
      </c>
      <c r="G123" s="131" t="s">
        <v>186</v>
      </c>
      <c r="H123" s="132">
        <v>1</v>
      </c>
      <c r="I123" s="78"/>
      <c r="J123" s="126">
        <f t="shared" si="0"/>
        <v>0</v>
      </c>
      <c r="K123" s="79"/>
      <c r="L123" s="23"/>
      <c r="M123" s="80" t="s">
        <v>1</v>
      </c>
      <c r="N123" s="81" t="s">
        <v>37</v>
      </c>
      <c r="P123" s="82">
        <f t="shared" si="1"/>
        <v>0</v>
      </c>
      <c r="Q123" s="82">
        <v>0</v>
      </c>
      <c r="R123" s="82">
        <f t="shared" si="2"/>
        <v>0</v>
      </c>
      <c r="S123" s="82">
        <v>0</v>
      </c>
      <c r="T123" s="83">
        <f t="shared" si="3"/>
        <v>0</v>
      </c>
      <c r="AR123" s="84" t="s">
        <v>138</v>
      </c>
      <c r="AT123" s="84" t="s">
        <v>134</v>
      </c>
      <c r="AU123" s="84" t="s">
        <v>82</v>
      </c>
      <c r="AY123" s="16" t="s">
        <v>132</v>
      </c>
      <c r="BE123" s="85">
        <f t="shared" si="4"/>
        <v>0</v>
      </c>
      <c r="BF123" s="85">
        <f t="shared" si="5"/>
        <v>0</v>
      </c>
      <c r="BG123" s="85">
        <f t="shared" si="6"/>
        <v>0</v>
      </c>
      <c r="BH123" s="85">
        <f t="shared" si="7"/>
        <v>0</v>
      </c>
      <c r="BI123" s="85">
        <f t="shared" si="8"/>
        <v>0</v>
      </c>
      <c r="BJ123" s="16" t="s">
        <v>80</v>
      </c>
      <c r="BK123" s="85">
        <f t="shared" si="9"/>
        <v>0</v>
      </c>
      <c r="BL123" s="16" t="s">
        <v>138</v>
      </c>
      <c r="BM123" s="84" t="s">
        <v>697</v>
      </c>
    </row>
    <row r="124" spans="2:65" s="1" customFormat="1" ht="24.2" customHeight="1">
      <c r="B124" s="127"/>
      <c r="C124" s="128" t="s">
        <v>147</v>
      </c>
      <c r="D124" s="128" t="s">
        <v>134</v>
      </c>
      <c r="E124" s="129" t="s">
        <v>698</v>
      </c>
      <c r="F124" s="130" t="s">
        <v>699</v>
      </c>
      <c r="G124" s="131" t="s">
        <v>186</v>
      </c>
      <c r="H124" s="132">
        <v>3</v>
      </c>
      <c r="I124" s="78"/>
      <c r="J124" s="126">
        <f t="shared" si="0"/>
        <v>0</v>
      </c>
      <c r="K124" s="79"/>
      <c r="L124" s="23"/>
      <c r="M124" s="80" t="s">
        <v>1</v>
      </c>
      <c r="N124" s="81" t="s">
        <v>37</v>
      </c>
      <c r="P124" s="82">
        <f t="shared" si="1"/>
        <v>0</v>
      </c>
      <c r="Q124" s="82">
        <v>0</v>
      </c>
      <c r="R124" s="82">
        <f t="shared" si="2"/>
        <v>0</v>
      </c>
      <c r="S124" s="82">
        <v>0</v>
      </c>
      <c r="T124" s="83">
        <f t="shared" si="3"/>
        <v>0</v>
      </c>
      <c r="AR124" s="84" t="s">
        <v>138</v>
      </c>
      <c r="AT124" s="84" t="s">
        <v>134</v>
      </c>
      <c r="AU124" s="84" t="s">
        <v>82</v>
      </c>
      <c r="AY124" s="16" t="s">
        <v>132</v>
      </c>
      <c r="BE124" s="85">
        <f t="shared" si="4"/>
        <v>0</v>
      </c>
      <c r="BF124" s="85">
        <f t="shared" si="5"/>
        <v>0</v>
      </c>
      <c r="BG124" s="85">
        <f t="shared" si="6"/>
        <v>0</v>
      </c>
      <c r="BH124" s="85">
        <f t="shared" si="7"/>
        <v>0</v>
      </c>
      <c r="BI124" s="85">
        <f t="shared" si="8"/>
        <v>0</v>
      </c>
      <c r="BJ124" s="16" t="s">
        <v>80</v>
      </c>
      <c r="BK124" s="85">
        <f t="shared" si="9"/>
        <v>0</v>
      </c>
      <c r="BL124" s="16" t="s">
        <v>138</v>
      </c>
      <c r="BM124" s="84" t="s">
        <v>700</v>
      </c>
    </row>
    <row r="125" spans="2:65" s="1" customFormat="1" ht="24.2" customHeight="1">
      <c r="B125" s="127"/>
      <c r="C125" s="128" t="s">
        <v>138</v>
      </c>
      <c r="D125" s="128" t="s">
        <v>134</v>
      </c>
      <c r="E125" s="129" t="s">
        <v>701</v>
      </c>
      <c r="F125" s="130" t="s">
        <v>702</v>
      </c>
      <c r="G125" s="131" t="s">
        <v>186</v>
      </c>
      <c r="H125" s="132">
        <v>2</v>
      </c>
      <c r="I125" s="78"/>
      <c r="J125" s="126">
        <f t="shared" si="0"/>
        <v>0</v>
      </c>
      <c r="K125" s="79"/>
      <c r="L125" s="23"/>
      <c r="M125" s="80" t="s">
        <v>1</v>
      </c>
      <c r="N125" s="81" t="s">
        <v>37</v>
      </c>
      <c r="P125" s="82">
        <f t="shared" si="1"/>
        <v>0</v>
      </c>
      <c r="Q125" s="82">
        <v>0</v>
      </c>
      <c r="R125" s="82">
        <f t="shared" si="2"/>
        <v>0</v>
      </c>
      <c r="S125" s="82">
        <v>0</v>
      </c>
      <c r="T125" s="83">
        <f t="shared" si="3"/>
        <v>0</v>
      </c>
      <c r="AR125" s="84" t="s">
        <v>138</v>
      </c>
      <c r="AT125" s="84" t="s">
        <v>134</v>
      </c>
      <c r="AU125" s="84" t="s">
        <v>82</v>
      </c>
      <c r="AY125" s="16" t="s">
        <v>132</v>
      </c>
      <c r="BE125" s="85">
        <f t="shared" si="4"/>
        <v>0</v>
      </c>
      <c r="BF125" s="85">
        <f t="shared" si="5"/>
        <v>0</v>
      </c>
      <c r="BG125" s="85">
        <f t="shared" si="6"/>
        <v>0</v>
      </c>
      <c r="BH125" s="85">
        <f t="shared" si="7"/>
        <v>0</v>
      </c>
      <c r="BI125" s="85">
        <f t="shared" si="8"/>
        <v>0</v>
      </c>
      <c r="BJ125" s="16" t="s">
        <v>80</v>
      </c>
      <c r="BK125" s="85">
        <f t="shared" si="9"/>
        <v>0</v>
      </c>
      <c r="BL125" s="16" t="s">
        <v>138</v>
      </c>
      <c r="BM125" s="84" t="s">
        <v>703</v>
      </c>
    </row>
    <row r="126" spans="2:65" s="1" customFormat="1" ht="24.2" customHeight="1">
      <c r="B126" s="127"/>
      <c r="C126" s="128" t="s">
        <v>158</v>
      </c>
      <c r="D126" s="128" t="s">
        <v>134</v>
      </c>
      <c r="E126" s="129" t="s">
        <v>704</v>
      </c>
      <c r="F126" s="130" t="s">
        <v>705</v>
      </c>
      <c r="G126" s="131" t="s">
        <v>186</v>
      </c>
      <c r="H126" s="132">
        <v>2</v>
      </c>
      <c r="I126" s="78"/>
      <c r="J126" s="126">
        <f t="shared" si="0"/>
        <v>0</v>
      </c>
      <c r="K126" s="79"/>
      <c r="L126" s="23"/>
      <c r="M126" s="80" t="s">
        <v>1</v>
      </c>
      <c r="N126" s="81" t="s">
        <v>37</v>
      </c>
      <c r="P126" s="82">
        <f t="shared" si="1"/>
        <v>0</v>
      </c>
      <c r="Q126" s="82">
        <v>0</v>
      </c>
      <c r="R126" s="82">
        <f t="shared" si="2"/>
        <v>0</v>
      </c>
      <c r="S126" s="82">
        <v>0</v>
      </c>
      <c r="T126" s="83">
        <f t="shared" si="3"/>
        <v>0</v>
      </c>
      <c r="AR126" s="84" t="s">
        <v>138</v>
      </c>
      <c r="AT126" s="84" t="s">
        <v>134</v>
      </c>
      <c r="AU126" s="84" t="s">
        <v>82</v>
      </c>
      <c r="AY126" s="16" t="s">
        <v>132</v>
      </c>
      <c r="BE126" s="85">
        <f t="shared" si="4"/>
        <v>0</v>
      </c>
      <c r="BF126" s="85">
        <f t="shared" si="5"/>
        <v>0</v>
      </c>
      <c r="BG126" s="85">
        <f t="shared" si="6"/>
        <v>0</v>
      </c>
      <c r="BH126" s="85">
        <f t="shared" si="7"/>
        <v>0</v>
      </c>
      <c r="BI126" s="85">
        <f t="shared" si="8"/>
        <v>0</v>
      </c>
      <c r="BJ126" s="16" t="s">
        <v>80</v>
      </c>
      <c r="BK126" s="85">
        <f t="shared" si="9"/>
        <v>0</v>
      </c>
      <c r="BL126" s="16" t="s">
        <v>138</v>
      </c>
      <c r="BM126" s="84" t="s">
        <v>706</v>
      </c>
    </row>
    <row r="127" spans="2:65" s="1" customFormat="1" ht="24.2" customHeight="1">
      <c r="B127" s="127"/>
      <c r="C127" s="128" t="s">
        <v>164</v>
      </c>
      <c r="D127" s="128" t="s">
        <v>134</v>
      </c>
      <c r="E127" s="129" t="s">
        <v>707</v>
      </c>
      <c r="F127" s="130" t="s">
        <v>708</v>
      </c>
      <c r="G127" s="131" t="s">
        <v>186</v>
      </c>
      <c r="H127" s="132">
        <v>1</v>
      </c>
      <c r="I127" s="78"/>
      <c r="J127" s="126">
        <f t="shared" si="0"/>
        <v>0</v>
      </c>
      <c r="K127" s="79"/>
      <c r="L127" s="23"/>
      <c r="M127" s="80" t="s">
        <v>1</v>
      </c>
      <c r="N127" s="81" t="s">
        <v>37</v>
      </c>
      <c r="P127" s="82">
        <f t="shared" si="1"/>
        <v>0</v>
      </c>
      <c r="Q127" s="82">
        <v>0</v>
      </c>
      <c r="R127" s="82">
        <f t="shared" si="2"/>
        <v>0</v>
      </c>
      <c r="S127" s="82">
        <v>0</v>
      </c>
      <c r="T127" s="83">
        <f t="shared" si="3"/>
        <v>0</v>
      </c>
      <c r="AR127" s="84" t="s">
        <v>138</v>
      </c>
      <c r="AT127" s="84" t="s">
        <v>134</v>
      </c>
      <c r="AU127" s="84" t="s">
        <v>82</v>
      </c>
      <c r="AY127" s="16" t="s">
        <v>132</v>
      </c>
      <c r="BE127" s="85">
        <f t="shared" si="4"/>
        <v>0</v>
      </c>
      <c r="BF127" s="85">
        <f t="shared" si="5"/>
        <v>0</v>
      </c>
      <c r="BG127" s="85">
        <f t="shared" si="6"/>
        <v>0</v>
      </c>
      <c r="BH127" s="85">
        <f t="shared" si="7"/>
        <v>0</v>
      </c>
      <c r="BI127" s="85">
        <f t="shared" si="8"/>
        <v>0</v>
      </c>
      <c r="BJ127" s="16" t="s">
        <v>80</v>
      </c>
      <c r="BK127" s="85">
        <f t="shared" si="9"/>
        <v>0</v>
      </c>
      <c r="BL127" s="16" t="s">
        <v>138</v>
      </c>
      <c r="BM127" s="84" t="s">
        <v>709</v>
      </c>
    </row>
    <row r="128" spans="2:65" s="1" customFormat="1" ht="24.2" customHeight="1">
      <c r="B128" s="127"/>
      <c r="C128" s="128" t="s">
        <v>173</v>
      </c>
      <c r="D128" s="128" t="s">
        <v>134</v>
      </c>
      <c r="E128" s="129" t="s">
        <v>710</v>
      </c>
      <c r="F128" s="130" t="s">
        <v>711</v>
      </c>
      <c r="G128" s="131" t="s">
        <v>186</v>
      </c>
      <c r="H128" s="132">
        <v>2</v>
      </c>
      <c r="I128" s="78"/>
      <c r="J128" s="126">
        <f t="shared" si="0"/>
        <v>0</v>
      </c>
      <c r="K128" s="79"/>
      <c r="L128" s="23"/>
      <c r="M128" s="80" t="s">
        <v>1</v>
      </c>
      <c r="N128" s="81" t="s">
        <v>37</v>
      </c>
      <c r="P128" s="82">
        <f t="shared" si="1"/>
        <v>0</v>
      </c>
      <c r="Q128" s="82">
        <v>0</v>
      </c>
      <c r="R128" s="82">
        <f t="shared" si="2"/>
        <v>0</v>
      </c>
      <c r="S128" s="82">
        <v>0</v>
      </c>
      <c r="T128" s="83">
        <f t="shared" si="3"/>
        <v>0</v>
      </c>
      <c r="AR128" s="84" t="s">
        <v>138</v>
      </c>
      <c r="AT128" s="84" t="s">
        <v>134</v>
      </c>
      <c r="AU128" s="84" t="s">
        <v>82</v>
      </c>
      <c r="AY128" s="16" t="s">
        <v>132</v>
      </c>
      <c r="BE128" s="85">
        <f t="shared" si="4"/>
        <v>0</v>
      </c>
      <c r="BF128" s="85">
        <f t="shared" si="5"/>
        <v>0</v>
      </c>
      <c r="BG128" s="85">
        <f t="shared" si="6"/>
        <v>0</v>
      </c>
      <c r="BH128" s="85">
        <f t="shared" si="7"/>
        <v>0</v>
      </c>
      <c r="BI128" s="85">
        <f t="shared" si="8"/>
        <v>0</v>
      </c>
      <c r="BJ128" s="16" t="s">
        <v>80</v>
      </c>
      <c r="BK128" s="85">
        <f t="shared" si="9"/>
        <v>0</v>
      </c>
      <c r="BL128" s="16" t="s">
        <v>138</v>
      </c>
      <c r="BM128" s="84" t="s">
        <v>712</v>
      </c>
    </row>
    <row r="129" spans="2:65" s="1" customFormat="1" ht="24.2" customHeight="1">
      <c r="B129" s="127"/>
      <c r="C129" s="128" t="s">
        <v>169</v>
      </c>
      <c r="D129" s="128" t="s">
        <v>134</v>
      </c>
      <c r="E129" s="129" t="s">
        <v>713</v>
      </c>
      <c r="F129" s="130" t="s">
        <v>714</v>
      </c>
      <c r="G129" s="131" t="s">
        <v>186</v>
      </c>
      <c r="H129" s="132">
        <v>1</v>
      </c>
      <c r="I129" s="78"/>
      <c r="J129" s="126">
        <f t="shared" si="0"/>
        <v>0</v>
      </c>
      <c r="K129" s="79"/>
      <c r="L129" s="23"/>
      <c r="M129" s="80" t="s">
        <v>1</v>
      </c>
      <c r="N129" s="81" t="s">
        <v>37</v>
      </c>
      <c r="P129" s="82">
        <f t="shared" si="1"/>
        <v>0</v>
      </c>
      <c r="Q129" s="82">
        <v>0</v>
      </c>
      <c r="R129" s="82">
        <f t="shared" si="2"/>
        <v>0</v>
      </c>
      <c r="S129" s="82">
        <v>0</v>
      </c>
      <c r="T129" s="83">
        <f t="shared" si="3"/>
        <v>0</v>
      </c>
      <c r="AR129" s="84" t="s">
        <v>138</v>
      </c>
      <c r="AT129" s="84" t="s">
        <v>134</v>
      </c>
      <c r="AU129" s="84" t="s">
        <v>82</v>
      </c>
      <c r="AY129" s="16" t="s">
        <v>132</v>
      </c>
      <c r="BE129" s="85">
        <f t="shared" si="4"/>
        <v>0</v>
      </c>
      <c r="BF129" s="85">
        <f t="shared" si="5"/>
        <v>0</v>
      </c>
      <c r="BG129" s="85">
        <f t="shared" si="6"/>
        <v>0</v>
      </c>
      <c r="BH129" s="85">
        <f t="shared" si="7"/>
        <v>0</v>
      </c>
      <c r="BI129" s="85">
        <f t="shared" si="8"/>
        <v>0</v>
      </c>
      <c r="BJ129" s="16" t="s">
        <v>80</v>
      </c>
      <c r="BK129" s="85">
        <f t="shared" si="9"/>
        <v>0</v>
      </c>
      <c r="BL129" s="16" t="s">
        <v>138</v>
      </c>
      <c r="BM129" s="84" t="s">
        <v>715</v>
      </c>
    </row>
    <row r="130" spans="2:65" s="1" customFormat="1" ht="24.2" customHeight="1">
      <c r="B130" s="127"/>
      <c r="C130" s="128" t="s">
        <v>183</v>
      </c>
      <c r="D130" s="128" t="s">
        <v>134</v>
      </c>
      <c r="E130" s="129" t="s">
        <v>716</v>
      </c>
      <c r="F130" s="130" t="s">
        <v>717</v>
      </c>
      <c r="G130" s="131" t="s">
        <v>186</v>
      </c>
      <c r="H130" s="132">
        <v>1</v>
      </c>
      <c r="I130" s="78"/>
      <c r="J130" s="126">
        <f t="shared" si="0"/>
        <v>0</v>
      </c>
      <c r="K130" s="79"/>
      <c r="L130" s="23"/>
      <c r="M130" s="80" t="s">
        <v>1</v>
      </c>
      <c r="N130" s="81" t="s">
        <v>37</v>
      </c>
      <c r="P130" s="82">
        <f t="shared" si="1"/>
        <v>0</v>
      </c>
      <c r="Q130" s="82">
        <v>0</v>
      </c>
      <c r="R130" s="82">
        <f t="shared" si="2"/>
        <v>0</v>
      </c>
      <c r="S130" s="82">
        <v>0</v>
      </c>
      <c r="T130" s="83">
        <f t="shared" si="3"/>
        <v>0</v>
      </c>
      <c r="AR130" s="84" t="s">
        <v>138</v>
      </c>
      <c r="AT130" s="84" t="s">
        <v>134</v>
      </c>
      <c r="AU130" s="84" t="s">
        <v>82</v>
      </c>
      <c r="AY130" s="16" t="s">
        <v>132</v>
      </c>
      <c r="BE130" s="85">
        <f t="shared" si="4"/>
        <v>0</v>
      </c>
      <c r="BF130" s="85">
        <f t="shared" si="5"/>
        <v>0</v>
      </c>
      <c r="BG130" s="85">
        <f t="shared" si="6"/>
        <v>0</v>
      </c>
      <c r="BH130" s="85">
        <f t="shared" si="7"/>
        <v>0</v>
      </c>
      <c r="BI130" s="85">
        <f t="shared" si="8"/>
        <v>0</v>
      </c>
      <c r="BJ130" s="16" t="s">
        <v>80</v>
      </c>
      <c r="BK130" s="85">
        <f t="shared" si="9"/>
        <v>0</v>
      </c>
      <c r="BL130" s="16" t="s">
        <v>138</v>
      </c>
      <c r="BM130" s="84" t="s">
        <v>718</v>
      </c>
    </row>
    <row r="131" spans="2:65" s="1" customFormat="1" ht="24.2" customHeight="1">
      <c r="B131" s="127"/>
      <c r="C131" s="128" t="s">
        <v>189</v>
      </c>
      <c r="D131" s="128" t="s">
        <v>134</v>
      </c>
      <c r="E131" s="129" t="s">
        <v>719</v>
      </c>
      <c r="F131" s="130" t="s">
        <v>720</v>
      </c>
      <c r="G131" s="131" t="s">
        <v>186</v>
      </c>
      <c r="H131" s="132">
        <v>1</v>
      </c>
      <c r="I131" s="78"/>
      <c r="J131" s="126">
        <f t="shared" si="0"/>
        <v>0</v>
      </c>
      <c r="K131" s="79"/>
      <c r="L131" s="23"/>
      <c r="M131" s="80" t="s">
        <v>1</v>
      </c>
      <c r="N131" s="81" t="s">
        <v>37</v>
      </c>
      <c r="P131" s="82">
        <f t="shared" si="1"/>
        <v>0</v>
      </c>
      <c r="Q131" s="82">
        <v>0</v>
      </c>
      <c r="R131" s="82">
        <f t="shared" si="2"/>
        <v>0</v>
      </c>
      <c r="S131" s="82">
        <v>0</v>
      </c>
      <c r="T131" s="83">
        <f t="shared" si="3"/>
        <v>0</v>
      </c>
      <c r="AR131" s="84" t="s">
        <v>138</v>
      </c>
      <c r="AT131" s="84" t="s">
        <v>134</v>
      </c>
      <c r="AU131" s="84" t="s">
        <v>82</v>
      </c>
      <c r="AY131" s="16" t="s">
        <v>132</v>
      </c>
      <c r="BE131" s="85">
        <f t="shared" si="4"/>
        <v>0</v>
      </c>
      <c r="BF131" s="85">
        <f t="shared" si="5"/>
        <v>0</v>
      </c>
      <c r="BG131" s="85">
        <f t="shared" si="6"/>
        <v>0</v>
      </c>
      <c r="BH131" s="85">
        <f t="shared" si="7"/>
        <v>0</v>
      </c>
      <c r="BI131" s="85">
        <f t="shared" si="8"/>
        <v>0</v>
      </c>
      <c r="BJ131" s="16" t="s">
        <v>80</v>
      </c>
      <c r="BK131" s="85">
        <f t="shared" si="9"/>
        <v>0</v>
      </c>
      <c r="BL131" s="16" t="s">
        <v>138</v>
      </c>
      <c r="BM131" s="84" t="s">
        <v>721</v>
      </c>
    </row>
    <row r="132" spans="2:65" s="1" customFormat="1" ht="24.2" customHeight="1">
      <c r="B132" s="127"/>
      <c r="C132" s="128" t="s">
        <v>193</v>
      </c>
      <c r="D132" s="128" t="s">
        <v>134</v>
      </c>
      <c r="E132" s="129" t="s">
        <v>722</v>
      </c>
      <c r="F132" s="130" t="s">
        <v>723</v>
      </c>
      <c r="G132" s="131" t="s">
        <v>186</v>
      </c>
      <c r="H132" s="132">
        <v>1</v>
      </c>
      <c r="I132" s="78"/>
      <c r="J132" s="126">
        <f t="shared" si="0"/>
        <v>0</v>
      </c>
      <c r="K132" s="79"/>
      <c r="L132" s="23"/>
      <c r="M132" s="80" t="s">
        <v>1</v>
      </c>
      <c r="N132" s="81" t="s">
        <v>37</v>
      </c>
      <c r="P132" s="82">
        <f t="shared" si="1"/>
        <v>0</v>
      </c>
      <c r="Q132" s="82">
        <v>0</v>
      </c>
      <c r="R132" s="82">
        <f t="shared" si="2"/>
        <v>0</v>
      </c>
      <c r="S132" s="82">
        <v>0</v>
      </c>
      <c r="T132" s="83">
        <f t="shared" si="3"/>
        <v>0</v>
      </c>
      <c r="AR132" s="84" t="s">
        <v>138</v>
      </c>
      <c r="AT132" s="84" t="s">
        <v>134</v>
      </c>
      <c r="AU132" s="84" t="s">
        <v>82</v>
      </c>
      <c r="AY132" s="16" t="s">
        <v>132</v>
      </c>
      <c r="BE132" s="85">
        <f t="shared" si="4"/>
        <v>0</v>
      </c>
      <c r="BF132" s="85">
        <f t="shared" si="5"/>
        <v>0</v>
      </c>
      <c r="BG132" s="85">
        <f t="shared" si="6"/>
        <v>0</v>
      </c>
      <c r="BH132" s="85">
        <f t="shared" si="7"/>
        <v>0</v>
      </c>
      <c r="BI132" s="85">
        <f t="shared" si="8"/>
        <v>0</v>
      </c>
      <c r="BJ132" s="16" t="s">
        <v>80</v>
      </c>
      <c r="BK132" s="85">
        <f t="shared" si="9"/>
        <v>0</v>
      </c>
      <c r="BL132" s="16" t="s">
        <v>138</v>
      </c>
      <c r="BM132" s="84" t="s">
        <v>724</v>
      </c>
    </row>
    <row r="133" spans="2:65" s="1" customFormat="1" ht="24.2" customHeight="1">
      <c r="B133" s="127"/>
      <c r="C133" s="128" t="s">
        <v>8</v>
      </c>
      <c r="D133" s="128" t="s">
        <v>134</v>
      </c>
      <c r="E133" s="129" t="s">
        <v>725</v>
      </c>
      <c r="F133" s="130" t="s">
        <v>726</v>
      </c>
      <c r="G133" s="131" t="s">
        <v>186</v>
      </c>
      <c r="H133" s="132">
        <v>1</v>
      </c>
      <c r="I133" s="78"/>
      <c r="J133" s="126">
        <f t="shared" si="0"/>
        <v>0</v>
      </c>
      <c r="K133" s="79"/>
      <c r="L133" s="23"/>
      <c r="M133" s="80" t="s">
        <v>1</v>
      </c>
      <c r="N133" s="81" t="s">
        <v>37</v>
      </c>
      <c r="P133" s="82">
        <f t="shared" si="1"/>
        <v>0</v>
      </c>
      <c r="Q133" s="82">
        <v>0</v>
      </c>
      <c r="R133" s="82">
        <f t="shared" si="2"/>
        <v>0</v>
      </c>
      <c r="S133" s="82">
        <v>0</v>
      </c>
      <c r="T133" s="83">
        <f t="shared" si="3"/>
        <v>0</v>
      </c>
      <c r="AR133" s="84" t="s">
        <v>138</v>
      </c>
      <c r="AT133" s="84" t="s">
        <v>134</v>
      </c>
      <c r="AU133" s="84" t="s">
        <v>82</v>
      </c>
      <c r="AY133" s="16" t="s">
        <v>132</v>
      </c>
      <c r="BE133" s="85">
        <f t="shared" si="4"/>
        <v>0</v>
      </c>
      <c r="BF133" s="85">
        <f t="shared" si="5"/>
        <v>0</v>
      </c>
      <c r="BG133" s="85">
        <f t="shared" si="6"/>
        <v>0</v>
      </c>
      <c r="BH133" s="85">
        <f t="shared" si="7"/>
        <v>0</v>
      </c>
      <c r="BI133" s="85">
        <f t="shared" si="8"/>
        <v>0</v>
      </c>
      <c r="BJ133" s="16" t="s">
        <v>80</v>
      </c>
      <c r="BK133" s="85">
        <f t="shared" si="9"/>
        <v>0</v>
      </c>
      <c r="BL133" s="16" t="s">
        <v>138</v>
      </c>
      <c r="BM133" s="84" t="s">
        <v>727</v>
      </c>
    </row>
    <row r="134" spans="2:65" s="1" customFormat="1" ht="24.2" customHeight="1">
      <c r="B134" s="127"/>
      <c r="C134" s="128" t="s">
        <v>205</v>
      </c>
      <c r="D134" s="128" t="s">
        <v>134</v>
      </c>
      <c r="E134" s="129" t="s">
        <v>728</v>
      </c>
      <c r="F134" s="130" t="s">
        <v>729</v>
      </c>
      <c r="G134" s="131" t="s">
        <v>186</v>
      </c>
      <c r="H134" s="132">
        <v>2</v>
      </c>
      <c r="I134" s="78"/>
      <c r="J134" s="126">
        <f t="shared" si="0"/>
        <v>0</v>
      </c>
      <c r="K134" s="79"/>
      <c r="L134" s="23"/>
      <c r="M134" s="80" t="s">
        <v>1</v>
      </c>
      <c r="N134" s="81" t="s">
        <v>37</v>
      </c>
      <c r="P134" s="82">
        <f t="shared" si="1"/>
        <v>0</v>
      </c>
      <c r="Q134" s="82">
        <v>0</v>
      </c>
      <c r="R134" s="82">
        <f t="shared" si="2"/>
        <v>0</v>
      </c>
      <c r="S134" s="82">
        <v>0</v>
      </c>
      <c r="T134" s="83">
        <f t="shared" si="3"/>
        <v>0</v>
      </c>
      <c r="AR134" s="84" t="s">
        <v>138</v>
      </c>
      <c r="AT134" s="84" t="s">
        <v>134</v>
      </c>
      <c r="AU134" s="84" t="s">
        <v>82</v>
      </c>
      <c r="AY134" s="16" t="s">
        <v>132</v>
      </c>
      <c r="BE134" s="85">
        <f t="shared" si="4"/>
        <v>0</v>
      </c>
      <c r="BF134" s="85">
        <f t="shared" si="5"/>
        <v>0</v>
      </c>
      <c r="BG134" s="85">
        <f t="shared" si="6"/>
        <v>0</v>
      </c>
      <c r="BH134" s="85">
        <f t="shared" si="7"/>
        <v>0</v>
      </c>
      <c r="BI134" s="85">
        <f t="shared" si="8"/>
        <v>0</v>
      </c>
      <c r="BJ134" s="16" t="s">
        <v>80</v>
      </c>
      <c r="BK134" s="85">
        <f t="shared" si="9"/>
        <v>0</v>
      </c>
      <c r="BL134" s="16" t="s">
        <v>138</v>
      </c>
      <c r="BM134" s="84" t="s">
        <v>730</v>
      </c>
    </row>
    <row r="135" spans="2:65" s="1" customFormat="1" ht="33" customHeight="1">
      <c r="B135" s="127"/>
      <c r="C135" s="128" t="s">
        <v>210</v>
      </c>
      <c r="D135" s="128" t="s">
        <v>134</v>
      </c>
      <c r="E135" s="129" t="s">
        <v>731</v>
      </c>
      <c r="F135" s="130" t="s">
        <v>732</v>
      </c>
      <c r="G135" s="131" t="s">
        <v>150</v>
      </c>
      <c r="H135" s="132">
        <v>5</v>
      </c>
      <c r="I135" s="78"/>
      <c r="J135" s="126">
        <f t="shared" si="0"/>
        <v>0</v>
      </c>
      <c r="K135" s="79"/>
      <c r="L135" s="23"/>
      <c r="M135" s="80" t="s">
        <v>1</v>
      </c>
      <c r="N135" s="81" t="s">
        <v>37</v>
      </c>
      <c r="P135" s="82">
        <f t="shared" si="1"/>
        <v>0</v>
      </c>
      <c r="Q135" s="82">
        <v>0</v>
      </c>
      <c r="R135" s="82">
        <f t="shared" si="2"/>
        <v>0</v>
      </c>
      <c r="S135" s="82">
        <v>0</v>
      </c>
      <c r="T135" s="83">
        <f t="shared" si="3"/>
        <v>0</v>
      </c>
      <c r="AR135" s="84" t="s">
        <v>138</v>
      </c>
      <c r="AT135" s="84" t="s">
        <v>134</v>
      </c>
      <c r="AU135" s="84" t="s">
        <v>82</v>
      </c>
      <c r="AY135" s="16" t="s">
        <v>132</v>
      </c>
      <c r="BE135" s="85">
        <f t="shared" si="4"/>
        <v>0</v>
      </c>
      <c r="BF135" s="85">
        <f t="shared" si="5"/>
        <v>0</v>
      </c>
      <c r="BG135" s="85">
        <f t="shared" si="6"/>
        <v>0</v>
      </c>
      <c r="BH135" s="85">
        <f t="shared" si="7"/>
        <v>0</v>
      </c>
      <c r="BI135" s="85">
        <f t="shared" si="8"/>
        <v>0</v>
      </c>
      <c r="BJ135" s="16" t="s">
        <v>80</v>
      </c>
      <c r="BK135" s="85">
        <f t="shared" si="9"/>
        <v>0</v>
      </c>
      <c r="BL135" s="16" t="s">
        <v>138</v>
      </c>
      <c r="BM135" s="84" t="s">
        <v>733</v>
      </c>
    </row>
    <row r="136" spans="2:65" s="1" customFormat="1" ht="33" customHeight="1">
      <c r="B136" s="127"/>
      <c r="C136" s="128" t="s">
        <v>215</v>
      </c>
      <c r="D136" s="128" t="s">
        <v>134</v>
      </c>
      <c r="E136" s="129" t="s">
        <v>734</v>
      </c>
      <c r="F136" s="130" t="s">
        <v>735</v>
      </c>
      <c r="G136" s="131" t="s">
        <v>252</v>
      </c>
      <c r="H136" s="132">
        <v>714</v>
      </c>
      <c r="I136" s="78"/>
      <c r="J136" s="126">
        <f t="shared" si="0"/>
        <v>0</v>
      </c>
      <c r="K136" s="79"/>
      <c r="L136" s="23"/>
      <c r="M136" s="80" t="s">
        <v>1</v>
      </c>
      <c r="N136" s="81" t="s">
        <v>37</v>
      </c>
      <c r="P136" s="82">
        <f t="shared" si="1"/>
        <v>0</v>
      </c>
      <c r="Q136" s="82">
        <v>0</v>
      </c>
      <c r="R136" s="82">
        <f t="shared" si="2"/>
        <v>0</v>
      </c>
      <c r="S136" s="82">
        <v>0</v>
      </c>
      <c r="T136" s="83">
        <f t="shared" si="3"/>
        <v>0</v>
      </c>
      <c r="AR136" s="84" t="s">
        <v>138</v>
      </c>
      <c r="AT136" s="84" t="s">
        <v>134</v>
      </c>
      <c r="AU136" s="84" t="s">
        <v>82</v>
      </c>
      <c r="AY136" s="16" t="s">
        <v>132</v>
      </c>
      <c r="BE136" s="85">
        <f t="shared" si="4"/>
        <v>0</v>
      </c>
      <c r="BF136" s="85">
        <f t="shared" si="5"/>
        <v>0</v>
      </c>
      <c r="BG136" s="85">
        <f t="shared" si="6"/>
        <v>0</v>
      </c>
      <c r="BH136" s="85">
        <f t="shared" si="7"/>
        <v>0</v>
      </c>
      <c r="BI136" s="85">
        <f t="shared" si="8"/>
        <v>0</v>
      </c>
      <c r="BJ136" s="16" t="s">
        <v>80</v>
      </c>
      <c r="BK136" s="85">
        <f t="shared" si="9"/>
        <v>0</v>
      </c>
      <c r="BL136" s="16" t="s">
        <v>138</v>
      </c>
      <c r="BM136" s="84" t="s">
        <v>736</v>
      </c>
    </row>
    <row r="137" spans="2:65" s="12" customFormat="1">
      <c r="B137" s="113"/>
      <c r="C137" s="114"/>
      <c r="D137" s="115" t="s">
        <v>140</v>
      </c>
      <c r="E137" s="116" t="s">
        <v>1</v>
      </c>
      <c r="F137" s="117" t="s">
        <v>737</v>
      </c>
      <c r="G137" s="114"/>
      <c r="H137" s="118">
        <v>714</v>
      </c>
      <c r="I137" s="114"/>
      <c r="J137" s="114"/>
      <c r="L137" s="86"/>
      <c r="M137" s="88"/>
      <c r="T137" s="89"/>
      <c r="AT137" s="87" t="s">
        <v>140</v>
      </c>
      <c r="AU137" s="87" t="s">
        <v>82</v>
      </c>
      <c r="AV137" s="12" t="s">
        <v>82</v>
      </c>
      <c r="AW137" s="12" t="s">
        <v>29</v>
      </c>
      <c r="AX137" s="12" t="s">
        <v>80</v>
      </c>
      <c r="AY137" s="87" t="s">
        <v>132</v>
      </c>
    </row>
    <row r="138" spans="2:65" s="1" customFormat="1" ht="16.5" customHeight="1">
      <c r="B138" s="127"/>
      <c r="C138" s="145" t="s">
        <v>220</v>
      </c>
      <c r="D138" s="145" t="s">
        <v>165</v>
      </c>
      <c r="E138" s="146" t="s">
        <v>738</v>
      </c>
      <c r="F138" s="147" t="s">
        <v>739</v>
      </c>
      <c r="G138" s="148" t="s">
        <v>740</v>
      </c>
      <c r="H138" s="149">
        <v>0.42799999999999999</v>
      </c>
      <c r="I138" s="98"/>
      <c r="J138" s="144">
        <f>ROUND(I138*H138,2)</f>
        <v>0</v>
      </c>
      <c r="K138" s="99"/>
      <c r="L138" s="100"/>
      <c r="M138" s="101" t="s">
        <v>1</v>
      </c>
      <c r="N138" s="102" t="s">
        <v>37</v>
      </c>
      <c r="P138" s="82">
        <f>O138*H138</f>
        <v>0</v>
      </c>
      <c r="Q138" s="82">
        <v>1E-3</v>
      </c>
      <c r="R138" s="82">
        <f>Q138*H138</f>
        <v>4.28E-4</v>
      </c>
      <c r="S138" s="82">
        <v>0</v>
      </c>
      <c r="T138" s="83">
        <f>S138*H138</f>
        <v>0</v>
      </c>
      <c r="AR138" s="84" t="s">
        <v>169</v>
      </c>
      <c r="AT138" s="84" t="s">
        <v>165</v>
      </c>
      <c r="AU138" s="84" t="s">
        <v>82</v>
      </c>
      <c r="AY138" s="16" t="s">
        <v>132</v>
      </c>
      <c r="BE138" s="85">
        <f>IF(N138="základní",J138,0)</f>
        <v>0</v>
      </c>
      <c r="BF138" s="85">
        <f>IF(N138="snížená",J138,0)</f>
        <v>0</v>
      </c>
      <c r="BG138" s="85">
        <f>IF(N138="zákl. přenesená",J138,0)</f>
        <v>0</v>
      </c>
      <c r="BH138" s="85">
        <f>IF(N138="sníž. přenesená",J138,0)</f>
        <v>0</v>
      </c>
      <c r="BI138" s="85">
        <f>IF(N138="nulová",J138,0)</f>
        <v>0</v>
      </c>
      <c r="BJ138" s="16" t="s">
        <v>80</v>
      </c>
      <c r="BK138" s="85">
        <f>ROUND(I138*H138,2)</f>
        <v>0</v>
      </c>
      <c r="BL138" s="16" t="s">
        <v>138</v>
      </c>
      <c r="BM138" s="84" t="s">
        <v>741</v>
      </c>
    </row>
    <row r="139" spans="2:65" s="12" customFormat="1">
      <c r="B139" s="113"/>
      <c r="C139" s="114"/>
      <c r="D139" s="115" t="s">
        <v>140</v>
      </c>
      <c r="E139" s="116" t="s">
        <v>1</v>
      </c>
      <c r="F139" s="117" t="s">
        <v>742</v>
      </c>
      <c r="G139" s="114"/>
      <c r="H139" s="118">
        <v>0.42799999999999999</v>
      </c>
      <c r="I139" s="114"/>
      <c r="J139" s="114"/>
      <c r="L139" s="86"/>
      <c r="M139" s="88"/>
      <c r="T139" s="89"/>
      <c r="AT139" s="87" t="s">
        <v>140</v>
      </c>
      <c r="AU139" s="87" t="s">
        <v>82</v>
      </c>
      <c r="AV139" s="12" t="s">
        <v>82</v>
      </c>
      <c r="AW139" s="12" t="s">
        <v>29</v>
      </c>
      <c r="AX139" s="12" t="s">
        <v>80</v>
      </c>
      <c r="AY139" s="87" t="s">
        <v>132</v>
      </c>
    </row>
    <row r="140" spans="2:65" s="1" customFormat="1" ht="33" customHeight="1">
      <c r="B140" s="127"/>
      <c r="C140" s="128" t="s">
        <v>225</v>
      </c>
      <c r="D140" s="128" t="s">
        <v>134</v>
      </c>
      <c r="E140" s="129" t="s">
        <v>743</v>
      </c>
      <c r="F140" s="130" t="s">
        <v>744</v>
      </c>
      <c r="G140" s="131" t="s">
        <v>252</v>
      </c>
      <c r="H140" s="132">
        <v>714</v>
      </c>
      <c r="I140" s="78"/>
      <c r="J140" s="126">
        <f>ROUND(I140*H140,2)</f>
        <v>0</v>
      </c>
      <c r="K140" s="79"/>
      <c r="L140" s="23"/>
      <c r="M140" s="80" t="s">
        <v>1</v>
      </c>
      <c r="N140" s="81" t="s">
        <v>37</v>
      </c>
      <c r="P140" s="82">
        <f>O140*H140</f>
        <v>0</v>
      </c>
      <c r="Q140" s="82">
        <v>0</v>
      </c>
      <c r="R140" s="82">
        <f>Q140*H140</f>
        <v>0</v>
      </c>
      <c r="S140" s="82">
        <v>0</v>
      </c>
      <c r="T140" s="83">
        <f>S140*H140</f>
        <v>0</v>
      </c>
      <c r="AR140" s="84" t="s">
        <v>138</v>
      </c>
      <c r="AT140" s="84" t="s">
        <v>134</v>
      </c>
      <c r="AU140" s="84" t="s">
        <v>82</v>
      </c>
      <c r="AY140" s="16" t="s">
        <v>132</v>
      </c>
      <c r="BE140" s="85">
        <f>IF(N140="základní",J140,0)</f>
        <v>0</v>
      </c>
      <c r="BF140" s="85">
        <f>IF(N140="snížená",J140,0)</f>
        <v>0</v>
      </c>
      <c r="BG140" s="85">
        <f>IF(N140="zákl. přenesená",J140,0)</f>
        <v>0</v>
      </c>
      <c r="BH140" s="85">
        <f>IF(N140="sníž. přenesená",J140,0)</f>
        <v>0</v>
      </c>
      <c r="BI140" s="85">
        <f>IF(N140="nulová",J140,0)</f>
        <v>0</v>
      </c>
      <c r="BJ140" s="16" t="s">
        <v>80</v>
      </c>
      <c r="BK140" s="85">
        <f>ROUND(I140*H140,2)</f>
        <v>0</v>
      </c>
      <c r="BL140" s="16" t="s">
        <v>138</v>
      </c>
      <c r="BM140" s="84" t="s">
        <v>745</v>
      </c>
    </row>
    <row r="141" spans="2:65" s="12" customFormat="1">
      <c r="B141" s="113"/>
      <c r="C141" s="114"/>
      <c r="D141" s="115" t="s">
        <v>140</v>
      </c>
      <c r="E141" s="116" t="s">
        <v>1</v>
      </c>
      <c r="F141" s="117" t="s">
        <v>737</v>
      </c>
      <c r="G141" s="114"/>
      <c r="H141" s="118">
        <v>714</v>
      </c>
      <c r="I141" s="114"/>
      <c r="J141" s="114"/>
      <c r="L141" s="86"/>
      <c r="M141" s="88"/>
      <c r="T141" s="89"/>
      <c r="AT141" s="87" t="s">
        <v>140</v>
      </c>
      <c r="AU141" s="87" t="s">
        <v>82</v>
      </c>
      <c r="AV141" s="12" t="s">
        <v>82</v>
      </c>
      <c r="AW141" s="12" t="s">
        <v>29</v>
      </c>
      <c r="AX141" s="12" t="s">
        <v>80</v>
      </c>
      <c r="AY141" s="87" t="s">
        <v>132</v>
      </c>
    </row>
    <row r="142" spans="2:65" s="1" customFormat="1" ht="21.75" customHeight="1">
      <c r="B142" s="127"/>
      <c r="C142" s="128" t="s">
        <v>230</v>
      </c>
      <c r="D142" s="128" t="s">
        <v>134</v>
      </c>
      <c r="E142" s="129" t="s">
        <v>746</v>
      </c>
      <c r="F142" s="130" t="s">
        <v>747</v>
      </c>
      <c r="G142" s="131" t="s">
        <v>150</v>
      </c>
      <c r="H142" s="132">
        <v>188.9</v>
      </c>
      <c r="I142" s="78"/>
      <c r="J142" s="126">
        <f>ROUND(I142*H142,2)</f>
        <v>0</v>
      </c>
      <c r="K142" s="79"/>
      <c r="L142" s="23"/>
      <c r="M142" s="80" t="s">
        <v>1</v>
      </c>
      <c r="N142" s="81" t="s">
        <v>37</v>
      </c>
      <c r="P142" s="82">
        <f>O142*H142</f>
        <v>0</v>
      </c>
      <c r="Q142" s="82">
        <v>0</v>
      </c>
      <c r="R142" s="82">
        <f>Q142*H142</f>
        <v>0</v>
      </c>
      <c r="S142" s="82">
        <v>0</v>
      </c>
      <c r="T142" s="83">
        <f>S142*H142</f>
        <v>0</v>
      </c>
      <c r="AR142" s="84" t="s">
        <v>138</v>
      </c>
      <c r="AT142" s="84" t="s">
        <v>134</v>
      </c>
      <c r="AU142" s="84" t="s">
        <v>82</v>
      </c>
      <c r="AY142" s="16" t="s">
        <v>132</v>
      </c>
      <c r="BE142" s="85">
        <f>IF(N142="základní",J142,0)</f>
        <v>0</v>
      </c>
      <c r="BF142" s="85">
        <f>IF(N142="snížená",J142,0)</f>
        <v>0</v>
      </c>
      <c r="BG142" s="85">
        <f>IF(N142="zákl. přenesená",J142,0)</f>
        <v>0</v>
      </c>
      <c r="BH142" s="85">
        <f>IF(N142="sníž. přenesená",J142,0)</f>
        <v>0</v>
      </c>
      <c r="BI142" s="85">
        <f>IF(N142="nulová",J142,0)</f>
        <v>0</v>
      </c>
      <c r="BJ142" s="16" t="s">
        <v>80</v>
      </c>
      <c r="BK142" s="85">
        <f>ROUND(I142*H142,2)</f>
        <v>0</v>
      </c>
      <c r="BL142" s="16" t="s">
        <v>138</v>
      </c>
      <c r="BM142" s="84" t="s">
        <v>748</v>
      </c>
    </row>
    <row r="143" spans="2:65" s="12" customFormat="1">
      <c r="B143" s="113"/>
      <c r="C143" s="114"/>
      <c r="D143" s="115" t="s">
        <v>140</v>
      </c>
      <c r="E143" s="116" t="s">
        <v>1</v>
      </c>
      <c r="F143" s="117" t="s">
        <v>749</v>
      </c>
      <c r="G143" s="114"/>
      <c r="H143" s="118">
        <v>188.9</v>
      </c>
      <c r="I143" s="114"/>
      <c r="J143" s="114"/>
      <c r="L143" s="86"/>
      <c r="M143" s="88"/>
      <c r="T143" s="89"/>
      <c r="AT143" s="87" t="s">
        <v>140</v>
      </c>
      <c r="AU143" s="87" t="s">
        <v>82</v>
      </c>
      <c r="AV143" s="12" t="s">
        <v>82</v>
      </c>
      <c r="AW143" s="12" t="s">
        <v>29</v>
      </c>
      <c r="AX143" s="12" t="s">
        <v>80</v>
      </c>
      <c r="AY143" s="87" t="s">
        <v>132</v>
      </c>
    </row>
    <row r="144" spans="2:65" s="1" customFormat="1" ht="37.9" customHeight="1">
      <c r="B144" s="127"/>
      <c r="C144" s="128" t="s">
        <v>234</v>
      </c>
      <c r="D144" s="128" t="s">
        <v>134</v>
      </c>
      <c r="E144" s="129" t="s">
        <v>750</v>
      </c>
      <c r="F144" s="130" t="s">
        <v>751</v>
      </c>
      <c r="G144" s="131" t="s">
        <v>150</v>
      </c>
      <c r="H144" s="132">
        <v>188.9</v>
      </c>
      <c r="I144" s="78"/>
      <c r="J144" s="126">
        <f>ROUND(I144*H144,2)</f>
        <v>0</v>
      </c>
      <c r="K144" s="79"/>
      <c r="L144" s="23"/>
      <c r="M144" s="80" t="s">
        <v>1</v>
      </c>
      <c r="N144" s="81" t="s">
        <v>37</v>
      </c>
      <c r="P144" s="82">
        <f>O144*H144</f>
        <v>0</v>
      </c>
      <c r="Q144" s="82">
        <v>0</v>
      </c>
      <c r="R144" s="82">
        <f>Q144*H144</f>
        <v>0</v>
      </c>
      <c r="S144" s="82">
        <v>0</v>
      </c>
      <c r="T144" s="83">
        <f>S144*H144</f>
        <v>0</v>
      </c>
      <c r="AR144" s="84" t="s">
        <v>138</v>
      </c>
      <c r="AT144" s="84" t="s">
        <v>134</v>
      </c>
      <c r="AU144" s="84" t="s">
        <v>82</v>
      </c>
      <c r="AY144" s="16" t="s">
        <v>132</v>
      </c>
      <c r="BE144" s="85">
        <f>IF(N144="základní",J144,0)</f>
        <v>0</v>
      </c>
      <c r="BF144" s="85">
        <f>IF(N144="snížená",J144,0)</f>
        <v>0</v>
      </c>
      <c r="BG144" s="85">
        <f>IF(N144="zákl. přenesená",J144,0)</f>
        <v>0</v>
      </c>
      <c r="BH144" s="85">
        <f>IF(N144="sníž. přenesená",J144,0)</f>
        <v>0</v>
      </c>
      <c r="BI144" s="85">
        <f>IF(N144="nulová",J144,0)</f>
        <v>0</v>
      </c>
      <c r="BJ144" s="16" t="s">
        <v>80</v>
      </c>
      <c r="BK144" s="85">
        <f>ROUND(I144*H144,2)</f>
        <v>0</v>
      </c>
      <c r="BL144" s="16" t="s">
        <v>138</v>
      </c>
      <c r="BM144" s="84" t="s">
        <v>752</v>
      </c>
    </row>
    <row r="145" spans="2:65" s="12" customFormat="1">
      <c r="B145" s="113"/>
      <c r="C145" s="114"/>
      <c r="D145" s="115" t="s">
        <v>140</v>
      </c>
      <c r="E145" s="116" t="s">
        <v>1</v>
      </c>
      <c r="F145" s="117" t="s">
        <v>753</v>
      </c>
      <c r="G145" s="114"/>
      <c r="H145" s="118">
        <v>80</v>
      </c>
      <c r="I145" s="114"/>
      <c r="J145" s="114"/>
      <c r="L145" s="86"/>
      <c r="M145" s="88"/>
      <c r="T145" s="89"/>
      <c r="AT145" s="87" t="s">
        <v>140</v>
      </c>
      <c r="AU145" s="87" t="s">
        <v>82</v>
      </c>
      <c r="AV145" s="12" t="s">
        <v>82</v>
      </c>
      <c r="AW145" s="12" t="s">
        <v>29</v>
      </c>
      <c r="AX145" s="12" t="s">
        <v>72</v>
      </c>
      <c r="AY145" s="87" t="s">
        <v>132</v>
      </c>
    </row>
    <row r="146" spans="2:65" s="12" customFormat="1">
      <c r="B146" s="113"/>
      <c r="C146" s="114"/>
      <c r="D146" s="115" t="s">
        <v>140</v>
      </c>
      <c r="E146" s="116" t="s">
        <v>1</v>
      </c>
      <c r="F146" s="117" t="s">
        <v>754</v>
      </c>
      <c r="G146" s="114"/>
      <c r="H146" s="118">
        <v>107.1</v>
      </c>
      <c r="I146" s="114"/>
      <c r="J146" s="114"/>
      <c r="L146" s="86"/>
      <c r="M146" s="88"/>
      <c r="T146" s="89"/>
      <c r="AT146" s="87" t="s">
        <v>140</v>
      </c>
      <c r="AU146" s="87" t="s">
        <v>82</v>
      </c>
      <c r="AV146" s="12" t="s">
        <v>82</v>
      </c>
      <c r="AW146" s="12" t="s">
        <v>29</v>
      </c>
      <c r="AX146" s="12" t="s">
        <v>72</v>
      </c>
      <c r="AY146" s="87" t="s">
        <v>132</v>
      </c>
    </row>
    <row r="147" spans="2:65" s="12" customFormat="1">
      <c r="B147" s="113"/>
      <c r="C147" s="114"/>
      <c r="D147" s="115" t="s">
        <v>140</v>
      </c>
      <c r="E147" s="116" t="s">
        <v>1</v>
      </c>
      <c r="F147" s="117" t="s">
        <v>755</v>
      </c>
      <c r="G147" s="114"/>
      <c r="H147" s="118">
        <v>1.8</v>
      </c>
      <c r="I147" s="114"/>
      <c r="J147" s="114"/>
      <c r="L147" s="86"/>
      <c r="M147" s="88"/>
      <c r="T147" s="89"/>
      <c r="AT147" s="87" t="s">
        <v>140</v>
      </c>
      <c r="AU147" s="87" t="s">
        <v>82</v>
      </c>
      <c r="AV147" s="12" t="s">
        <v>82</v>
      </c>
      <c r="AW147" s="12" t="s">
        <v>29</v>
      </c>
      <c r="AX147" s="12" t="s">
        <v>72</v>
      </c>
      <c r="AY147" s="87" t="s">
        <v>132</v>
      </c>
    </row>
    <row r="148" spans="2:65" s="13" customFormat="1">
      <c r="B148" s="119"/>
      <c r="C148" s="120"/>
      <c r="D148" s="115" t="s">
        <v>140</v>
      </c>
      <c r="E148" s="121" t="s">
        <v>1</v>
      </c>
      <c r="F148" s="122" t="s">
        <v>142</v>
      </c>
      <c r="G148" s="120"/>
      <c r="H148" s="123">
        <v>188.9</v>
      </c>
      <c r="I148" s="120"/>
      <c r="J148" s="120"/>
      <c r="L148" s="90"/>
      <c r="M148" s="92"/>
      <c r="T148" s="93"/>
      <c r="AT148" s="91" t="s">
        <v>140</v>
      </c>
      <c r="AU148" s="91" t="s">
        <v>82</v>
      </c>
      <c r="AV148" s="13" t="s">
        <v>138</v>
      </c>
      <c r="AW148" s="13" t="s">
        <v>29</v>
      </c>
      <c r="AX148" s="13" t="s">
        <v>80</v>
      </c>
      <c r="AY148" s="91" t="s">
        <v>132</v>
      </c>
    </row>
    <row r="149" spans="2:65" s="1" customFormat="1" ht="37.9" customHeight="1">
      <c r="B149" s="127"/>
      <c r="C149" s="128" t="s">
        <v>239</v>
      </c>
      <c r="D149" s="128" t="s">
        <v>134</v>
      </c>
      <c r="E149" s="129" t="s">
        <v>756</v>
      </c>
      <c r="F149" s="130" t="s">
        <v>757</v>
      </c>
      <c r="G149" s="131" t="s">
        <v>150</v>
      </c>
      <c r="H149" s="132">
        <v>188.9</v>
      </c>
      <c r="I149" s="78"/>
      <c r="J149" s="126">
        <f>ROUND(I149*H149,2)</f>
        <v>0</v>
      </c>
      <c r="K149" s="79"/>
      <c r="L149" s="23"/>
      <c r="M149" s="80" t="s">
        <v>1</v>
      </c>
      <c r="N149" s="81" t="s">
        <v>37</v>
      </c>
      <c r="P149" s="82">
        <f>O149*H149</f>
        <v>0</v>
      </c>
      <c r="Q149" s="82">
        <v>0</v>
      </c>
      <c r="R149" s="82">
        <f>Q149*H149</f>
        <v>0</v>
      </c>
      <c r="S149" s="82">
        <v>0</v>
      </c>
      <c r="T149" s="83">
        <f>S149*H149</f>
        <v>0</v>
      </c>
      <c r="AR149" s="84" t="s">
        <v>138</v>
      </c>
      <c r="AT149" s="84" t="s">
        <v>134</v>
      </c>
      <c r="AU149" s="84" t="s">
        <v>82</v>
      </c>
      <c r="AY149" s="16" t="s">
        <v>132</v>
      </c>
      <c r="BE149" s="85">
        <f>IF(N149="základní",J149,0)</f>
        <v>0</v>
      </c>
      <c r="BF149" s="85">
        <f>IF(N149="snížená",J149,0)</f>
        <v>0</v>
      </c>
      <c r="BG149" s="85">
        <f>IF(N149="zákl. přenesená",J149,0)</f>
        <v>0</v>
      </c>
      <c r="BH149" s="85">
        <f>IF(N149="sníž. přenesená",J149,0)</f>
        <v>0</v>
      </c>
      <c r="BI149" s="85">
        <f>IF(N149="nulová",J149,0)</f>
        <v>0</v>
      </c>
      <c r="BJ149" s="16" t="s">
        <v>80</v>
      </c>
      <c r="BK149" s="85">
        <f>ROUND(I149*H149,2)</f>
        <v>0</v>
      </c>
      <c r="BL149" s="16" t="s">
        <v>138</v>
      </c>
      <c r="BM149" s="84" t="s">
        <v>758</v>
      </c>
    </row>
    <row r="150" spans="2:65" s="12" customFormat="1">
      <c r="B150" s="113"/>
      <c r="C150" s="114"/>
      <c r="D150" s="115" t="s">
        <v>140</v>
      </c>
      <c r="E150" s="116" t="s">
        <v>1</v>
      </c>
      <c r="F150" s="117" t="s">
        <v>759</v>
      </c>
      <c r="G150" s="114"/>
      <c r="H150" s="118">
        <v>188.9</v>
      </c>
      <c r="I150" s="114"/>
      <c r="J150" s="114"/>
      <c r="L150" s="86"/>
      <c r="M150" s="88"/>
      <c r="T150" s="89"/>
      <c r="AT150" s="87" t="s">
        <v>140</v>
      </c>
      <c r="AU150" s="87" t="s">
        <v>82</v>
      </c>
      <c r="AV150" s="12" t="s">
        <v>82</v>
      </c>
      <c r="AW150" s="12" t="s">
        <v>29</v>
      </c>
      <c r="AX150" s="12" t="s">
        <v>80</v>
      </c>
      <c r="AY150" s="87" t="s">
        <v>132</v>
      </c>
    </row>
    <row r="151" spans="2:65" s="1" customFormat="1" ht="16.5" customHeight="1">
      <c r="B151" s="127"/>
      <c r="C151" s="145" t="s">
        <v>7</v>
      </c>
      <c r="D151" s="145" t="s">
        <v>165</v>
      </c>
      <c r="E151" s="146" t="s">
        <v>760</v>
      </c>
      <c r="F151" s="147" t="s">
        <v>761</v>
      </c>
      <c r="G151" s="148" t="s">
        <v>150</v>
      </c>
      <c r="H151" s="149">
        <v>80</v>
      </c>
      <c r="I151" s="98"/>
      <c r="J151" s="144">
        <f>ROUND(I151*H151,2)</f>
        <v>0</v>
      </c>
      <c r="K151" s="99"/>
      <c r="L151" s="100"/>
      <c r="M151" s="101" t="s">
        <v>1</v>
      </c>
      <c r="N151" s="102" t="s">
        <v>37</v>
      </c>
      <c r="P151" s="82">
        <f>O151*H151</f>
        <v>0</v>
      </c>
      <c r="Q151" s="82">
        <v>0</v>
      </c>
      <c r="R151" s="82">
        <f>Q151*H151</f>
        <v>0</v>
      </c>
      <c r="S151" s="82">
        <v>0</v>
      </c>
      <c r="T151" s="83">
        <f>S151*H151</f>
        <v>0</v>
      </c>
      <c r="AR151" s="84" t="s">
        <v>169</v>
      </c>
      <c r="AT151" s="84" t="s">
        <v>165</v>
      </c>
      <c r="AU151" s="84" t="s">
        <v>82</v>
      </c>
      <c r="AY151" s="16" t="s">
        <v>132</v>
      </c>
      <c r="BE151" s="85">
        <f>IF(N151="základní",J151,0)</f>
        <v>0</v>
      </c>
      <c r="BF151" s="85">
        <f>IF(N151="snížená",J151,0)</f>
        <v>0</v>
      </c>
      <c r="BG151" s="85">
        <f>IF(N151="zákl. přenesená",J151,0)</f>
        <v>0</v>
      </c>
      <c r="BH151" s="85">
        <f>IF(N151="sníž. přenesená",J151,0)</f>
        <v>0</v>
      </c>
      <c r="BI151" s="85">
        <f>IF(N151="nulová",J151,0)</f>
        <v>0</v>
      </c>
      <c r="BJ151" s="16" t="s">
        <v>80</v>
      </c>
      <c r="BK151" s="85">
        <f>ROUND(I151*H151,2)</f>
        <v>0</v>
      </c>
      <c r="BL151" s="16" t="s">
        <v>138</v>
      </c>
      <c r="BM151" s="84" t="s">
        <v>762</v>
      </c>
    </row>
    <row r="152" spans="2:65" s="1" customFormat="1" ht="24.2" customHeight="1">
      <c r="B152" s="127"/>
      <c r="C152" s="145" t="s">
        <v>249</v>
      </c>
      <c r="D152" s="145" t="s">
        <v>165</v>
      </c>
      <c r="E152" s="146" t="s">
        <v>763</v>
      </c>
      <c r="F152" s="147" t="s">
        <v>764</v>
      </c>
      <c r="G152" s="148" t="s">
        <v>150</v>
      </c>
      <c r="H152" s="149">
        <v>107.1</v>
      </c>
      <c r="I152" s="98"/>
      <c r="J152" s="144">
        <f>ROUND(I152*H152,2)</f>
        <v>0</v>
      </c>
      <c r="K152" s="99"/>
      <c r="L152" s="100"/>
      <c r="M152" s="101" t="s">
        <v>1</v>
      </c>
      <c r="N152" s="102" t="s">
        <v>37</v>
      </c>
      <c r="P152" s="82">
        <f>O152*H152</f>
        <v>0</v>
      </c>
      <c r="Q152" s="82">
        <v>0</v>
      </c>
      <c r="R152" s="82">
        <f>Q152*H152</f>
        <v>0</v>
      </c>
      <c r="S152" s="82">
        <v>0</v>
      </c>
      <c r="T152" s="83">
        <f>S152*H152</f>
        <v>0</v>
      </c>
      <c r="AR152" s="84" t="s">
        <v>169</v>
      </c>
      <c r="AT152" s="84" t="s">
        <v>165</v>
      </c>
      <c r="AU152" s="84" t="s">
        <v>82</v>
      </c>
      <c r="AY152" s="16" t="s">
        <v>132</v>
      </c>
      <c r="BE152" s="85">
        <f>IF(N152="základní",J152,0)</f>
        <v>0</v>
      </c>
      <c r="BF152" s="85">
        <f>IF(N152="snížená",J152,0)</f>
        <v>0</v>
      </c>
      <c r="BG152" s="85">
        <f>IF(N152="zákl. přenesená",J152,0)</f>
        <v>0</v>
      </c>
      <c r="BH152" s="85">
        <f>IF(N152="sníž. přenesená",J152,0)</f>
        <v>0</v>
      </c>
      <c r="BI152" s="85">
        <f>IF(N152="nulová",J152,0)</f>
        <v>0</v>
      </c>
      <c r="BJ152" s="16" t="s">
        <v>80</v>
      </c>
      <c r="BK152" s="85">
        <f>ROUND(I152*H152,2)</f>
        <v>0</v>
      </c>
      <c r="BL152" s="16" t="s">
        <v>138</v>
      </c>
      <c r="BM152" s="84" t="s">
        <v>765</v>
      </c>
    </row>
    <row r="153" spans="2:65" s="12" customFormat="1">
      <c r="B153" s="113"/>
      <c r="C153" s="114"/>
      <c r="D153" s="115" t="s">
        <v>140</v>
      </c>
      <c r="E153" s="116" t="s">
        <v>1</v>
      </c>
      <c r="F153" s="117" t="s">
        <v>766</v>
      </c>
      <c r="G153" s="114"/>
      <c r="H153" s="118">
        <v>107.1</v>
      </c>
      <c r="I153" s="114"/>
      <c r="J153" s="114"/>
      <c r="L153" s="86"/>
      <c r="M153" s="88"/>
      <c r="T153" s="89"/>
      <c r="AT153" s="87" t="s">
        <v>140</v>
      </c>
      <c r="AU153" s="87" t="s">
        <v>82</v>
      </c>
      <c r="AV153" s="12" t="s">
        <v>82</v>
      </c>
      <c r="AW153" s="12" t="s">
        <v>29</v>
      </c>
      <c r="AX153" s="12" t="s">
        <v>80</v>
      </c>
      <c r="AY153" s="87" t="s">
        <v>132</v>
      </c>
    </row>
    <row r="154" spans="2:65" s="1" customFormat="1" ht="16.5" customHeight="1">
      <c r="B154" s="127"/>
      <c r="C154" s="145" t="s">
        <v>255</v>
      </c>
      <c r="D154" s="145" t="s">
        <v>165</v>
      </c>
      <c r="E154" s="146" t="s">
        <v>767</v>
      </c>
      <c r="F154" s="147" t="s">
        <v>768</v>
      </c>
      <c r="G154" s="148" t="s">
        <v>150</v>
      </c>
      <c r="H154" s="149">
        <v>1.8</v>
      </c>
      <c r="I154" s="98"/>
      <c r="J154" s="144">
        <f>ROUND(I154*H154,2)</f>
        <v>0</v>
      </c>
      <c r="K154" s="99"/>
      <c r="L154" s="100"/>
      <c r="M154" s="101" t="s">
        <v>1</v>
      </c>
      <c r="N154" s="102" t="s">
        <v>37</v>
      </c>
      <c r="P154" s="82">
        <f>O154*H154</f>
        <v>0</v>
      </c>
      <c r="Q154" s="82">
        <v>0</v>
      </c>
      <c r="R154" s="82">
        <f>Q154*H154</f>
        <v>0</v>
      </c>
      <c r="S154" s="82">
        <v>0</v>
      </c>
      <c r="T154" s="83">
        <f>S154*H154</f>
        <v>0</v>
      </c>
      <c r="AR154" s="84" t="s">
        <v>169</v>
      </c>
      <c r="AT154" s="84" t="s">
        <v>165</v>
      </c>
      <c r="AU154" s="84" t="s">
        <v>82</v>
      </c>
      <c r="AY154" s="16" t="s">
        <v>132</v>
      </c>
      <c r="BE154" s="85">
        <f>IF(N154="základní",J154,0)</f>
        <v>0</v>
      </c>
      <c r="BF154" s="85">
        <f>IF(N154="snížená",J154,0)</f>
        <v>0</v>
      </c>
      <c r="BG154" s="85">
        <f>IF(N154="zákl. přenesená",J154,0)</f>
        <v>0</v>
      </c>
      <c r="BH154" s="85">
        <f>IF(N154="sníž. přenesená",J154,0)</f>
        <v>0</v>
      </c>
      <c r="BI154" s="85">
        <f>IF(N154="nulová",J154,0)</f>
        <v>0</v>
      </c>
      <c r="BJ154" s="16" t="s">
        <v>80</v>
      </c>
      <c r="BK154" s="85">
        <f>ROUND(I154*H154,2)</f>
        <v>0</v>
      </c>
      <c r="BL154" s="16" t="s">
        <v>138</v>
      </c>
      <c r="BM154" s="84" t="s">
        <v>769</v>
      </c>
    </row>
    <row r="155" spans="2:65" s="12" customFormat="1">
      <c r="B155" s="113"/>
      <c r="C155" s="114"/>
      <c r="D155" s="115" t="s">
        <v>140</v>
      </c>
      <c r="E155" s="116" t="s">
        <v>1</v>
      </c>
      <c r="F155" s="117" t="s">
        <v>755</v>
      </c>
      <c r="G155" s="114"/>
      <c r="H155" s="118">
        <v>1.8</v>
      </c>
      <c r="I155" s="114"/>
      <c r="J155" s="114"/>
      <c r="L155" s="86"/>
      <c r="M155" s="88"/>
      <c r="T155" s="89"/>
      <c r="AT155" s="87" t="s">
        <v>140</v>
      </c>
      <c r="AU155" s="87" t="s">
        <v>82</v>
      </c>
      <c r="AV155" s="12" t="s">
        <v>82</v>
      </c>
      <c r="AW155" s="12" t="s">
        <v>29</v>
      </c>
      <c r="AX155" s="12" t="s">
        <v>80</v>
      </c>
      <c r="AY155" s="87" t="s">
        <v>132</v>
      </c>
    </row>
    <row r="156" spans="2:65" s="1" customFormat="1" ht="24.2" customHeight="1">
      <c r="B156" s="127"/>
      <c r="C156" s="128" t="s">
        <v>261</v>
      </c>
      <c r="D156" s="128" t="s">
        <v>134</v>
      </c>
      <c r="E156" s="129" t="s">
        <v>770</v>
      </c>
      <c r="F156" s="130" t="s">
        <v>771</v>
      </c>
      <c r="G156" s="131" t="s">
        <v>252</v>
      </c>
      <c r="H156" s="132">
        <v>640</v>
      </c>
      <c r="I156" s="78"/>
      <c r="J156" s="126">
        <f>ROUND(I156*H156,2)</f>
        <v>0</v>
      </c>
      <c r="K156" s="79"/>
      <c r="L156" s="23"/>
      <c r="M156" s="80" t="s">
        <v>1</v>
      </c>
      <c r="N156" s="81" t="s">
        <v>37</v>
      </c>
      <c r="P156" s="82">
        <f>O156*H156</f>
        <v>0</v>
      </c>
      <c r="Q156" s="82">
        <v>0</v>
      </c>
      <c r="R156" s="82">
        <f>Q156*H156</f>
        <v>0</v>
      </c>
      <c r="S156" s="82">
        <v>0</v>
      </c>
      <c r="T156" s="83">
        <f>S156*H156</f>
        <v>0</v>
      </c>
      <c r="AR156" s="84" t="s">
        <v>138</v>
      </c>
      <c r="AT156" s="84" t="s">
        <v>134</v>
      </c>
      <c r="AU156" s="84" t="s">
        <v>82</v>
      </c>
      <c r="AY156" s="16" t="s">
        <v>132</v>
      </c>
      <c r="BE156" s="85">
        <f>IF(N156="základní",J156,0)</f>
        <v>0</v>
      </c>
      <c r="BF156" s="85">
        <f>IF(N156="snížená",J156,0)</f>
        <v>0</v>
      </c>
      <c r="BG156" s="85">
        <f>IF(N156="zákl. přenesená",J156,0)</f>
        <v>0</v>
      </c>
      <c r="BH156" s="85">
        <f>IF(N156="sníž. přenesená",J156,0)</f>
        <v>0</v>
      </c>
      <c r="BI156" s="85">
        <f>IF(N156="nulová",J156,0)</f>
        <v>0</v>
      </c>
      <c r="BJ156" s="16" t="s">
        <v>80</v>
      </c>
      <c r="BK156" s="85">
        <f>ROUND(I156*H156,2)</f>
        <v>0</v>
      </c>
      <c r="BL156" s="16" t="s">
        <v>138</v>
      </c>
      <c r="BM156" s="84" t="s">
        <v>772</v>
      </c>
    </row>
    <row r="157" spans="2:65" s="1" customFormat="1" ht="24.2" customHeight="1">
      <c r="B157" s="127"/>
      <c r="C157" s="128" t="s">
        <v>266</v>
      </c>
      <c r="D157" s="128" t="s">
        <v>134</v>
      </c>
      <c r="E157" s="129" t="s">
        <v>773</v>
      </c>
      <c r="F157" s="130" t="s">
        <v>774</v>
      </c>
      <c r="G157" s="131" t="s">
        <v>252</v>
      </c>
      <c r="H157" s="132">
        <v>714</v>
      </c>
      <c r="I157" s="78"/>
      <c r="J157" s="126">
        <f>ROUND(I157*H157,2)</f>
        <v>0</v>
      </c>
      <c r="K157" s="79"/>
      <c r="L157" s="23"/>
      <c r="M157" s="80" t="s">
        <v>1</v>
      </c>
      <c r="N157" s="81" t="s">
        <v>37</v>
      </c>
      <c r="P157" s="82">
        <f>O157*H157</f>
        <v>0</v>
      </c>
      <c r="Q157" s="82">
        <v>0</v>
      </c>
      <c r="R157" s="82">
        <f>Q157*H157</f>
        <v>0</v>
      </c>
      <c r="S157" s="82">
        <v>0</v>
      </c>
      <c r="T157" s="83">
        <f>S157*H157</f>
        <v>0</v>
      </c>
      <c r="AR157" s="84" t="s">
        <v>138</v>
      </c>
      <c r="AT157" s="84" t="s">
        <v>134</v>
      </c>
      <c r="AU157" s="84" t="s">
        <v>82</v>
      </c>
      <c r="AY157" s="16" t="s">
        <v>132</v>
      </c>
      <c r="BE157" s="85">
        <f>IF(N157="základní",J157,0)</f>
        <v>0</v>
      </c>
      <c r="BF157" s="85">
        <f>IF(N157="snížená",J157,0)</f>
        <v>0</v>
      </c>
      <c r="BG157" s="85">
        <f>IF(N157="zákl. přenesená",J157,0)</f>
        <v>0</v>
      </c>
      <c r="BH157" s="85">
        <f>IF(N157="sníž. přenesená",J157,0)</f>
        <v>0</v>
      </c>
      <c r="BI157" s="85">
        <f>IF(N157="nulová",J157,0)</f>
        <v>0</v>
      </c>
      <c r="BJ157" s="16" t="s">
        <v>80</v>
      </c>
      <c r="BK157" s="85">
        <f>ROUND(I157*H157,2)</f>
        <v>0</v>
      </c>
      <c r="BL157" s="16" t="s">
        <v>138</v>
      </c>
      <c r="BM157" s="84" t="s">
        <v>775</v>
      </c>
    </row>
    <row r="158" spans="2:65" s="12" customFormat="1">
      <c r="B158" s="113"/>
      <c r="C158" s="114"/>
      <c r="D158" s="115" t="s">
        <v>140</v>
      </c>
      <c r="E158" s="116" t="s">
        <v>1</v>
      </c>
      <c r="F158" s="117" t="s">
        <v>776</v>
      </c>
      <c r="G158" s="114"/>
      <c r="H158" s="118">
        <v>714</v>
      </c>
      <c r="I158" s="114"/>
      <c r="J158" s="114"/>
      <c r="L158" s="86"/>
      <c r="M158" s="88"/>
      <c r="T158" s="89"/>
      <c r="AT158" s="87" t="s">
        <v>140</v>
      </c>
      <c r="AU158" s="87" t="s">
        <v>82</v>
      </c>
      <c r="AV158" s="12" t="s">
        <v>82</v>
      </c>
      <c r="AW158" s="12" t="s">
        <v>29</v>
      </c>
      <c r="AX158" s="12" t="s">
        <v>80</v>
      </c>
      <c r="AY158" s="87" t="s">
        <v>132</v>
      </c>
    </row>
    <row r="159" spans="2:65" s="1" customFormat="1" ht="21.75" customHeight="1">
      <c r="B159" s="127"/>
      <c r="C159" s="128" t="s">
        <v>271</v>
      </c>
      <c r="D159" s="128" t="s">
        <v>134</v>
      </c>
      <c r="E159" s="129" t="s">
        <v>777</v>
      </c>
      <c r="F159" s="130" t="s">
        <v>778</v>
      </c>
      <c r="G159" s="131" t="s">
        <v>252</v>
      </c>
      <c r="H159" s="132">
        <v>714</v>
      </c>
      <c r="I159" s="78"/>
      <c r="J159" s="126">
        <f>ROUND(I159*H159,2)</f>
        <v>0</v>
      </c>
      <c r="K159" s="79"/>
      <c r="L159" s="23"/>
      <c r="M159" s="80" t="s">
        <v>1</v>
      </c>
      <c r="N159" s="81" t="s">
        <v>37</v>
      </c>
      <c r="P159" s="82">
        <f>O159*H159</f>
        <v>0</v>
      </c>
      <c r="Q159" s="82">
        <v>0</v>
      </c>
      <c r="R159" s="82">
        <f>Q159*H159</f>
        <v>0</v>
      </c>
      <c r="S159" s="82">
        <v>0</v>
      </c>
      <c r="T159" s="83">
        <f>S159*H159</f>
        <v>0</v>
      </c>
      <c r="AR159" s="84" t="s">
        <v>138</v>
      </c>
      <c r="AT159" s="84" t="s">
        <v>134</v>
      </c>
      <c r="AU159" s="84" t="s">
        <v>82</v>
      </c>
      <c r="AY159" s="16" t="s">
        <v>132</v>
      </c>
      <c r="BE159" s="85">
        <f>IF(N159="základní",J159,0)</f>
        <v>0</v>
      </c>
      <c r="BF159" s="85">
        <f>IF(N159="snížená",J159,0)</f>
        <v>0</v>
      </c>
      <c r="BG159" s="85">
        <f>IF(N159="zákl. přenesená",J159,0)</f>
        <v>0</v>
      </c>
      <c r="BH159" s="85">
        <f>IF(N159="sníž. přenesená",J159,0)</f>
        <v>0</v>
      </c>
      <c r="BI159" s="85">
        <f>IF(N159="nulová",J159,0)</f>
        <v>0</v>
      </c>
      <c r="BJ159" s="16" t="s">
        <v>80</v>
      </c>
      <c r="BK159" s="85">
        <f>ROUND(I159*H159,2)</f>
        <v>0</v>
      </c>
      <c r="BL159" s="16" t="s">
        <v>138</v>
      </c>
      <c r="BM159" s="84" t="s">
        <v>779</v>
      </c>
    </row>
    <row r="160" spans="2:65" s="12" customFormat="1">
      <c r="B160" s="113"/>
      <c r="C160" s="114"/>
      <c r="D160" s="115" t="s">
        <v>140</v>
      </c>
      <c r="E160" s="116" t="s">
        <v>1</v>
      </c>
      <c r="F160" s="117" t="s">
        <v>776</v>
      </c>
      <c r="G160" s="114"/>
      <c r="H160" s="118">
        <v>714</v>
      </c>
      <c r="I160" s="114"/>
      <c r="J160" s="114"/>
      <c r="L160" s="86"/>
      <c r="M160" s="88"/>
      <c r="T160" s="89"/>
      <c r="AT160" s="87" t="s">
        <v>140</v>
      </c>
      <c r="AU160" s="87" t="s">
        <v>82</v>
      </c>
      <c r="AV160" s="12" t="s">
        <v>82</v>
      </c>
      <c r="AW160" s="12" t="s">
        <v>29</v>
      </c>
      <c r="AX160" s="12" t="s">
        <v>80</v>
      </c>
      <c r="AY160" s="87" t="s">
        <v>132</v>
      </c>
    </row>
    <row r="161" spans="2:65" s="1" customFormat="1" ht="21.75" customHeight="1">
      <c r="B161" s="127"/>
      <c r="C161" s="128" t="s">
        <v>276</v>
      </c>
      <c r="D161" s="128" t="s">
        <v>134</v>
      </c>
      <c r="E161" s="129" t="s">
        <v>780</v>
      </c>
      <c r="F161" s="130" t="s">
        <v>781</v>
      </c>
      <c r="G161" s="131" t="s">
        <v>252</v>
      </c>
      <c r="H161" s="132">
        <v>714</v>
      </c>
      <c r="I161" s="78"/>
      <c r="J161" s="126">
        <f>ROUND(I161*H161,2)</f>
        <v>0</v>
      </c>
      <c r="K161" s="79"/>
      <c r="L161" s="23"/>
      <c r="M161" s="80" t="s">
        <v>1</v>
      </c>
      <c r="N161" s="81" t="s">
        <v>37</v>
      </c>
      <c r="P161" s="82">
        <f>O161*H161</f>
        <v>0</v>
      </c>
      <c r="Q161" s="82">
        <v>0</v>
      </c>
      <c r="R161" s="82">
        <f>Q161*H161</f>
        <v>0</v>
      </c>
      <c r="S161" s="82">
        <v>0</v>
      </c>
      <c r="T161" s="83">
        <f>S161*H161</f>
        <v>0</v>
      </c>
      <c r="AR161" s="84" t="s">
        <v>138</v>
      </c>
      <c r="AT161" s="84" t="s">
        <v>134</v>
      </c>
      <c r="AU161" s="84" t="s">
        <v>82</v>
      </c>
      <c r="AY161" s="16" t="s">
        <v>132</v>
      </c>
      <c r="BE161" s="85">
        <f>IF(N161="základní",J161,0)</f>
        <v>0</v>
      </c>
      <c r="BF161" s="85">
        <f>IF(N161="snížená",J161,0)</f>
        <v>0</v>
      </c>
      <c r="BG161" s="85">
        <f>IF(N161="zákl. přenesená",J161,0)</f>
        <v>0</v>
      </c>
      <c r="BH161" s="85">
        <f>IF(N161="sníž. přenesená",J161,0)</f>
        <v>0</v>
      </c>
      <c r="BI161" s="85">
        <f>IF(N161="nulová",J161,0)</f>
        <v>0</v>
      </c>
      <c r="BJ161" s="16" t="s">
        <v>80</v>
      </c>
      <c r="BK161" s="85">
        <f>ROUND(I161*H161,2)</f>
        <v>0</v>
      </c>
      <c r="BL161" s="16" t="s">
        <v>138</v>
      </c>
      <c r="BM161" s="84" t="s">
        <v>782</v>
      </c>
    </row>
    <row r="162" spans="2:65" s="1" customFormat="1" ht="16.5" customHeight="1">
      <c r="B162" s="127"/>
      <c r="C162" s="128" t="s">
        <v>282</v>
      </c>
      <c r="D162" s="128" t="s">
        <v>134</v>
      </c>
      <c r="E162" s="129" t="s">
        <v>783</v>
      </c>
      <c r="F162" s="130" t="s">
        <v>784</v>
      </c>
      <c r="G162" s="131" t="s">
        <v>252</v>
      </c>
      <c r="H162" s="132">
        <v>1428</v>
      </c>
      <c r="I162" s="78"/>
      <c r="J162" s="126">
        <f>ROUND(I162*H162,2)</f>
        <v>0</v>
      </c>
      <c r="K162" s="79"/>
      <c r="L162" s="23"/>
      <c r="M162" s="80" t="s">
        <v>1</v>
      </c>
      <c r="N162" s="81" t="s">
        <v>37</v>
      </c>
      <c r="P162" s="82">
        <f>O162*H162</f>
        <v>0</v>
      </c>
      <c r="Q162" s="82">
        <v>0</v>
      </c>
      <c r="R162" s="82">
        <f>Q162*H162</f>
        <v>0</v>
      </c>
      <c r="S162" s="82">
        <v>0</v>
      </c>
      <c r="T162" s="83">
        <f>S162*H162</f>
        <v>0</v>
      </c>
      <c r="AR162" s="84" t="s">
        <v>138</v>
      </c>
      <c r="AT162" s="84" t="s">
        <v>134</v>
      </c>
      <c r="AU162" s="84" t="s">
        <v>82</v>
      </c>
      <c r="AY162" s="16" t="s">
        <v>132</v>
      </c>
      <c r="BE162" s="85">
        <f>IF(N162="základní",J162,0)</f>
        <v>0</v>
      </c>
      <c r="BF162" s="85">
        <f>IF(N162="snížená",J162,0)</f>
        <v>0</v>
      </c>
      <c r="BG162" s="85">
        <f>IF(N162="zákl. přenesená",J162,0)</f>
        <v>0</v>
      </c>
      <c r="BH162" s="85">
        <f>IF(N162="sníž. přenesená",J162,0)</f>
        <v>0</v>
      </c>
      <c r="BI162" s="85">
        <f>IF(N162="nulová",J162,0)</f>
        <v>0</v>
      </c>
      <c r="BJ162" s="16" t="s">
        <v>80</v>
      </c>
      <c r="BK162" s="85">
        <f>ROUND(I162*H162,2)</f>
        <v>0</v>
      </c>
      <c r="BL162" s="16" t="s">
        <v>138</v>
      </c>
      <c r="BM162" s="84" t="s">
        <v>785</v>
      </c>
    </row>
    <row r="163" spans="2:65" s="12" customFormat="1">
      <c r="B163" s="113"/>
      <c r="C163" s="114"/>
      <c r="D163" s="115" t="s">
        <v>140</v>
      </c>
      <c r="E163" s="116" t="s">
        <v>1</v>
      </c>
      <c r="F163" s="117" t="s">
        <v>786</v>
      </c>
      <c r="G163" s="114"/>
      <c r="H163" s="118">
        <v>1428</v>
      </c>
      <c r="I163" s="114"/>
      <c r="J163" s="114"/>
      <c r="L163" s="86"/>
      <c r="M163" s="88"/>
      <c r="T163" s="89"/>
      <c r="AT163" s="87" t="s">
        <v>140</v>
      </c>
      <c r="AU163" s="87" t="s">
        <v>82</v>
      </c>
      <c r="AV163" s="12" t="s">
        <v>82</v>
      </c>
      <c r="AW163" s="12" t="s">
        <v>29</v>
      </c>
      <c r="AX163" s="12" t="s">
        <v>80</v>
      </c>
      <c r="AY163" s="87" t="s">
        <v>132</v>
      </c>
    </row>
    <row r="164" spans="2:65" s="1" customFormat="1" ht="21.75" customHeight="1">
      <c r="B164" s="127"/>
      <c r="C164" s="128" t="s">
        <v>287</v>
      </c>
      <c r="D164" s="128" t="s">
        <v>134</v>
      </c>
      <c r="E164" s="129" t="s">
        <v>787</v>
      </c>
      <c r="F164" s="130" t="s">
        <v>788</v>
      </c>
      <c r="G164" s="131" t="s">
        <v>252</v>
      </c>
      <c r="H164" s="132">
        <v>576</v>
      </c>
      <c r="I164" s="78"/>
      <c r="J164" s="126">
        <f>ROUND(I164*H164,2)</f>
        <v>0</v>
      </c>
      <c r="K164" s="79"/>
      <c r="L164" s="23"/>
      <c r="M164" s="80" t="s">
        <v>1</v>
      </c>
      <c r="N164" s="81" t="s">
        <v>37</v>
      </c>
      <c r="P164" s="82">
        <f>O164*H164</f>
        <v>0</v>
      </c>
      <c r="Q164" s="82">
        <v>0</v>
      </c>
      <c r="R164" s="82">
        <f>Q164*H164</f>
        <v>0</v>
      </c>
      <c r="S164" s="82">
        <v>0</v>
      </c>
      <c r="T164" s="83">
        <f>S164*H164</f>
        <v>0</v>
      </c>
      <c r="AR164" s="84" t="s">
        <v>138</v>
      </c>
      <c r="AT164" s="84" t="s">
        <v>134</v>
      </c>
      <c r="AU164" s="84" t="s">
        <v>82</v>
      </c>
      <c r="AY164" s="16" t="s">
        <v>132</v>
      </c>
      <c r="BE164" s="85">
        <f>IF(N164="základní",J164,0)</f>
        <v>0</v>
      </c>
      <c r="BF164" s="85">
        <f>IF(N164="snížená",J164,0)</f>
        <v>0</v>
      </c>
      <c r="BG164" s="85">
        <f>IF(N164="zákl. přenesená",J164,0)</f>
        <v>0</v>
      </c>
      <c r="BH164" s="85">
        <f>IF(N164="sníž. přenesená",J164,0)</f>
        <v>0</v>
      </c>
      <c r="BI164" s="85">
        <f>IF(N164="nulová",J164,0)</f>
        <v>0</v>
      </c>
      <c r="BJ164" s="16" t="s">
        <v>80</v>
      </c>
      <c r="BK164" s="85">
        <f>ROUND(I164*H164,2)</f>
        <v>0</v>
      </c>
      <c r="BL164" s="16" t="s">
        <v>138</v>
      </c>
      <c r="BM164" s="84" t="s">
        <v>789</v>
      </c>
    </row>
    <row r="165" spans="2:65" s="12" customFormat="1">
      <c r="B165" s="113"/>
      <c r="C165" s="114"/>
      <c r="D165" s="115" t="s">
        <v>140</v>
      </c>
      <c r="E165" s="116" t="s">
        <v>1</v>
      </c>
      <c r="F165" s="117" t="s">
        <v>790</v>
      </c>
      <c r="G165" s="114"/>
      <c r="H165" s="118">
        <v>576</v>
      </c>
      <c r="I165" s="114"/>
      <c r="J165" s="114"/>
      <c r="L165" s="86"/>
      <c r="M165" s="88"/>
      <c r="T165" s="89"/>
      <c r="AT165" s="87" t="s">
        <v>140</v>
      </c>
      <c r="AU165" s="87" t="s">
        <v>82</v>
      </c>
      <c r="AV165" s="12" t="s">
        <v>82</v>
      </c>
      <c r="AW165" s="12" t="s">
        <v>29</v>
      </c>
      <c r="AX165" s="12" t="s">
        <v>80</v>
      </c>
      <c r="AY165" s="87" t="s">
        <v>132</v>
      </c>
    </row>
    <row r="166" spans="2:65" s="1" customFormat="1" ht="24.2" customHeight="1">
      <c r="B166" s="127"/>
      <c r="C166" s="128" t="s">
        <v>292</v>
      </c>
      <c r="D166" s="128" t="s">
        <v>134</v>
      </c>
      <c r="E166" s="129" t="s">
        <v>791</v>
      </c>
      <c r="F166" s="130" t="s">
        <v>792</v>
      </c>
      <c r="G166" s="131" t="s">
        <v>252</v>
      </c>
      <c r="H166" s="132">
        <v>714</v>
      </c>
      <c r="I166" s="78"/>
      <c r="J166" s="126">
        <f>ROUND(I166*H166,2)</f>
        <v>0</v>
      </c>
      <c r="K166" s="79"/>
      <c r="L166" s="23"/>
      <c r="M166" s="80" t="s">
        <v>1</v>
      </c>
      <c r="N166" s="81" t="s">
        <v>37</v>
      </c>
      <c r="P166" s="82">
        <f>O166*H166</f>
        <v>0</v>
      </c>
      <c r="Q166" s="82">
        <v>0</v>
      </c>
      <c r="R166" s="82">
        <f>Q166*H166</f>
        <v>0</v>
      </c>
      <c r="S166" s="82">
        <v>0</v>
      </c>
      <c r="T166" s="83">
        <f>S166*H166</f>
        <v>0</v>
      </c>
      <c r="AR166" s="84" t="s">
        <v>138</v>
      </c>
      <c r="AT166" s="84" t="s">
        <v>134</v>
      </c>
      <c r="AU166" s="84" t="s">
        <v>82</v>
      </c>
      <c r="AY166" s="16" t="s">
        <v>132</v>
      </c>
      <c r="BE166" s="85">
        <f>IF(N166="základní",J166,0)</f>
        <v>0</v>
      </c>
      <c r="BF166" s="85">
        <f>IF(N166="snížená",J166,0)</f>
        <v>0</v>
      </c>
      <c r="BG166" s="85">
        <f>IF(N166="zákl. přenesená",J166,0)</f>
        <v>0</v>
      </c>
      <c r="BH166" s="85">
        <f>IF(N166="sníž. přenesená",J166,0)</f>
        <v>0</v>
      </c>
      <c r="BI166" s="85">
        <f>IF(N166="nulová",J166,0)</f>
        <v>0</v>
      </c>
      <c r="BJ166" s="16" t="s">
        <v>80</v>
      </c>
      <c r="BK166" s="85">
        <f>ROUND(I166*H166,2)</f>
        <v>0</v>
      </c>
      <c r="BL166" s="16" t="s">
        <v>138</v>
      </c>
      <c r="BM166" s="84" t="s">
        <v>793</v>
      </c>
    </row>
    <row r="167" spans="2:65" s="12" customFormat="1">
      <c r="B167" s="113"/>
      <c r="C167" s="114"/>
      <c r="D167" s="115" t="s">
        <v>140</v>
      </c>
      <c r="E167" s="116" t="s">
        <v>1</v>
      </c>
      <c r="F167" s="117" t="s">
        <v>776</v>
      </c>
      <c r="G167" s="114"/>
      <c r="H167" s="118">
        <v>714</v>
      </c>
      <c r="I167" s="114"/>
      <c r="J167" s="114"/>
      <c r="L167" s="86"/>
      <c r="M167" s="88"/>
      <c r="T167" s="89"/>
      <c r="AT167" s="87" t="s">
        <v>140</v>
      </c>
      <c r="AU167" s="87" t="s">
        <v>82</v>
      </c>
      <c r="AV167" s="12" t="s">
        <v>82</v>
      </c>
      <c r="AW167" s="12" t="s">
        <v>29</v>
      </c>
      <c r="AX167" s="12" t="s">
        <v>80</v>
      </c>
      <c r="AY167" s="87" t="s">
        <v>132</v>
      </c>
    </row>
    <row r="168" spans="2:65" s="1" customFormat="1" ht="16.5" customHeight="1">
      <c r="B168" s="127"/>
      <c r="C168" s="145" t="s">
        <v>298</v>
      </c>
      <c r="D168" s="145" t="s">
        <v>165</v>
      </c>
      <c r="E168" s="146" t="s">
        <v>794</v>
      </c>
      <c r="F168" s="147" t="s">
        <v>795</v>
      </c>
      <c r="G168" s="148" t="s">
        <v>796</v>
      </c>
      <c r="H168" s="149">
        <v>18.12</v>
      </c>
      <c r="I168" s="98"/>
      <c r="J168" s="144">
        <f>ROUND(I168*H168,2)</f>
        <v>0</v>
      </c>
      <c r="K168" s="99"/>
      <c r="L168" s="100"/>
      <c r="M168" s="101" t="s">
        <v>1</v>
      </c>
      <c r="N168" s="102" t="s">
        <v>37</v>
      </c>
      <c r="P168" s="82">
        <f>O168*H168</f>
        <v>0</v>
      </c>
      <c r="Q168" s="82">
        <v>1E-3</v>
      </c>
      <c r="R168" s="82">
        <f>Q168*H168</f>
        <v>1.8120000000000001E-2</v>
      </c>
      <c r="S168" s="82">
        <v>0</v>
      </c>
      <c r="T168" s="83">
        <f>S168*H168</f>
        <v>0</v>
      </c>
      <c r="AR168" s="84" t="s">
        <v>169</v>
      </c>
      <c r="AT168" s="84" t="s">
        <v>165</v>
      </c>
      <c r="AU168" s="84" t="s">
        <v>82</v>
      </c>
      <c r="AY168" s="16" t="s">
        <v>132</v>
      </c>
      <c r="BE168" s="85">
        <f>IF(N168="základní",J168,0)</f>
        <v>0</v>
      </c>
      <c r="BF168" s="85">
        <f>IF(N168="snížená",J168,0)</f>
        <v>0</v>
      </c>
      <c r="BG168" s="85">
        <f>IF(N168="zákl. přenesená",J168,0)</f>
        <v>0</v>
      </c>
      <c r="BH168" s="85">
        <f>IF(N168="sníž. přenesená",J168,0)</f>
        <v>0</v>
      </c>
      <c r="BI168" s="85">
        <f>IF(N168="nulová",J168,0)</f>
        <v>0</v>
      </c>
      <c r="BJ168" s="16" t="s">
        <v>80</v>
      </c>
      <c r="BK168" s="85">
        <f>ROUND(I168*H168,2)</f>
        <v>0</v>
      </c>
      <c r="BL168" s="16" t="s">
        <v>138</v>
      </c>
      <c r="BM168" s="84" t="s">
        <v>797</v>
      </c>
    </row>
    <row r="169" spans="2:65" s="12" customFormat="1">
      <c r="B169" s="113"/>
      <c r="C169" s="114"/>
      <c r="D169" s="115" t="s">
        <v>140</v>
      </c>
      <c r="E169" s="116" t="s">
        <v>1</v>
      </c>
      <c r="F169" s="117" t="s">
        <v>798</v>
      </c>
      <c r="G169" s="114"/>
      <c r="H169" s="118">
        <v>18.12</v>
      </c>
      <c r="I169" s="114"/>
      <c r="J169" s="114"/>
      <c r="L169" s="86"/>
      <c r="M169" s="88"/>
      <c r="T169" s="89"/>
      <c r="AT169" s="87" t="s">
        <v>140</v>
      </c>
      <c r="AU169" s="87" t="s">
        <v>82</v>
      </c>
      <c r="AV169" s="12" t="s">
        <v>82</v>
      </c>
      <c r="AW169" s="12" t="s">
        <v>29</v>
      </c>
      <c r="AX169" s="12" t="s">
        <v>80</v>
      </c>
      <c r="AY169" s="87" t="s">
        <v>132</v>
      </c>
    </row>
    <row r="170" spans="2:65" s="1" customFormat="1" ht="24.2" customHeight="1">
      <c r="B170" s="127"/>
      <c r="C170" s="128" t="s">
        <v>303</v>
      </c>
      <c r="D170" s="128" t="s">
        <v>134</v>
      </c>
      <c r="E170" s="129" t="s">
        <v>799</v>
      </c>
      <c r="F170" s="130" t="s">
        <v>800</v>
      </c>
      <c r="G170" s="131" t="s">
        <v>252</v>
      </c>
      <c r="H170" s="132">
        <v>110</v>
      </c>
      <c r="I170" s="78"/>
      <c r="J170" s="126">
        <f>ROUND(I170*H170,2)</f>
        <v>0</v>
      </c>
      <c r="K170" s="79"/>
      <c r="L170" s="23"/>
      <c r="M170" s="80" t="s">
        <v>1</v>
      </c>
      <c r="N170" s="81" t="s">
        <v>37</v>
      </c>
      <c r="P170" s="82">
        <f>O170*H170</f>
        <v>0</v>
      </c>
      <c r="Q170" s="82">
        <v>0</v>
      </c>
      <c r="R170" s="82">
        <f>Q170*H170</f>
        <v>0</v>
      </c>
      <c r="S170" s="82">
        <v>0</v>
      </c>
      <c r="T170" s="83">
        <f>S170*H170</f>
        <v>0</v>
      </c>
      <c r="AR170" s="84" t="s">
        <v>138</v>
      </c>
      <c r="AT170" s="84" t="s">
        <v>134</v>
      </c>
      <c r="AU170" s="84" t="s">
        <v>82</v>
      </c>
      <c r="AY170" s="16" t="s">
        <v>132</v>
      </c>
      <c r="BE170" s="85">
        <f>IF(N170="základní",J170,0)</f>
        <v>0</v>
      </c>
      <c r="BF170" s="85">
        <f>IF(N170="snížená",J170,0)</f>
        <v>0</v>
      </c>
      <c r="BG170" s="85">
        <f>IF(N170="zákl. přenesená",J170,0)</f>
        <v>0</v>
      </c>
      <c r="BH170" s="85">
        <f>IF(N170="sníž. přenesená",J170,0)</f>
        <v>0</v>
      </c>
      <c r="BI170" s="85">
        <f>IF(N170="nulová",J170,0)</f>
        <v>0</v>
      </c>
      <c r="BJ170" s="16" t="s">
        <v>80</v>
      </c>
      <c r="BK170" s="85">
        <f>ROUND(I170*H170,2)</f>
        <v>0</v>
      </c>
      <c r="BL170" s="16" t="s">
        <v>138</v>
      </c>
      <c r="BM170" s="84" t="s">
        <v>801</v>
      </c>
    </row>
    <row r="171" spans="2:65" s="1" customFormat="1" ht="16.5" customHeight="1">
      <c r="B171" s="127"/>
      <c r="C171" s="145" t="s">
        <v>308</v>
      </c>
      <c r="D171" s="145" t="s">
        <v>165</v>
      </c>
      <c r="E171" s="146" t="s">
        <v>802</v>
      </c>
      <c r="F171" s="147" t="s">
        <v>803</v>
      </c>
      <c r="G171" s="148" t="s">
        <v>796</v>
      </c>
      <c r="H171" s="149">
        <v>1.65</v>
      </c>
      <c r="I171" s="98"/>
      <c r="J171" s="144">
        <f>ROUND(I171*H171,2)</f>
        <v>0</v>
      </c>
      <c r="K171" s="99"/>
      <c r="L171" s="100"/>
      <c r="M171" s="101" t="s">
        <v>1</v>
      </c>
      <c r="N171" s="102" t="s">
        <v>37</v>
      </c>
      <c r="P171" s="82">
        <f>O171*H171</f>
        <v>0</v>
      </c>
      <c r="Q171" s="82">
        <v>1E-3</v>
      </c>
      <c r="R171" s="82">
        <f>Q171*H171</f>
        <v>1.65E-3</v>
      </c>
      <c r="S171" s="82">
        <v>0</v>
      </c>
      <c r="T171" s="83">
        <f>S171*H171</f>
        <v>0</v>
      </c>
      <c r="AR171" s="84" t="s">
        <v>169</v>
      </c>
      <c r="AT171" s="84" t="s">
        <v>165</v>
      </c>
      <c r="AU171" s="84" t="s">
        <v>82</v>
      </c>
      <c r="AY171" s="16" t="s">
        <v>132</v>
      </c>
      <c r="BE171" s="85">
        <f>IF(N171="základní",J171,0)</f>
        <v>0</v>
      </c>
      <c r="BF171" s="85">
        <f>IF(N171="snížená",J171,0)</f>
        <v>0</v>
      </c>
      <c r="BG171" s="85">
        <f>IF(N171="zákl. přenesená",J171,0)</f>
        <v>0</v>
      </c>
      <c r="BH171" s="85">
        <f>IF(N171="sníž. přenesená",J171,0)</f>
        <v>0</v>
      </c>
      <c r="BI171" s="85">
        <f>IF(N171="nulová",J171,0)</f>
        <v>0</v>
      </c>
      <c r="BJ171" s="16" t="s">
        <v>80</v>
      </c>
      <c r="BK171" s="85">
        <f>ROUND(I171*H171,2)</f>
        <v>0</v>
      </c>
      <c r="BL171" s="16" t="s">
        <v>138</v>
      </c>
      <c r="BM171" s="84" t="s">
        <v>804</v>
      </c>
    </row>
    <row r="172" spans="2:65" s="12" customFormat="1">
      <c r="B172" s="113"/>
      <c r="C172" s="114"/>
      <c r="D172" s="115" t="s">
        <v>140</v>
      </c>
      <c r="E172" s="116" t="s">
        <v>1</v>
      </c>
      <c r="F172" s="117" t="s">
        <v>805</v>
      </c>
      <c r="G172" s="114"/>
      <c r="H172" s="118">
        <v>1.65</v>
      </c>
      <c r="I172" s="114"/>
      <c r="J172" s="114"/>
      <c r="L172" s="86"/>
      <c r="M172" s="88"/>
      <c r="T172" s="89"/>
      <c r="AT172" s="87" t="s">
        <v>140</v>
      </c>
      <c r="AU172" s="87" t="s">
        <v>82</v>
      </c>
      <c r="AV172" s="12" t="s">
        <v>82</v>
      </c>
      <c r="AW172" s="12" t="s">
        <v>29</v>
      </c>
      <c r="AX172" s="12" t="s">
        <v>80</v>
      </c>
      <c r="AY172" s="87" t="s">
        <v>132</v>
      </c>
    </row>
    <row r="173" spans="2:65" s="1" customFormat="1" ht="24.2" customHeight="1">
      <c r="B173" s="127"/>
      <c r="C173" s="128" t="s">
        <v>312</v>
      </c>
      <c r="D173" s="128" t="s">
        <v>134</v>
      </c>
      <c r="E173" s="129" t="s">
        <v>806</v>
      </c>
      <c r="F173" s="130" t="s">
        <v>807</v>
      </c>
      <c r="G173" s="131" t="s">
        <v>252</v>
      </c>
      <c r="H173" s="132">
        <v>288</v>
      </c>
      <c r="I173" s="78"/>
      <c r="J173" s="126">
        <f>ROUND(I173*H173,2)</f>
        <v>0</v>
      </c>
      <c r="K173" s="79"/>
      <c r="L173" s="23"/>
      <c r="M173" s="80" t="s">
        <v>1</v>
      </c>
      <c r="N173" s="81" t="s">
        <v>37</v>
      </c>
      <c r="P173" s="82">
        <f>O173*H173</f>
        <v>0</v>
      </c>
      <c r="Q173" s="82">
        <v>0</v>
      </c>
      <c r="R173" s="82">
        <f>Q173*H173</f>
        <v>0</v>
      </c>
      <c r="S173" s="82">
        <v>0</v>
      </c>
      <c r="T173" s="83">
        <f>S173*H173</f>
        <v>0</v>
      </c>
      <c r="AR173" s="84" t="s">
        <v>138</v>
      </c>
      <c r="AT173" s="84" t="s">
        <v>134</v>
      </c>
      <c r="AU173" s="84" t="s">
        <v>82</v>
      </c>
      <c r="AY173" s="16" t="s">
        <v>132</v>
      </c>
      <c r="BE173" s="85">
        <f>IF(N173="základní",J173,0)</f>
        <v>0</v>
      </c>
      <c r="BF173" s="85">
        <f>IF(N173="snížená",J173,0)</f>
        <v>0</v>
      </c>
      <c r="BG173" s="85">
        <f>IF(N173="zákl. přenesená",J173,0)</f>
        <v>0</v>
      </c>
      <c r="BH173" s="85">
        <f>IF(N173="sníž. přenesená",J173,0)</f>
        <v>0</v>
      </c>
      <c r="BI173" s="85">
        <f>IF(N173="nulová",J173,0)</f>
        <v>0</v>
      </c>
      <c r="BJ173" s="16" t="s">
        <v>80</v>
      </c>
      <c r="BK173" s="85">
        <f>ROUND(I173*H173,2)</f>
        <v>0</v>
      </c>
      <c r="BL173" s="16" t="s">
        <v>138</v>
      </c>
      <c r="BM173" s="84" t="s">
        <v>808</v>
      </c>
    </row>
    <row r="174" spans="2:65" s="1" customFormat="1" ht="16.5" customHeight="1">
      <c r="B174" s="127"/>
      <c r="C174" s="145" t="s">
        <v>317</v>
      </c>
      <c r="D174" s="145" t="s">
        <v>165</v>
      </c>
      <c r="E174" s="146" t="s">
        <v>809</v>
      </c>
      <c r="F174" s="147" t="s">
        <v>810</v>
      </c>
      <c r="G174" s="148" t="s">
        <v>796</v>
      </c>
      <c r="H174" s="149">
        <v>4.32</v>
      </c>
      <c r="I174" s="98"/>
      <c r="J174" s="144">
        <f>ROUND(I174*H174,2)</f>
        <v>0</v>
      </c>
      <c r="K174" s="99"/>
      <c r="L174" s="100"/>
      <c r="M174" s="101" t="s">
        <v>1</v>
      </c>
      <c r="N174" s="102" t="s">
        <v>37</v>
      </c>
      <c r="P174" s="82">
        <f>O174*H174</f>
        <v>0</v>
      </c>
      <c r="Q174" s="82">
        <v>1E-3</v>
      </c>
      <c r="R174" s="82">
        <f>Q174*H174</f>
        <v>4.3200000000000001E-3</v>
      </c>
      <c r="S174" s="82">
        <v>0</v>
      </c>
      <c r="T174" s="83">
        <f>S174*H174</f>
        <v>0</v>
      </c>
      <c r="AR174" s="84" t="s">
        <v>169</v>
      </c>
      <c r="AT174" s="84" t="s">
        <v>165</v>
      </c>
      <c r="AU174" s="84" t="s">
        <v>82</v>
      </c>
      <c r="AY174" s="16" t="s">
        <v>132</v>
      </c>
      <c r="BE174" s="85">
        <f>IF(N174="základní",J174,0)</f>
        <v>0</v>
      </c>
      <c r="BF174" s="85">
        <f>IF(N174="snížená",J174,0)</f>
        <v>0</v>
      </c>
      <c r="BG174" s="85">
        <f>IF(N174="zákl. přenesená",J174,0)</f>
        <v>0</v>
      </c>
      <c r="BH174" s="85">
        <f>IF(N174="sníž. přenesená",J174,0)</f>
        <v>0</v>
      </c>
      <c r="BI174" s="85">
        <f>IF(N174="nulová",J174,0)</f>
        <v>0</v>
      </c>
      <c r="BJ174" s="16" t="s">
        <v>80</v>
      </c>
      <c r="BK174" s="85">
        <f>ROUND(I174*H174,2)</f>
        <v>0</v>
      </c>
      <c r="BL174" s="16" t="s">
        <v>138</v>
      </c>
      <c r="BM174" s="84" t="s">
        <v>811</v>
      </c>
    </row>
    <row r="175" spans="2:65" s="12" customFormat="1">
      <c r="B175" s="113"/>
      <c r="C175" s="114"/>
      <c r="D175" s="115" t="s">
        <v>140</v>
      </c>
      <c r="E175" s="116" t="s">
        <v>1</v>
      </c>
      <c r="F175" s="117" t="s">
        <v>812</v>
      </c>
      <c r="G175" s="114"/>
      <c r="H175" s="118">
        <v>4.32</v>
      </c>
      <c r="I175" s="114"/>
      <c r="J175" s="114"/>
      <c r="L175" s="86"/>
      <c r="M175" s="88"/>
      <c r="T175" s="89"/>
      <c r="AT175" s="87" t="s">
        <v>140</v>
      </c>
      <c r="AU175" s="87" t="s">
        <v>82</v>
      </c>
      <c r="AV175" s="12" t="s">
        <v>82</v>
      </c>
      <c r="AW175" s="12" t="s">
        <v>29</v>
      </c>
      <c r="AX175" s="12" t="s">
        <v>80</v>
      </c>
      <c r="AY175" s="87" t="s">
        <v>132</v>
      </c>
    </row>
    <row r="176" spans="2:65" s="1" customFormat="1" ht="21.75" customHeight="1">
      <c r="B176" s="127"/>
      <c r="C176" s="128" t="s">
        <v>323</v>
      </c>
      <c r="D176" s="128" t="s">
        <v>134</v>
      </c>
      <c r="E176" s="129" t="s">
        <v>813</v>
      </c>
      <c r="F176" s="130" t="s">
        <v>814</v>
      </c>
      <c r="G176" s="131" t="s">
        <v>252</v>
      </c>
      <c r="H176" s="132">
        <v>714</v>
      </c>
      <c r="I176" s="78"/>
      <c r="J176" s="126">
        <f>ROUND(I176*H176,2)</f>
        <v>0</v>
      </c>
      <c r="K176" s="79"/>
      <c r="L176" s="23"/>
      <c r="M176" s="80" t="s">
        <v>1</v>
      </c>
      <c r="N176" s="81" t="s">
        <v>37</v>
      </c>
      <c r="P176" s="82">
        <f>O176*H176</f>
        <v>0</v>
      </c>
      <c r="Q176" s="82">
        <v>0</v>
      </c>
      <c r="R176" s="82">
        <f>Q176*H176</f>
        <v>0</v>
      </c>
      <c r="S176" s="82">
        <v>0</v>
      </c>
      <c r="T176" s="83">
        <f>S176*H176</f>
        <v>0</v>
      </c>
      <c r="AR176" s="84" t="s">
        <v>138</v>
      </c>
      <c r="AT176" s="84" t="s">
        <v>134</v>
      </c>
      <c r="AU176" s="84" t="s">
        <v>82</v>
      </c>
      <c r="AY176" s="16" t="s">
        <v>132</v>
      </c>
      <c r="BE176" s="85">
        <f>IF(N176="základní",J176,0)</f>
        <v>0</v>
      </c>
      <c r="BF176" s="85">
        <f>IF(N176="snížená",J176,0)</f>
        <v>0</v>
      </c>
      <c r="BG176" s="85">
        <f>IF(N176="zákl. přenesená",J176,0)</f>
        <v>0</v>
      </c>
      <c r="BH176" s="85">
        <f>IF(N176="sníž. přenesená",J176,0)</f>
        <v>0</v>
      </c>
      <c r="BI176" s="85">
        <f>IF(N176="nulová",J176,0)</f>
        <v>0</v>
      </c>
      <c r="BJ176" s="16" t="s">
        <v>80</v>
      </c>
      <c r="BK176" s="85">
        <f>ROUND(I176*H176,2)</f>
        <v>0</v>
      </c>
      <c r="BL176" s="16" t="s">
        <v>138</v>
      </c>
      <c r="BM176" s="84" t="s">
        <v>815</v>
      </c>
    </row>
    <row r="177" spans="2:65" s="12" customFormat="1">
      <c r="B177" s="113"/>
      <c r="C177" s="114"/>
      <c r="D177" s="115" t="s">
        <v>140</v>
      </c>
      <c r="E177" s="116" t="s">
        <v>1</v>
      </c>
      <c r="F177" s="117" t="s">
        <v>776</v>
      </c>
      <c r="G177" s="114"/>
      <c r="H177" s="118">
        <v>714</v>
      </c>
      <c r="I177" s="114"/>
      <c r="J177" s="114"/>
      <c r="L177" s="86"/>
      <c r="M177" s="88"/>
      <c r="T177" s="89"/>
      <c r="AT177" s="87" t="s">
        <v>140</v>
      </c>
      <c r="AU177" s="87" t="s">
        <v>82</v>
      </c>
      <c r="AV177" s="12" t="s">
        <v>82</v>
      </c>
      <c r="AW177" s="12" t="s">
        <v>29</v>
      </c>
      <c r="AX177" s="12" t="s">
        <v>80</v>
      </c>
      <c r="AY177" s="87" t="s">
        <v>132</v>
      </c>
    </row>
    <row r="178" spans="2:65" s="1" customFormat="1" ht="33" customHeight="1">
      <c r="B178" s="127"/>
      <c r="C178" s="128" t="s">
        <v>329</v>
      </c>
      <c r="D178" s="128" t="s">
        <v>134</v>
      </c>
      <c r="E178" s="129" t="s">
        <v>816</v>
      </c>
      <c r="F178" s="130" t="s">
        <v>817</v>
      </c>
      <c r="G178" s="131" t="s">
        <v>186</v>
      </c>
      <c r="H178" s="132">
        <v>9</v>
      </c>
      <c r="I178" s="78"/>
      <c r="J178" s="126">
        <f t="shared" ref="J178:J187" si="10">ROUND(I178*H178,2)</f>
        <v>0</v>
      </c>
      <c r="K178" s="79"/>
      <c r="L178" s="23"/>
      <c r="M178" s="80" t="s">
        <v>1</v>
      </c>
      <c r="N178" s="81" t="s">
        <v>37</v>
      </c>
      <c r="P178" s="82">
        <f t="shared" ref="P178:P187" si="11">O178*H178</f>
        <v>0</v>
      </c>
      <c r="Q178" s="82">
        <v>0</v>
      </c>
      <c r="R178" s="82">
        <f t="shared" ref="R178:R187" si="12">Q178*H178</f>
        <v>0</v>
      </c>
      <c r="S178" s="82">
        <v>0</v>
      </c>
      <c r="T178" s="83">
        <f t="shared" ref="T178:T187" si="13">S178*H178</f>
        <v>0</v>
      </c>
      <c r="AR178" s="84" t="s">
        <v>138</v>
      </c>
      <c r="AT178" s="84" t="s">
        <v>134</v>
      </c>
      <c r="AU178" s="84" t="s">
        <v>82</v>
      </c>
      <c r="AY178" s="16" t="s">
        <v>132</v>
      </c>
      <c r="BE178" s="85">
        <f t="shared" ref="BE178:BE187" si="14">IF(N178="základní",J178,0)</f>
        <v>0</v>
      </c>
      <c r="BF178" s="85">
        <f t="shared" ref="BF178:BF187" si="15">IF(N178="snížená",J178,0)</f>
        <v>0</v>
      </c>
      <c r="BG178" s="85">
        <f t="shared" ref="BG178:BG187" si="16">IF(N178="zákl. přenesená",J178,0)</f>
        <v>0</v>
      </c>
      <c r="BH178" s="85">
        <f t="shared" ref="BH178:BH187" si="17">IF(N178="sníž. přenesená",J178,0)</f>
        <v>0</v>
      </c>
      <c r="BI178" s="85">
        <f t="shared" ref="BI178:BI187" si="18">IF(N178="nulová",J178,0)</f>
        <v>0</v>
      </c>
      <c r="BJ178" s="16" t="s">
        <v>80</v>
      </c>
      <c r="BK178" s="85">
        <f t="shared" ref="BK178:BK187" si="19">ROUND(I178*H178,2)</f>
        <v>0</v>
      </c>
      <c r="BL178" s="16" t="s">
        <v>138</v>
      </c>
      <c r="BM178" s="84" t="s">
        <v>818</v>
      </c>
    </row>
    <row r="179" spans="2:65" s="1" customFormat="1" ht="24.2" customHeight="1">
      <c r="B179" s="127"/>
      <c r="C179" s="128" t="s">
        <v>334</v>
      </c>
      <c r="D179" s="128" t="s">
        <v>134</v>
      </c>
      <c r="E179" s="129" t="s">
        <v>819</v>
      </c>
      <c r="F179" s="130" t="s">
        <v>820</v>
      </c>
      <c r="G179" s="131" t="s">
        <v>186</v>
      </c>
      <c r="H179" s="132">
        <v>9</v>
      </c>
      <c r="I179" s="78"/>
      <c r="J179" s="126">
        <f t="shared" si="10"/>
        <v>0</v>
      </c>
      <c r="K179" s="79"/>
      <c r="L179" s="23"/>
      <c r="M179" s="80" t="s">
        <v>1</v>
      </c>
      <c r="N179" s="81" t="s">
        <v>37</v>
      </c>
      <c r="P179" s="82">
        <f t="shared" si="11"/>
        <v>0</v>
      </c>
      <c r="Q179" s="82">
        <v>0</v>
      </c>
      <c r="R179" s="82">
        <f t="shared" si="12"/>
        <v>0</v>
      </c>
      <c r="S179" s="82">
        <v>0</v>
      </c>
      <c r="T179" s="83">
        <f t="shared" si="13"/>
        <v>0</v>
      </c>
      <c r="AR179" s="84" t="s">
        <v>138</v>
      </c>
      <c r="AT179" s="84" t="s">
        <v>134</v>
      </c>
      <c r="AU179" s="84" t="s">
        <v>82</v>
      </c>
      <c r="AY179" s="16" t="s">
        <v>132</v>
      </c>
      <c r="BE179" s="85">
        <f t="shared" si="14"/>
        <v>0</v>
      </c>
      <c r="BF179" s="85">
        <f t="shared" si="15"/>
        <v>0</v>
      </c>
      <c r="BG179" s="85">
        <f t="shared" si="16"/>
        <v>0</v>
      </c>
      <c r="BH179" s="85">
        <f t="shared" si="17"/>
        <v>0</v>
      </c>
      <c r="BI179" s="85">
        <f t="shared" si="18"/>
        <v>0</v>
      </c>
      <c r="BJ179" s="16" t="s">
        <v>80</v>
      </c>
      <c r="BK179" s="85">
        <f t="shared" si="19"/>
        <v>0</v>
      </c>
      <c r="BL179" s="16" t="s">
        <v>138</v>
      </c>
      <c r="BM179" s="84" t="s">
        <v>821</v>
      </c>
    </row>
    <row r="180" spans="2:65" s="1" customFormat="1" ht="21.75" customHeight="1">
      <c r="B180" s="127"/>
      <c r="C180" s="145" t="s">
        <v>340</v>
      </c>
      <c r="D180" s="145" t="s">
        <v>165</v>
      </c>
      <c r="E180" s="146" t="s">
        <v>822</v>
      </c>
      <c r="F180" s="147" t="s">
        <v>823</v>
      </c>
      <c r="G180" s="148" t="s">
        <v>186</v>
      </c>
      <c r="H180" s="149">
        <v>3</v>
      </c>
      <c r="I180" s="98"/>
      <c r="J180" s="144">
        <f t="shared" si="10"/>
        <v>0</v>
      </c>
      <c r="K180" s="99"/>
      <c r="L180" s="100"/>
      <c r="M180" s="101" t="s">
        <v>1</v>
      </c>
      <c r="N180" s="102" t="s">
        <v>37</v>
      </c>
      <c r="P180" s="82">
        <f t="shared" si="11"/>
        <v>0</v>
      </c>
      <c r="Q180" s="82">
        <v>5.5E-2</v>
      </c>
      <c r="R180" s="82">
        <f t="shared" si="12"/>
        <v>0.16500000000000001</v>
      </c>
      <c r="S180" s="82">
        <v>0</v>
      </c>
      <c r="T180" s="83">
        <f t="shared" si="13"/>
        <v>0</v>
      </c>
      <c r="AR180" s="84" t="s">
        <v>169</v>
      </c>
      <c r="AT180" s="84" t="s">
        <v>165</v>
      </c>
      <c r="AU180" s="84" t="s">
        <v>82</v>
      </c>
      <c r="AY180" s="16" t="s">
        <v>132</v>
      </c>
      <c r="BE180" s="85">
        <f t="shared" si="14"/>
        <v>0</v>
      </c>
      <c r="BF180" s="85">
        <f t="shared" si="15"/>
        <v>0</v>
      </c>
      <c r="BG180" s="85">
        <f t="shared" si="16"/>
        <v>0</v>
      </c>
      <c r="BH180" s="85">
        <f t="shared" si="17"/>
        <v>0</v>
      </c>
      <c r="BI180" s="85">
        <f t="shared" si="18"/>
        <v>0</v>
      </c>
      <c r="BJ180" s="16" t="s">
        <v>80</v>
      </c>
      <c r="BK180" s="85">
        <f t="shared" si="19"/>
        <v>0</v>
      </c>
      <c r="BL180" s="16" t="s">
        <v>138</v>
      </c>
      <c r="BM180" s="84" t="s">
        <v>824</v>
      </c>
    </row>
    <row r="181" spans="2:65" s="1" customFormat="1" ht="24.2" customHeight="1">
      <c r="B181" s="127"/>
      <c r="C181" s="145" t="s">
        <v>346</v>
      </c>
      <c r="D181" s="145" t="s">
        <v>165</v>
      </c>
      <c r="E181" s="146" t="s">
        <v>825</v>
      </c>
      <c r="F181" s="147" t="s">
        <v>826</v>
      </c>
      <c r="G181" s="148" t="s">
        <v>186</v>
      </c>
      <c r="H181" s="149">
        <v>2</v>
      </c>
      <c r="I181" s="98"/>
      <c r="J181" s="144">
        <f t="shared" si="10"/>
        <v>0</v>
      </c>
      <c r="K181" s="99"/>
      <c r="L181" s="100"/>
      <c r="M181" s="101" t="s">
        <v>1</v>
      </c>
      <c r="N181" s="102" t="s">
        <v>37</v>
      </c>
      <c r="P181" s="82">
        <f t="shared" si="11"/>
        <v>0</v>
      </c>
      <c r="Q181" s="82">
        <v>5.5E-2</v>
      </c>
      <c r="R181" s="82">
        <f t="shared" si="12"/>
        <v>0.11</v>
      </c>
      <c r="S181" s="82">
        <v>0</v>
      </c>
      <c r="T181" s="83">
        <f t="shared" si="13"/>
        <v>0</v>
      </c>
      <c r="AR181" s="84" t="s">
        <v>169</v>
      </c>
      <c r="AT181" s="84" t="s">
        <v>165</v>
      </c>
      <c r="AU181" s="84" t="s">
        <v>82</v>
      </c>
      <c r="AY181" s="16" t="s">
        <v>132</v>
      </c>
      <c r="BE181" s="85">
        <f t="shared" si="14"/>
        <v>0</v>
      </c>
      <c r="BF181" s="85">
        <f t="shared" si="15"/>
        <v>0</v>
      </c>
      <c r="BG181" s="85">
        <f t="shared" si="16"/>
        <v>0</v>
      </c>
      <c r="BH181" s="85">
        <f t="shared" si="17"/>
        <v>0</v>
      </c>
      <c r="BI181" s="85">
        <f t="shared" si="18"/>
        <v>0</v>
      </c>
      <c r="BJ181" s="16" t="s">
        <v>80</v>
      </c>
      <c r="BK181" s="85">
        <f t="shared" si="19"/>
        <v>0</v>
      </c>
      <c r="BL181" s="16" t="s">
        <v>138</v>
      </c>
      <c r="BM181" s="84" t="s">
        <v>827</v>
      </c>
    </row>
    <row r="182" spans="2:65" s="1" customFormat="1" ht="21.75" customHeight="1">
      <c r="B182" s="127"/>
      <c r="C182" s="145" t="s">
        <v>351</v>
      </c>
      <c r="D182" s="145" t="s">
        <v>165</v>
      </c>
      <c r="E182" s="146" t="s">
        <v>828</v>
      </c>
      <c r="F182" s="147" t="s">
        <v>829</v>
      </c>
      <c r="G182" s="148" t="s">
        <v>186</v>
      </c>
      <c r="H182" s="149">
        <v>1</v>
      </c>
      <c r="I182" s="98"/>
      <c r="J182" s="144">
        <f t="shared" si="10"/>
        <v>0</v>
      </c>
      <c r="K182" s="99"/>
      <c r="L182" s="100"/>
      <c r="M182" s="101" t="s">
        <v>1</v>
      </c>
      <c r="N182" s="102" t="s">
        <v>37</v>
      </c>
      <c r="P182" s="82">
        <f t="shared" si="11"/>
        <v>0</v>
      </c>
      <c r="Q182" s="82">
        <v>5.5E-2</v>
      </c>
      <c r="R182" s="82">
        <f t="shared" si="12"/>
        <v>5.5E-2</v>
      </c>
      <c r="S182" s="82">
        <v>0</v>
      </c>
      <c r="T182" s="83">
        <f t="shared" si="13"/>
        <v>0</v>
      </c>
      <c r="AR182" s="84" t="s">
        <v>169</v>
      </c>
      <c r="AT182" s="84" t="s">
        <v>165</v>
      </c>
      <c r="AU182" s="84" t="s">
        <v>82</v>
      </c>
      <c r="AY182" s="16" t="s">
        <v>132</v>
      </c>
      <c r="BE182" s="85">
        <f t="shared" si="14"/>
        <v>0</v>
      </c>
      <c r="BF182" s="85">
        <f t="shared" si="15"/>
        <v>0</v>
      </c>
      <c r="BG182" s="85">
        <f t="shared" si="16"/>
        <v>0</v>
      </c>
      <c r="BH182" s="85">
        <f t="shared" si="17"/>
        <v>0</v>
      </c>
      <c r="BI182" s="85">
        <f t="shared" si="18"/>
        <v>0</v>
      </c>
      <c r="BJ182" s="16" t="s">
        <v>80</v>
      </c>
      <c r="BK182" s="85">
        <f t="shared" si="19"/>
        <v>0</v>
      </c>
      <c r="BL182" s="16" t="s">
        <v>138</v>
      </c>
      <c r="BM182" s="84" t="s">
        <v>830</v>
      </c>
    </row>
    <row r="183" spans="2:65" s="1" customFormat="1" ht="21.75" customHeight="1">
      <c r="B183" s="127"/>
      <c r="C183" s="145" t="s">
        <v>355</v>
      </c>
      <c r="D183" s="145" t="s">
        <v>165</v>
      </c>
      <c r="E183" s="146" t="s">
        <v>831</v>
      </c>
      <c r="F183" s="147" t="s">
        <v>832</v>
      </c>
      <c r="G183" s="148" t="s">
        <v>186</v>
      </c>
      <c r="H183" s="149">
        <v>2</v>
      </c>
      <c r="I183" s="98"/>
      <c r="J183" s="144">
        <f t="shared" si="10"/>
        <v>0</v>
      </c>
      <c r="K183" s="99"/>
      <c r="L183" s="100"/>
      <c r="M183" s="101" t="s">
        <v>1</v>
      </c>
      <c r="N183" s="102" t="s">
        <v>37</v>
      </c>
      <c r="P183" s="82">
        <f t="shared" si="11"/>
        <v>0</v>
      </c>
      <c r="Q183" s="82">
        <v>5.5E-2</v>
      </c>
      <c r="R183" s="82">
        <f t="shared" si="12"/>
        <v>0.11</v>
      </c>
      <c r="S183" s="82">
        <v>0</v>
      </c>
      <c r="T183" s="83">
        <f t="shared" si="13"/>
        <v>0</v>
      </c>
      <c r="AR183" s="84" t="s">
        <v>169</v>
      </c>
      <c r="AT183" s="84" t="s">
        <v>165</v>
      </c>
      <c r="AU183" s="84" t="s">
        <v>82</v>
      </c>
      <c r="AY183" s="16" t="s">
        <v>132</v>
      </c>
      <c r="BE183" s="85">
        <f t="shared" si="14"/>
        <v>0</v>
      </c>
      <c r="BF183" s="85">
        <f t="shared" si="15"/>
        <v>0</v>
      </c>
      <c r="BG183" s="85">
        <f t="shared" si="16"/>
        <v>0</v>
      </c>
      <c r="BH183" s="85">
        <f t="shared" si="17"/>
        <v>0</v>
      </c>
      <c r="BI183" s="85">
        <f t="shared" si="18"/>
        <v>0</v>
      </c>
      <c r="BJ183" s="16" t="s">
        <v>80</v>
      </c>
      <c r="BK183" s="85">
        <f t="shared" si="19"/>
        <v>0</v>
      </c>
      <c r="BL183" s="16" t="s">
        <v>138</v>
      </c>
      <c r="BM183" s="84" t="s">
        <v>833</v>
      </c>
    </row>
    <row r="184" spans="2:65" s="1" customFormat="1" ht="21.75" customHeight="1">
      <c r="B184" s="127"/>
      <c r="C184" s="145" t="s">
        <v>360</v>
      </c>
      <c r="D184" s="145" t="s">
        <v>165</v>
      </c>
      <c r="E184" s="146" t="s">
        <v>834</v>
      </c>
      <c r="F184" s="147" t="s">
        <v>835</v>
      </c>
      <c r="G184" s="148" t="s">
        <v>186</v>
      </c>
      <c r="H184" s="149">
        <v>1</v>
      </c>
      <c r="I184" s="98"/>
      <c r="J184" s="144">
        <f t="shared" si="10"/>
        <v>0</v>
      </c>
      <c r="K184" s="99"/>
      <c r="L184" s="100"/>
      <c r="M184" s="101" t="s">
        <v>1</v>
      </c>
      <c r="N184" s="102" t="s">
        <v>37</v>
      </c>
      <c r="P184" s="82">
        <f t="shared" si="11"/>
        <v>0</v>
      </c>
      <c r="Q184" s="82">
        <v>5.5E-2</v>
      </c>
      <c r="R184" s="82">
        <f t="shared" si="12"/>
        <v>5.5E-2</v>
      </c>
      <c r="S184" s="82">
        <v>0</v>
      </c>
      <c r="T184" s="83">
        <f t="shared" si="13"/>
        <v>0</v>
      </c>
      <c r="AR184" s="84" t="s">
        <v>169</v>
      </c>
      <c r="AT184" s="84" t="s">
        <v>165</v>
      </c>
      <c r="AU184" s="84" t="s">
        <v>82</v>
      </c>
      <c r="AY184" s="16" t="s">
        <v>132</v>
      </c>
      <c r="BE184" s="85">
        <f t="shared" si="14"/>
        <v>0</v>
      </c>
      <c r="BF184" s="85">
        <f t="shared" si="15"/>
        <v>0</v>
      </c>
      <c r="BG184" s="85">
        <f t="shared" si="16"/>
        <v>0</v>
      </c>
      <c r="BH184" s="85">
        <f t="shared" si="17"/>
        <v>0</v>
      </c>
      <c r="BI184" s="85">
        <f t="shared" si="18"/>
        <v>0</v>
      </c>
      <c r="BJ184" s="16" t="s">
        <v>80</v>
      </c>
      <c r="BK184" s="85">
        <f t="shared" si="19"/>
        <v>0</v>
      </c>
      <c r="BL184" s="16" t="s">
        <v>138</v>
      </c>
      <c r="BM184" s="84" t="s">
        <v>836</v>
      </c>
    </row>
    <row r="185" spans="2:65" s="1" customFormat="1" ht="24.2" customHeight="1">
      <c r="B185" s="127"/>
      <c r="C185" s="128" t="s">
        <v>367</v>
      </c>
      <c r="D185" s="128" t="s">
        <v>134</v>
      </c>
      <c r="E185" s="129" t="s">
        <v>837</v>
      </c>
      <c r="F185" s="130" t="s">
        <v>838</v>
      </c>
      <c r="G185" s="131" t="s">
        <v>186</v>
      </c>
      <c r="H185" s="132">
        <v>9</v>
      </c>
      <c r="I185" s="78"/>
      <c r="J185" s="126">
        <f t="shared" si="10"/>
        <v>0</v>
      </c>
      <c r="K185" s="79"/>
      <c r="L185" s="23"/>
      <c r="M185" s="80" t="s">
        <v>1</v>
      </c>
      <c r="N185" s="81" t="s">
        <v>37</v>
      </c>
      <c r="P185" s="82">
        <f t="shared" si="11"/>
        <v>0</v>
      </c>
      <c r="Q185" s="82">
        <v>0</v>
      </c>
      <c r="R185" s="82">
        <f t="shared" si="12"/>
        <v>0</v>
      </c>
      <c r="S185" s="82">
        <v>0</v>
      </c>
      <c r="T185" s="83">
        <f t="shared" si="13"/>
        <v>0</v>
      </c>
      <c r="AR185" s="84" t="s">
        <v>138</v>
      </c>
      <c r="AT185" s="84" t="s">
        <v>134</v>
      </c>
      <c r="AU185" s="84" t="s">
        <v>82</v>
      </c>
      <c r="AY185" s="16" t="s">
        <v>132</v>
      </c>
      <c r="BE185" s="85">
        <f t="shared" si="14"/>
        <v>0</v>
      </c>
      <c r="BF185" s="85">
        <f t="shared" si="15"/>
        <v>0</v>
      </c>
      <c r="BG185" s="85">
        <f t="shared" si="16"/>
        <v>0</v>
      </c>
      <c r="BH185" s="85">
        <f t="shared" si="17"/>
        <v>0</v>
      </c>
      <c r="BI185" s="85">
        <f t="shared" si="18"/>
        <v>0</v>
      </c>
      <c r="BJ185" s="16" t="s">
        <v>80</v>
      </c>
      <c r="BK185" s="85">
        <f t="shared" si="19"/>
        <v>0</v>
      </c>
      <c r="BL185" s="16" t="s">
        <v>138</v>
      </c>
      <c r="BM185" s="84" t="s">
        <v>839</v>
      </c>
    </row>
    <row r="186" spans="2:65" s="1" customFormat="1" ht="24.2" customHeight="1">
      <c r="B186" s="127"/>
      <c r="C186" s="128" t="s">
        <v>375</v>
      </c>
      <c r="D186" s="128" t="s">
        <v>134</v>
      </c>
      <c r="E186" s="129" t="s">
        <v>840</v>
      </c>
      <c r="F186" s="130" t="s">
        <v>841</v>
      </c>
      <c r="G186" s="131" t="s">
        <v>186</v>
      </c>
      <c r="H186" s="132">
        <v>9</v>
      </c>
      <c r="I186" s="78"/>
      <c r="J186" s="126">
        <f t="shared" si="10"/>
        <v>0</v>
      </c>
      <c r="K186" s="79"/>
      <c r="L186" s="23"/>
      <c r="M186" s="80" t="s">
        <v>1</v>
      </c>
      <c r="N186" s="81" t="s">
        <v>37</v>
      </c>
      <c r="P186" s="82">
        <f t="shared" si="11"/>
        <v>0</v>
      </c>
      <c r="Q186" s="82">
        <v>6.0000000000000002E-5</v>
      </c>
      <c r="R186" s="82">
        <f t="shared" si="12"/>
        <v>5.4000000000000001E-4</v>
      </c>
      <c r="S186" s="82">
        <v>0</v>
      </c>
      <c r="T186" s="83">
        <f t="shared" si="13"/>
        <v>0</v>
      </c>
      <c r="AR186" s="84" t="s">
        <v>138</v>
      </c>
      <c r="AT186" s="84" t="s">
        <v>134</v>
      </c>
      <c r="AU186" s="84" t="s">
        <v>82</v>
      </c>
      <c r="AY186" s="16" t="s">
        <v>132</v>
      </c>
      <c r="BE186" s="85">
        <f t="shared" si="14"/>
        <v>0</v>
      </c>
      <c r="BF186" s="85">
        <f t="shared" si="15"/>
        <v>0</v>
      </c>
      <c r="BG186" s="85">
        <f t="shared" si="16"/>
        <v>0</v>
      </c>
      <c r="BH186" s="85">
        <f t="shared" si="17"/>
        <v>0</v>
      </c>
      <c r="BI186" s="85">
        <f t="shared" si="18"/>
        <v>0</v>
      </c>
      <c r="BJ186" s="16" t="s">
        <v>80</v>
      </c>
      <c r="BK186" s="85">
        <f t="shared" si="19"/>
        <v>0</v>
      </c>
      <c r="BL186" s="16" t="s">
        <v>138</v>
      </c>
      <c r="BM186" s="84" t="s">
        <v>842</v>
      </c>
    </row>
    <row r="187" spans="2:65" s="1" customFormat="1" ht="21.75" customHeight="1">
      <c r="B187" s="127"/>
      <c r="C187" s="145" t="s">
        <v>566</v>
      </c>
      <c r="D187" s="145" t="s">
        <v>165</v>
      </c>
      <c r="E187" s="146" t="s">
        <v>843</v>
      </c>
      <c r="F187" s="147" t="s">
        <v>844</v>
      </c>
      <c r="G187" s="148" t="s">
        <v>186</v>
      </c>
      <c r="H187" s="149">
        <v>27</v>
      </c>
      <c r="I187" s="98"/>
      <c r="J187" s="144">
        <f t="shared" si="10"/>
        <v>0</v>
      </c>
      <c r="K187" s="99"/>
      <c r="L187" s="100"/>
      <c r="M187" s="101" t="s">
        <v>1</v>
      </c>
      <c r="N187" s="102" t="s">
        <v>37</v>
      </c>
      <c r="P187" s="82">
        <f t="shared" si="11"/>
        <v>0</v>
      </c>
      <c r="Q187" s="82">
        <v>7.0899999999999999E-3</v>
      </c>
      <c r="R187" s="82">
        <f t="shared" si="12"/>
        <v>0.19142999999999999</v>
      </c>
      <c r="S187" s="82">
        <v>0</v>
      </c>
      <c r="T187" s="83">
        <f t="shared" si="13"/>
        <v>0</v>
      </c>
      <c r="AR187" s="84" t="s">
        <v>169</v>
      </c>
      <c r="AT187" s="84" t="s">
        <v>165</v>
      </c>
      <c r="AU187" s="84" t="s">
        <v>82</v>
      </c>
      <c r="AY187" s="16" t="s">
        <v>132</v>
      </c>
      <c r="BE187" s="85">
        <f t="shared" si="14"/>
        <v>0</v>
      </c>
      <c r="BF187" s="85">
        <f t="shared" si="15"/>
        <v>0</v>
      </c>
      <c r="BG187" s="85">
        <f t="shared" si="16"/>
        <v>0</v>
      </c>
      <c r="BH187" s="85">
        <f t="shared" si="17"/>
        <v>0</v>
      </c>
      <c r="BI187" s="85">
        <f t="shared" si="18"/>
        <v>0</v>
      </c>
      <c r="BJ187" s="16" t="s">
        <v>80</v>
      </c>
      <c r="BK187" s="85">
        <f t="shared" si="19"/>
        <v>0</v>
      </c>
      <c r="BL187" s="16" t="s">
        <v>138</v>
      </c>
      <c r="BM187" s="84" t="s">
        <v>845</v>
      </c>
    </row>
    <row r="188" spans="2:65" s="12" customFormat="1">
      <c r="B188" s="113"/>
      <c r="C188" s="114"/>
      <c r="D188" s="115" t="s">
        <v>140</v>
      </c>
      <c r="E188" s="116" t="s">
        <v>1</v>
      </c>
      <c r="F188" s="117" t="s">
        <v>846</v>
      </c>
      <c r="G188" s="114"/>
      <c r="H188" s="118">
        <v>27</v>
      </c>
      <c r="I188" s="114"/>
      <c r="J188" s="114"/>
      <c r="L188" s="86"/>
      <c r="M188" s="88"/>
      <c r="T188" s="89"/>
      <c r="AT188" s="87" t="s">
        <v>140</v>
      </c>
      <c r="AU188" s="87" t="s">
        <v>82</v>
      </c>
      <c r="AV188" s="12" t="s">
        <v>82</v>
      </c>
      <c r="AW188" s="12" t="s">
        <v>29</v>
      </c>
      <c r="AX188" s="12" t="s">
        <v>80</v>
      </c>
      <c r="AY188" s="87" t="s">
        <v>132</v>
      </c>
    </row>
    <row r="189" spans="2:65" s="1" customFormat="1" ht="24.2" customHeight="1">
      <c r="B189" s="127"/>
      <c r="C189" s="145" t="s">
        <v>571</v>
      </c>
      <c r="D189" s="145" t="s">
        <v>165</v>
      </c>
      <c r="E189" s="146" t="s">
        <v>847</v>
      </c>
      <c r="F189" s="147" t="s">
        <v>848</v>
      </c>
      <c r="G189" s="148" t="s">
        <v>186</v>
      </c>
      <c r="H189" s="149">
        <v>81</v>
      </c>
      <c r="I189" s="98"/>
      <c r="J189" s="144">
        <f>ROUND(I189*H189,2)</f>
        <v>0</v>
      </c>
      <c r="K189" s="99"/>
      <c r="L189" s="100"/>
      <c r="M189" s="101" t="s">
        <v>1</v>
      </c>
      <c r="N189" s="102" t="s">
        <v>37</v>
      </c>
      <c r="P189" s="82">
        <f>O189*H189</f>
        <v>0</v>
      </c>
      <c r="Q189" s="82">
        <v>2E-3</v>
      </c>
      <c r="R189" s="82">
        <f>Q189*H189</f>
        <v>0.16200000000000001</v>
      </c>
      <c r="S189" s="82">
        <v>0</v>
      </c>
      <c r="T189" s="83">
        <f>S189*H189</f>
        <v>0</v>
      </c>
      <c r="AR189" s="84" t="s">
        <v>169</v>
      </c>
      <c r="AT189" s="84" t="s">
        <v>165</v>
      </c>
      <c r="AU189" s="84" t="s">
        <v>82</v>
      </c>
      <c r="AY189" s="16" t="s">
        <v>132</v>
      </c>
      <c r="BE189" s="85">
        <f>IF(N189="základní",J189,0)</f>
        <v>0</v>
      </c>
      <c r="BF189" s="85">
        <f>IF(N189="snížená",J189,0)</f>
        <v>0</v>
      </c>
      <c r="BG189" s="85">
        <f>IF(N189="zákl. přenesená",J189,0)</f>
        <v>0</v>
      </c>
      <c r="BH189" s="85">
        <f>IF(N189="sníž. přenesená",J189,0)</f>
        <v>0</v>
      </c>
      <c r="BI189" s="85">
        <f>IF(N189="nulová",J189,0)</f>
        <v>0</v>
      </c>
      <c r="BJ189" s="16" t="s">
        <v>80</v>
      </c>
      <c r="BK189" s="85">
        <f>ROUND(I189*H189,2)</f>
        <v>0</v>
      </c>
      <c r="BL189" s="16" t="s">
        <v>138</v>
      </c>
      <c r="BM189" s="84" t="s">
        <v>849</v>
      </c>
    </row>
    <row r="190" spans="2:65" s="12" customFormat="1">
      <c r="B190" s="113"/>
      <c r="C190" s="114"/>
      <c r="D190" s="115" t="s">
        <v>140</v>
      </c>
      <c r="E190" s="116" t="s">
        <v>1</v>
      </c>
      <c r="F190" s="117" t="s">
        <v>850</v>
      </c>
      <c r="G190" s="114"/>
      <c r="H190" s="118">
        <v>81</v>
      </c>
      <c r="I190" s="114"/>
      <c r="J190" s="114"/>
      <c r="L190" s="86"/>
      <c r="M190" s="88"/>
      <c r="T190" s="89"/>
      <c r="AT190" s="87" t="s">
        <v>140</v>
      </c>
      <c r="AU190" s="87" t="s">
        <v>82</v>
      </c>
      <c r="AV190" s="12" t="s">
        <v>82</v>
      </c>
      <c r="AW190" s="12" t="s">
        <v>29</v>
      </c>
      <c r="AX190" s="12" t="s">
        <v>80</v>
      </c>
      <c r="AY190" s="87" t="s">
        <v>132</v>
      </c>
    </row>
    <row r="191" spans="2:65" s="1" customFormat="1" ht="24.2" customHeight="1">
      <c r="B191" s="127"/>
      <c r="C191" s="145" t="s">
        <v>576</v>
      </c>
      <c r="D191" s="145" t="s">
        <v>165</v>
      </c>
      <c r="E191" s="146" t="s">
        <v>851</v>
      </c>
      <c r="F191" s="147" t="s">
        <v>852</v>
      </c>
      <c r="G191" s="148" t="s">
        <v>161</v>
      </c>
      <c r="H191" s="149">
        <v>18.899999999999999</v>
      </c>
      <c r="I191" s="98"/>
      <c r="J191" s="144">
        <f>ROUND(I191*H191,2)</f>
        <v>0</v>
      </c>
      <c r="K191" s="99"/>
      <c r="L191" s="100"/>
      <c r="M191" s="101" t="s">
        <v>1</v>
      </c>
      <c r="N191" s="102" t="s">
        <v>37</v>
      </c>
      <c r="P191" s="82">
        <f>O191*H191</f>
        <v>0</v>
      </c>
      <c r="Q191" s="82">
        <v>2.0000000000000001E-4</v>
      </c>
      <c r="R191" s="82">
        <f>Q191*H191</f>
        <v>3.7799999999999999E-3</v>
      </c>
      <c r="S191" s="82">
        <v>0</v>
      </c>
      <c r="T191" s="83">
        <f>S191*H191</f>
        <v>0</v>
      </c>
      <c r="AR191" s="84" t="s">
        <v>169</v>
      </c>
      <c r="AT191" s="84" t="s">
        <v>165</v>
      </c>
      <c r="AU191" s="84" t="s">
        <v>82</v>
      </c>
      <c r="AY191" s="16" t="s">
        <v>132</v>
      </c>
      <c r="BE191" s="85">
        <f>IF(N191="základní",J191,0)</f>
        <v>0</v>
      </c>
      <c r="BF191" s="85">
        <f>IF(N191="snížená",J191,0)</f>
        <v>0</v>
      </c>
      <c r="BG191" s="85">
        <f>IF(N191="zákl. přenesená",J191,0)</f>
        <v>0</v>
      </c>
      <c r="BH191" s="85">
        <f>IF(N191="sníž. přenesená",J191,0)</f>
        <v>0</v>
      </c>
      <c r="BI191" s="85">
        <f>IF(N191="nulová",J191,0)</f>
        <v>0</v>
      </c>
      <c r="BJ191" s="16" t="s">
        <v>80</v>
      </c>
      <c r="BK191" s="85">
        <f>ROUND(I191*H191,2)</f>
        <v>0</v>
      </c>
      <c r="BL191" s="16" t="s">
        <v>138</v>
      </c>
      <c r="BM191" s="84" t="s">
        <v>853</v>
      </c>
    </row>
    <row r="192" spans="2:65" s="12" customFormat="1">
      <c r="B192" s="113"/>
      <c r="C192" s="114"/>
      <c r="D192" s="115" t="s">
        <v>140</v>
      </c>
      <c r="E192" s="116" t="s">
        <v>1</v>
      </c>
      <c r="F192" s="117" t="s">
        <v>854</v>
      </c>
      <c r="G192" s="114"/>
      <c r="H192" s="118">
        <v>18.899999999999999</v>
      </c>
      <c r="I192" s="114"/>
      <c r="J192" s="114"/>
      <c r="L192" s="86"/>
      <c r="M192" s="88"/>
      <c r="T192" s="89"/>
      <c r="AT192" s="87" t="s">
        <v>140</v>
      </c>
      <c r="AU192" s="87" t="s">
        <v>82</v>
      </c>
      <c r="AV192" s="12" t="s">
        <v>82</v>
      </c>
      <c r="AW192" s="12" t="s">
        <v>29</v>
      </c>
      <c r="AX192" s="12" t="s">
        <v>80</v>
      </c>
      <c r="AY192" s="87" t="s">
        <v>132</v>
      </c>
    </row>
    <row r="193" spans="2:65" s="1" customFormat="1" ht="24.2" customHeight="1">
      <c r="B193" s="127"/>
      <c r="C193" s="128" t="s">
        <v>580</v>
      </c>
      <c r="D193" s="128" t="s">
        <v>134</v>
      </c>
      <c r="E193" s="129" t="s">
        <v>855</v>
      </c>
      <c r="F193" s="130" t="s">
        <v>856</v>
      </c>
      <c r="G193" s="131" t="s">
        <v>186</v>
      </c>
      <c r="H193" s="132">
        <v>9</v>
      </c>
      <c r="I193" s="78"/>
      <c r="J193" s="126">
        <f>ROUND(I193*H193,2)</f>
        <v>0</v>
      </c>
      <c r="K193" s="79"/>
      <c r="L193" s="23"/>
      <c r="M193" s="80" t="s">
        <v>1</v>
      </c>
      <c r="N193" s="81" t="s">
        <v>37</v>
      </c>
      <c r="P193" s="82">
        <f>O193*H193</f>
        <v>0</v>
      </c>
      <c r="Q193" s="82">
        <v>0</v>
      </c>
      <c r="R193" s="82">
        <f>Q193*H193</f>
        <v>0</v>
      </c>
      <c r="S193" s="82">
        <v>0</v>
      </c>
      <c r="T193" s="83">
        <f>S193*H193</f>
        <v>0</v>
      </c>
      <c r="AR193" s="84" t="s">
        <v>138</v>
      </c>
      <c r="AT193" s="84" t="s">
        <v>134</v>
      </c>
      <c r="AU193" s="84" t="s">
        <v>82</v>
      </c>
      <c r="AY193" s="16" t="s">
        <v>132</v>
      </c>
      <c r="BE193" s="85">
        <f>IF(N193="základní",J193,0)</f>
        <v>0</v>
      </c>
      <c r="BF193" s="85">
        <f>IF(N193="snížená",J193,0)</f>
        <v>0</v>
      </c>
      <c r="BG193" s="85">
        <f>IF(N193="zákl. přenesená",J193,0)</f>
        <v>0</v>
      </c>
      <c r="BH193" s="85">
        <f>IF(N193="sníž. přenesená",J193,0)</f>
        <v>0</v>
      </c>
      <c r="BI193" s="85">
        <f>IF(N193="nulová",J193,0)</f>
        <v>0</v>
      </c>
      <c r="BJ193" s="16" t="s">
        <v>80</v>
      </c>
      <c r="BK193" s="85">
        <f>ROUND(I193*H193,2)</f>
        <v>0</v>
      </c>
      <c r="BL193" s="16" t="s">
        <v>138</v>
      </c>
      <c r="BM193" s="84" t="s">
        <v>857</v>
      </c>
    </row>
    <row r="194" spans="2:65" s="1" customFormat="1" ht="24.2" customHeight="1">
      <c r="B194" s="127"/>
      <c r="C194" s="128" t="s">
        <v>584</v>
      </c>
      <c r="D194" s="128" t="s">
        <v>134</v>
      </c>
      <c r="E194" s="129" t="s">
        <v>858</v>
      </c>
      <c r="F194" s="130" t="s">
        <v>859</v>
      </c>
      <c r="G194" s="131" t="s">
        <v>168</v>
      </c>
      <c r="H194" s="132">
        <v>1.4E-2</v>
      </c>
      <c r="I194" s="78"/>
      <c r="J194" s="126">
        <f>ROUND(I194*H194,2)</f>
        <v>0</v>
      </c>
      <c r="K194" s="79"/>
      <c r="L194" s="23"/>
      <c r="M194" s="80" t="s">
        <v>1</v>
      </c>
      <c r="N194" s="81" t="s">
        <v>37</v>
      </c>
      <c r="P194" s="82">
        <f>O194*H194</f>
        <v>0</v>
      </c>
      <c r="Q194" s="82">
        <v>0</v>
      </c>
      <c r="R194" s="82">
        <f>Q194*H194</f>
        <v>0</v>
      </c>
      <c r="S194" s="82">
        <v>0</v>
      </c>
      <c r="T194" s="83">
        <f>S194*H194</f>
        <v>0</v>
      </c>
      <c r="AR194" s="84" t="s">
        <v>138</v>
      </c>
      <c r="AT194" s="84" t="s">
        <v>134</v>
      </c>
      <c r="AU194" s="84" t="s">
        <v>82</v>
      </c>
      <c r="AY194" s="16" t="s">
        <v>132</v>
      </c>
      <c r="BE194" s="85">
        <f>IF(N194="základní",J194,0)</f>
        <v>0</v>
      </c>
      <c r="BF194" s="85">
        <f>IF(N194="snížená",J194,0)</f>
        <v>0</v>
      </c>
      <c r="BG194" s="85">
        <f>IF(N194="zákl. přenesená",J194,0)</f>
        <v>0</v>
      </c>
      <c r="BH194" s="85">
        <f>IF(N194="sníž. přenesená",J194,0)</f>
        <v>0</v>
      </c>
      <c r="BI194" s="85">
        <f>IF(N194="nulová",J194,0)</f>
        <v>0</v>
      </c>
      <c r="BJ194" s="16" t="s">
        <v>80</v>
      </c>
      <c r="BK194" s="85">
        <f>ROUND(I194*H194,2)</f>
        <v>0</v>
      </c>
      <c r="BL194" s="16" t="s">
        <v>138</v>
      </c>
      <c r="BM194" s="84" t="s">
        <v>860</v>
      </c>
    </row>
    <row r="195" spans="2:65" s="12" customFormat="1">
      <c r="B195" s="113"/>
      <c r="C195" s="114"/>
      <c r="D195" s="115" t="s">
        <v>140</v>
      </c>
      <c r="E195" s="116" t="s">
        <v>1</v>
      </c>
      <c r="F195" s="117" t="s">
        <v>861</v>
      </c>
      <c r="G195" s="114"/>
      <c r="H195" s="118">
        <v>1.4E-2</v>
      </c>
      <c r="I195" s="114"/>
      <c r="J195" s="114"/>
      <c r="L195" s="86"/>
      <c r="M195" s="88"/>
      <c r="T195" s="89"/>
      <c r="AT195" s="87" t="s">
        <v>140</v>
      </c>
      <c r="AU195" s="87" t="s">
        <v>82</v>
      </c>
      <c r="AV195" s="12" t="s">
        <v>82</v>
      </c>
      <c r="AW195" s="12" t="s">
        <v>29</v>
      </c>
      <c r="AX195" s="12" t="s">
        <v>80</v>
      </c>
      <c r="AY195" s="87" t="s">
        <v>132</v>
      </c>
    </row>
    <row r="196" spans="2:65" s="1" customFormat="1" ht="24.2" customHeight="1">
      <c r="B196" s="127"/>
      <c r="C196" s="145" t="s">
        <v>92</v>
      </c>
      <c r="D196" s="145" t="s">
        <v>165</v>
      </c>
      <c r="E196" s="146" t="s">
        <v>862</v>
      </c>
      <c r="F196" s="147" t="s">
        <v>863</v>
      </c>
      <c r="G196" s="148" t="s">
        <v>796</v>
      </c>
      <c r="H196" s="149">
        <v>13.5</v>
      </c>
      <c r="I196" s="98"/>
      <c r="J196" s="144">
        <f>ROUND(I196*H196,2)</f>
        <v>0</v>
      </c>
      <c r="K196" s="99"/>
      <c r="L196" s="100"/>
      <c r="M196" s="101" t="s">
        <v>1</v>
      </c>
      <c r="N196" s="102" t="s">
        <v>37</v>
      </c>
      <c r="P196" s="82">
        <f>O196*H196</f>
        <v>0</v>
      </c>
      <c r="Q196" s="82">
        <v>1E-3</v>
      </c>
      <c r="R196" s="82">
        <f>Q196*H196</f>
        <v>1.35E-2</v>
      </c>
      <c r="S196" s="82">
        <v>0</v>
      </c>
      <c r="T196" s="83">
        <f>S196*H196</f>
        <v>0</v>
      </c>
      <c r="AR196" s="84" t="s">
        <v>169</v>
      </c>
      <c r="AT196" s="84" t="s">
        <v>165</v>
      </c>
      <c r="AU196" s="84" t="s">
        <v>82</v>
      </c>
      <c r="AY196" s="16" t="s">
        <v>132</v>
      </c>
      <c r="BE196" s="85">
        <f>IF(N196="základní",J196,0)</f>
        <v>0</v>
      </c>
      <c r="BF196" s="85">
        <f>IF(N196="snížená",J196,0)</f>
        <v>0</v>
      </c>
      <c r="BG196" s="85">
        <f>IF(N196="zákl. přenesená",J196,0)</f>
        <v>0</v>
      </c>
      <c r="BH196" s="85">
        <f>IF(N196="sníž. přenesená",J196,0)</f>
        <v>0</v>
      </c>
      <c r="BI196" s="85">
        <f>IF(N196="nulová",J196,0)</f>
        <v>0</v>
      </c>
      <c r="BJ196" s="16" t="s">
        <v>80</v>
      </c>
      <c r="BK196" s="85">
        <f>ROUND(I196*H196,2)</f>
        <v>0</v>
      </c>
      <c r="BL196" s="16" t="s">
        <v>138</v>
      </c>
      <c r="BM196" s="84" t="s">
        <v>864</v>
      </c>
    </row>
    <row r="197" spans="2:65" s="12" customFormat="1">
      <c r="B197" s="113"/>
      <c r="C197" s="114"/>
      <c r="D197" s="115" t="s">
        <v>140</v>
      </c>
      <c r="E197" s="116" t="s">
        <v>1</v>
      </c>
      <c r="F197" s="117" t="s">
        <v>865</v>
      </c>
      <c r="G197" s="114"/>
      <c r="H197" s="118">
        <v>13.5</v>
      </c>
      <c r="I197" s="114"/>
      <c r="J197" s="114"/>
      <c r="L197" s="86"/>
      <c r="M197" s="88"/>
      <c r="T197" s="89"/>
      <c r="AT197" s="87" t="s">
        <v>140</v>
      </c>
      <c r="AU197" s="87" t="s">
        <v>82</v>
      </c>
      <c r="AV197" s="12" t="s">
        <v>82</v>
      </c>
      <c r="AW197" s="12" t="s">
        <v>29</v>
      </c>
      <c r="AX197" s="12" t="s">
        <v>80</v>
      </c>
      <c r="AY197" s="87" t="s">
        <v>132</v>
      </c>
    </row>
    <row r="198" spans="2:65" s="1" customFormat="1" ht="24.2" customHeight="1">
      <c r="B198" s="127"/>
      <c r="C198" s="128" t="s">
        <v>96</v>
      </c>
      <c r="D198" s="128" t="s">
        <v>134</v>
      </c>
      <c r="E198" s="129" t="s">
        <v>866</v>
      </c>
      <c r="F198" s="130" t="s">
        <v>867</v>
      </c>
      <c r="G198" s="131" t="s">
        <v>168</v>
      </c>
      <c r="H198" s="132">
        <v>1E-3</v>
      </c>
      <c r="I198" s="78"/>
      <c r="J198" s="126">
        <f>ROUND(I198*H198,2)</f>
        <v>0</v>
      </c>
      <c r="K198" s="79"/>
      <c r="L198" s="23"/>
      <c r="M198" s="80" t="s">
        <v>1</v>
      </c>
      <c r="N198" s="81" t="s">
        <v>37</v>
      </c>
      <c r="P198" s="82">
        <f>O198*H198</f>
        <v>0</v>
      </c>
      <c r="Q198" s="82">
        <v>0</v>
      </c>
      <c r="R198" s="82">
        <f>Q198*H198</f>
        <v>0</v>
      </c>
      <c r="S198" s="82">
        <v>0</v>
      </c>
      <c r="T198" s="83">
        <f>S198*H198</f>
        <v>0</v>
      </c>
      <c r="AR198" s="84" t="s">
        <v>138</v>
      </c>
      <c r="AT198" s="84" t="s">
        <v>134</v>
      </c>
      <c r="AU198" s="84" t="s">
        <v>82</v>
      </c>
      <c r="AY198" s="16" t="s">
        <v>132</v>
      </c>
      <c r="BE198" s="85">
        <f>IF(N198="základní",J198,0)</f>
        <v>0</v>
      </c>
      <c r="BF198" s="85">
        <f>IF(N198="snížená",J198,0)</f>
        <v>0</v>
      </c>
      <c r="BG198" s="85">
        <f>IF(N198="zákl. přenesená",J198,0)</f>
        <v>0</v>
      </c>
      <c r="BH198" s="85">
        <f>IF(N198="sníž. přenesená",J198,0)</f>
        <v>0</v>
      </c>
      <c r="BI198" s="85">
        <f>IF(N198="nulová",J198,0)</f>
        <v>0</v>
      </c>
      <c r="BJ198" s="16" t="s">
        <v>80</v>
      </c>
      <c r="BK198" s="85">
        <f>ROUND(I198*H198,2)</f>
        <v>0</v>
      </c>
      <c r="BL198" s="16" t="s">
        <v>138</v>
      </c>
      <c r="BM198" s="84" t="s">
        <v>868</v>
      </c>
    </row>
    <row r="199" spans="2:65" s="1" customFormat="1" ht="24.2" customHeight="1">
      <c r="B199" s="127"/>
      <c r="C199" s="145" t="s">
        <v>595</v>
      </c>
      <c r="D199" s="145" t="s">
        <v>165</v>
      </c>
      <c r="E199" s="146" t="s">
        <v>869</v>
      </c>
      <c r="F199" s="147" t="s">
        <v>870</v>
      </c>
      <c r="G199" s="148" t="s">
        <v>796</v>
      </c>
      <c r="H199" s="149">
        <v>0.45</v>
      </c>
      <c r="I199" s="98"/>
      <c r="J199" s="144">
        <f>ROUND(I199*H199,2)</f>
        <v>0</v>
      </c>
      <c r="K199" s="99"/>
      <c r="L199" s="100"/>
      <c r="M199" s="101" t="s">
        <v>1</v>
      </c>
      <c r="N199" s="102" t="s">
        <v>37</v>
      </c>
      <c r="P199" s="82">
        <f>O199*H199</f>
        <v>0</v>
      </c>
      <c r="Q199" s="82">
        <v>1E-3</v>
      </c>
      <c r="R199" s="82">
        <f>Q199*H199</f>
        <v>4.5000000000000004E-4</v>
      </c>
      <c r="S199" s="82">
        <v>0</v>
      </c>
      <c r="T199" s="83">
        <f>S199*H199</f>
        <v>0</v>
      </c>
      <c r="AR199" s="84" t="s">
        <v>169</v>
      </c>
      <c r="AT199" s="84" t="s">
        <v>165</v>
      </c>
      <c r="AU199" s="84" t="s">
        <v>82</v>
      </c>
      <c r="AY199" s="16" t="s">
        <v>132</v>
      </c>
      <c r="BE199" s="85">
        <f>IF(N199="základní",J199,0)</f>
        <v>0</v>
      </c>
      <c r="BF199" s="85">
        <f>IF(N199="snížená",J199,0)</f>
        <v>0</v>
      </c>
      <c r="BG199" s="85">
        <f>IF(N199="zákl. přenesená",J199,0)</f>
        <v>0</v>
      </c>
      <c r="BH199" s="85">
        <f>IF(N199="sníž. přenesená",J199,0)</f>
        <v>0</v>
      </c>
      <c r="BI199" s="85">
        <f>IF(N199="nulová",J199,0)</f>
        <v>0</v>
      </c>
      <c r="BJ199" s="16" t="s">
        <v>80</v>
      </c>
      <c r="BK199" s="85">
        <f>ROUND(I199*H199,2)</f>
        <v>0</v>
      </c>
      <c r="BL199" s="16" t="s">
        <v>138</v>
      </c>
      <c r="BM199" s="84" t="s">
        <v>871</v>
      </c>
    </row>
    <row r="200" spans="2:65" s="12" customFormat="1">
      <c r="B200" s="113"/>
      <c r="C200" s="114"/>
      <c r="D200" s="115" t="s">
        <v>140</v>
      </c>
      <c r="E200" s="116" t="s">
        <v>1</v>
      </c>
      <c r="F200" s="117" t="s">
        <v>872</v>
      </c>
      <c r="G200" s="114"/>
      <c r="H200" s="118">
        <v>0.45</v>
      </c>
      <c r="I200" s="114"/>
      <c r="J200" s="114"/>
      <c r="L200" s="86"/>
      <c r="M200" s="88"/>
      <c r="T200" s="89"/>
      <c r="AT200" s="87" t="s">
        <v>140</v>
      </c>
      <c r="AU200" s="87" t="s">
        <v>82</v>
      </c>
      <c r="AV200" s="12" t="s">
        <v>82</v>
      </c>
      <c r="AW200" s="12" t="s">
        <v>29</v>
      </c>
      <c r="AX200" s="12" t="s">
        <v>80</v>
      </c>
      <c r="AY200" s="87" t="s">
        <v>132</v>
      </c>
    </row>
    <row r="201" spans="2:65" s="1" customFormat="1" ht="24.2" customHeight="1">
      <c r="B201" s="127"/>
      <c r="C201" s="128" t="s">
        <v>599</v>
      </c>
      <c r="D201" s="128" t="s">
        <v>134</v>
      </c>
      <c r="E201" s="129" t="s">
        <v>873</v>
      </c>
      <c r="F201" s="130" t="s">
        <v>874</v>
      </c>
      <c r="G201" s="131" t="s">
        <v>252</v>
      </c>
      <c r="H201" s="132">
        <v>4.8600000000000003</v>
      </c>
      <c r="I201" s="78"/>
      <c r="J201" s="126">
        <f>ROUND(I201*H201,2)</f>
        <v>0</v>
      </c>
      <c r="K201" s="79"/>
      <c r="L201" s="23"/>
      <c r="M201" s="80" t="s">
        <v>1</v>
      </c>
      <c r="N201" s="81" t="s">
        <v>37</v>
      </c>
      <c r="P201" s="82">
        <f>O201*H201</f>
        <v>0</v>
      </c>
      <c r="Q201" s="82">
        <v>3.0000000000000001E-5</v>
      </c>
      <c r="R201" s="82">
        <f>Q201*H201</f>
        <v>1.4580000000000002E-4</v>
      </c>
      <c r="S201" s="82">
        <v>0</v>
      </c>
      <c r="T201" s="83">
        <f>S201*H201</f>
        <v>0</v>
      </c>
      <c r="AR201" s="84" t="s">
        <v>138</v>
      </c>
      <c r="AT201" s="84" t="s">
        <v>134</v>
      </c>
      <c r="AU201" s="84" t="s">
        <v>82</v>
      </c>
      <c r="AY201" s="16" t="s">
        <v>132</v>
      </c>
      <c r="BE201" s="85">
        <f>IF(N201="základní",J201,0)</f>
        <v>0</v>
      </c>
      <c r="BF201" s="85">
        <f>IF(N201="snížená",J201,0)</f>
        <v>0</v>
      </c>
      <c r="BG201" s="85">
        <f>IF(N201="zákl. přenesená",J201,0)</f>
        <v>0</v>
      </c>
      <c r="BH201" s="85">
        <f>IF(N201="sníž. přenesená",J201,0)</f>
        <v>0</v>
      </c>
      <c r="BI201" s="85">
        <f>IF(N201="nulová",J201,0)</f>
        <v>0</v>
      </c>
      <c r="BJ201" s="16" t="s">
        <v>80</v>
      </c>
      <c r="BK201" s="85">
        <f>ROUND(I201*H201,2)</f>
        <v>0</v>
      </c>
      <c r="BL201" s="16" t="s">
        <v>138</v>
      </c>
      <c r="BM201" s="84" t="s">
        <v>875</v>
      </c>
    </row>
    <row r="202" spans="2:65" s="12" customFormat="1">
      <c r="B202" s="113"/>
      <c r="C202" s="114"/>
      <c r="D202" s="115" t="s">
        <v>140</v>
      </c>
      <c r="E202" s="116" t="s">
        <v>1</v>
      </c>
      <c r="F202" s="117" t="s">
        <v>876</v>
      </c>
      <c r="G202" s="114"/>
      <c r="H202" s="118">
        <v>4.8600000000000003</v>
      </c>
      <c r="I202" s="114"/>
      <c r="J202" s="114"/>
      <c r="L202" s="86"/>
      <c r="M202" s="88"/>
      <c r="T202" s="89"/>
      <c r="AT202" s="87" t="s">
        <v>140</v>
      </c>
      <c r="AU202" s="87" t="s">
        <v>82</v>
      </c>
      <c r="AV202" s="12" t="s">
        <v>82</v>
      </c>
      <c r="AW202" s="12" t="s">
        <v>29</v>
      </c>
      <c r="AX202" s="12" t="s">
        <v>80</v>
      </c>
      <c r="AY202" s="87" t="s">
        <v>132</v>
      </c>
    </row>
    <row r="203" spans="2:65" s="1" customFormat="1" ht="21.75" customHeight="1">
      <c r="B203" s="127"/>
      <c r="C203" s="145" t="s">
        <v>603</v>
      </c>
      <c r="D203" s="145" t="s">
        <v>165</v>
      </c>
      <c r="E203" s="146" t="s">
        <v>877</v>
      </c>
      <c r="F203" s="147" t="s">
        <v>878</v>
      </c>
      <c r="G203" s="148" t="s">
        <v>161</v>
      </c>
      <c r="H203" s="149">
        <v>2.7</v>
      </c>
      <c r="I203" s="98"/>
      <c r="J203" s="144">
        <f>ROUND(I203*H203,2)</f>
        <v>0</v>
      </c>
      <c r="K203" s="99"/>
      <c r="L203" s="100"/>
      <c r="M203" s="101" t="s">
        <v>1</v>
      </c>
      <c r="N203" s="102" t="s">
        <v>37</v>
      </c>
      <c r="P203" s="82">
        <f>O203*H203</f>
        <v>0</v>
      </c>
      <c r="Q203" s="82">
        <v>2.0000000000000001E-4</v>
      </c>
      <c r="R203" s="82">
        <f>Q203*H203</f>
        <v>5.4000000000000012E-4</v>
      </c>
      <c r="S203" s="82">
        <v>0</v>
      </c>
      <c r="T203" s="83">
        <f>S203*H203</f>
        <v>0</v>
      </c>
      <c r="AR203" s="84" t="s">
        <v>169</v>
      </c>
      <c r="AT203" s="84" t="s">
        <v>165</v>
      </c>
      <c r="AU203" s="84" t="s">
        <v>82</v>
      </c>
      <c r="AY203" s="16" t="s">
        <v>132</v>
      </c>
      <c r="BE203" s="85">
        <f>IF(N203="základní",J203,0)</f>
        <v>0</v>
      </c>
      <c r="BF203" s="85">
        <f>IF(N203="snížená",J203,0)</f>
        <v>0</v>
      </c>
      <c r="BG203" s="85">
        <f>IF(N203="zákl. přenesená",J203,0)</f>
        <v>0</v>
      </c>
      <c r="BH203" s="85">
        <f>IF(N203="sníž. přenesená",J203,0)</f>
        <v>0</v>
      </c>
      <c r="BI203" s="85">
        <f>IF(N203="nulová",J203,0)</f>
        <v>0</v>
      </c>
      <c r="BJ203" s="16" t="s">
        <v>80</v>
      </c>
      <c r="BK203" s="85">
        <f>ROUND(I203*H203,2)</f>
        <v>0</v>
      </c>
      <c r="BL203" s="16" t="s">
        <v>138</v>
      </c>
      <c r="BM203" s="84" t="s">
        <v>879</v>
      </c>
    </row>
    <row r="204" spans="2:65" s="12" customFormat="1">
      <c r="B204" s="113"/>
      <c r="C204" s="114"/>
      <c r="D204" s="115" t="s">
        <v>140</v>
      </c>
      <c r="E204" s="116" t="s">
        <v>1</v>
      </c>
      <c r="F204" s="117" t="s">
        <v>880</v>
      </c>
      <c r="G204" s="114"/>
      <c r="H204" s="118">
        <v>2.7</v>
      </c>
      <c r="I204" s="114"/>
      <c r="J204" s="114"/>
      <c r="L204" s="86"/>
      <c r="M204" s="88"/>
      <c r="T204" s="89"/>
      <c r="AT204" s="87" t="s">
        <v>140</v>
      </c>
      <c r="AU204" s="87" t="s">
        <v>82</v>
      </c>
      <c r="AV204" s="12" t="s">
        <v>82</v>
      </c>
      <c r="AW204" s="12" t="s">
        <v>29</v>
      </c>
      <c r="AX204" s="12" t="s">
        <v>80</v>
      </c>
      <c r="AY204" s="87" t="s">
        <v>132</v>
      </c>
    </row>
    <row r="205" spans="2:65" s="1" customFormat="1" ht="16.5" customHeight="1">
      <c r="B205" s="127"/>
      <c r="C205" s="145" t="s">
        <v>607</v>
      </c>
      <c r="D205" s="145" t="s">
        <v>165</v>
      </c>
      <c r="E205" s="146" t="s">
        <v>881</v>
      </c>
      <c r="F205" s="147" t="s">
        <v>882</v>
      </c>
      <c r="G205" s="148" t="s">
        <v>161</v>
      </c>
      <c r="H205" s="149">
        <v>5.4</v>
      </c>
      <c r="I205" s="98"/>
      <c r="J205" s="144">
        <f>ROUND(I205*H205,2)</f>
        <v>0</v>
      </c>
      <c r="K205" s="99"/>
      <c r="L205" s="100"/>
      <c r="M205" s="101" t="s">
        <v>1</v>
      </c>
      <c r="N205" s="102" t="s">
        <v>37</v>
      </c>
      <c r="P205" s="82">
        <f>O205*H205</f>
        <v>0</v>
      </c>
      <c r="Q205" s="82">
        <v>1E-4</v>
      </c>
      <c r="R205" s="82">
        <f>Q205*H205</f>
        <v>5.4000000000000012E-4</v>
      </c>
      <c r="S205" s="82">
        <v>0</v>
      </c>
      <c r="T205" s="83">
        <f>S205*H205</f>
        <v>0</v>
      </c>
      <c r="AR205" s="84" t="s">
        <v>169</v>
      </c>
      <c r="AT205" s="84" t="s">
        <v>165</v>
      </c>
      <c r="AU205" s="84" t="s">
        <v>82</v>
      </c>
      <c r="AY205" s="16" t="s">
        <v>132</v>
      </c>
      <c r="BE205" s="85">
        <f>IF(N205="základní",J205,0)</f>
        <v>0</v>
      </c>
      <c r="BF205" s="85">
        <f>IF(N205="snížená",J205,0)</f>
        <v>0</v>
      </c>
      <c r="BG205" s="85">
        <f>IF(N205="zákl. přenesená",J205,0)</f>
        <v>0</v>
      </c>
      <c r="BH205" s="85">
        <f>IF(N205="sníž. přenesená",J205,0)</f>
        <v>0</v>
      </c>
      <c r="BI205" s="85">
        <f>IF(N205="nulová",J205,0)</f>
        <v>0</v>
      </c>
      <c r="BJ205" s="16" t="s">
        <v>80</v>
      </c>
      <c r="BK205" s="85">
        <f>ROUND(I205*H205,2)</f>
        <v>0</v>
      </c>
      <c r="BL205" s="16" t="s">
        <v>138</v>
      </c>
      <c r="BM205" s="84" t="s">
        <v>883</v>
      </c>
    </row>
    <row r="206" spans="2:65" s="12" customFormat="1">
      <c r="B206" s="113"/>
      <c r="C206" s="114"/>
      <c r="D206" s="115" t="s">
        <v>140</v>
      </c>
      <c r="E206" s="116" t="s">
        <v>1</v>
      </c>
      <c r="F206" s="117" t="s">
        <v>884</v>
      </c>
      <c r="G206" s="114"/>
      <c r="H206" s="118">
        <v>5.4</v>
      </c>
      <c r="I206" s="114"/>
      <c r="J206" s="114"/>
      <c r="L206" s="86"/>
      <c r="M206" s="88"/>
      <c r="T206" s="89"/>
      <c r="AT206" s="87" t="s">
        <v>140</v>
      </c>
      <c r="AU206" s="87" t="s">
        <v>82</v>
      </c>
      <c r="AV206" s="12" t="s">
        <v>82</v>
      </c>
      <c r="AW206" s="12" t="s">
        <v>29</v>
      </c>
      <c r="AX206" s="12" t="s">
        <v>80</v>
      </c>
      <c r="AY206" s="87" t="s">
        <v>132</v>
      </c>
    </row>
    <row r="207" spans="2:65" s="1" customFormat="1" ht="24.2" customHeight="1">
      <c r="B207" s="127"/>
      <c r="C207" s="128" t="s">
        <v>612</v>
      </c>
      <c r="D207" s="128" t="s">
        <v>134</v>
      </c>
      <c r="E207" s="129" t="s">
        <v>885</v>
      </c>
      <c r="F207" s="130" t="s">
        <v>886</v>
      </c>
      <c r="G207" s="131" t="s">
        <v>252</v>
      </c>
      <c r="H207" s="132">
        <v>5.6</v>
      </c>
      <c r="I207" s="78"/>
      <c r="J207" s="126">
        <f>ROUND(I207*H207,2)</f>
        <v>0</v>
      </c>
      <c r="K207" s="79"/>
      <c r="L207" s="23"/>
      <c r="M207" s="80" t="s">
        <v>1</v>
      </c>
      <c r="N207" s="81" t="s">
        <v>37</v>
      </c>
      <c r="P207" s="82">
        <f>O207*H207</f>
        <v>0</v>
      </c>
      <c r="Q207" s="82">
        <v>0</v>
      </c>
      <c r="R207" s="82">
        <f>Q207*H207</f>
        <v>0</v>
      </c>
      <c r="S207" s="82">
        <v>0</v>
      </c>
      <c r="T207" s="83">
        <f>S207*H207</f>
        <v>0</v>
      </c>
      <c r="AR207" s="84" t="s">
        <v>138</v>
      </c>
      <c r="AT207" s="84" t="s">
        <v>134</v>
      </c>
      <c r="AU207" s="84" t="s">
        <v>82</v>
      </c>
      <c r="AY207" s="16" t="s">
        <v>132</v>
      </c>
      <c r="BE207" s="85">
        <f>IF(N207="základní",J207,0)</f>
        <v>0</v>
      </c>
      <c r="BF207" s="85">
        <f>IF(N207="snížená",J207,0)</f>
        <v>0</v>
      </c>
      <c r="BG207" s="85">
        <f>IF(N207="zákl. přenesená",J207,0)</f>
        <v>0</v>
      </c>
      <c r="BH207" s="85">
        <f>IF(N207="sníž. přenesená",J207,0)</f>
        <v>0</v>
      </c>
      <c r="BI207" s="85">
        <f>IF(N207="nulová",J207,0)</f>
        <v>0</v>
      </c>
      <c r="BJ207" s="16" t="s">
        <v>80</v>
      </c>
      <c r="BK207" s="85">
        <f>ROUND(I207*H207,2)</f>
        <v>0</v>
      </c>
      <c r="BL207" s="16" t="s">
        <v>138</v>
      </c>
      <c r="BM207" s="84" t="s">
        <v>887</v>
      </c>
    </row>
    <row r="208" spans="2:65" s="1" customFormat="1" ht="16.5" customHeight="1">
      <c r="B208" s="127"/>
      <c r="C208" s="145" t="s">
        <v>617</v>
      </c>
      <c r="D208" s="145" t="s">
        <v>165</v>
      </c>
      <c r="E208" s="146" t="s">
        <v>888</v>
      </c>
      <c r="F208" s="147" t="s">
        <v>889</v>
      </c>
      <c r="G208" s="148" t="s">
        <v>150</v>
      </c>
      <c r="H208" s="149">
        <v>0.44800000000000001</v>
      </c>
      <c r="I208" s="98"/>
      <c r="J208" s="144">
        <f>ROUND(I208*H208,2)</f>
        <v>0</v>
      </c>
      <c r="K208" s="99"/>
      <c r="L208" s="100"/>
      <c r="M208" s="101" t="s">
        <v>1</v>
      </c>
      <c r="N208" s="102" t="s">
        <v>37</v>
      </c>
      <c r="P208" s="82">
        <f>O208*H208</f>
        <v>0</v>
      </c>
      <c r="Q208" s="82">
        <v>0.3</v>
      </c>
      <c r="R208" s="82">
        <f>Q208*H208</f>
        <v>0.13439999999999999</v>
      </c>
      <c r="S208" s="82">
        <v>0</v>
      </c>
      <c r="T208" s="83">
        <f>S208*H208</f>
        <v>0</v>
      </c>
      <c r="AR208" s="84" t="s">
        <v>169</v>
      </c>
      <c r="AT208" s="84" t="s">
        <v>165</v>
      </c>
      <c r="AU208" s="84" t="s">
        <v>82</v>
      </c>
      <c r="AY208" s="16" t="s">
        <v>132</v>
      </c>
      <c r="BE208" s="85">
        <f>IF(N208="základní",J208,0)</f>
        <v>0</v>
      </c>
      <c r="BF208" s="85">
        <f>IF(N208="snížená",J208,0)</f>
        <v>0</v>
      </c>
      <c r="BG208" s="85">
        <f>IF(N208="zákl. přenesená",J208,0)</f>
        <v>0</v>
      </c>
      <c r="BH208" s="85">
        <f>IF(N208="sníž. přenesená",J208,0)</f>
        <v>0</v>
      </c>
      <c r="BI208" s="85">
        <f>IF(N208="nulová",J208,0)</f>
        <v>0</v>
      </c>
      <c r="BJ208" s="16" t="s">
        <v>80</v>
      </c>
      <c r="BK208" s="85">
        <f>ROUND(I208*H208,2)</f>
        <v>0</v>
      </c>
      <c r="BL208" s="16" t="s">
        <v>138</v>
      </c>
      <c r="BM208" s="84" t="s">
        <v>890</v>
      </c>
    </row>
    <row r="209" spans="2:65" s="1" customFormat="1" ht="24.2" customHeight="1">
      <c r="B209" s="127"/>
      <c r="C209" s="128" t="s">
        <v>624</v>
      </c>
      <c r="D209" s="128" t="s">
        <v>134</v>
      </c>
      <c r="E209" s="129" t="s">
        <v>891</v>
      </c>
      <c r="F209" s="130" t="s">
        <v>892</v>
      </c>
      <c r="G209" s="131" t="s">
        <v>186</v>
      </c>
      <c r="H209" s="132">
        <v>7</v>
      </c>
      <c r="I209" s="78"/>
      <c r="J209" s="126">
        <f>ROUND(I209*H209,2)</f>
        <v>0</v>
      </c>
      <c r="K209" s="79"/>
      <c r="L209" s="23"/>
      <c r="M209" s="80" t="s">
        <v>1</v>
      </c>
      <c r="N209" s="81" t="s">
        <v>37</v>
      </c>
      <c r="P209" s="82">
        <f>O209*H209</f>
        <v>0</v>
      </c>
      <c r="Q209" s="82">
        <v>2.0799999999999998E-3</v>
      </c>
      <c r="R209" s="82">
        <f>Q209*H209</f>
        <v>1.4559999999999998E-2</v>
      </c>
      <c r="S209" s="82">
        <v>0</v>
      </c>
      <c r="T209" s="83">
        <f>S209*H209</f>
        <v>0</v>
      </c>
      <c r="AR209" s="84" t="s">
        <v>138</v>
      </c>
      <c r="AT209" s="84" t="s">
        <v>134</v>
      </c>
      <c r="AU209" s="84" t="s">
        <v>82</v>
      </c>
      <c r="AY209" s="16" t="s">
        <v>132</v>
      </c>
      <c r="BE209" s="85">
        <f>IF(N209="základní",J209,0)</f>
        <v>0</v>
      </c>
      <c r="BF209" s="85">
        <f>IF(N209="snížená",J209,0)</f>
        <v>0</v>
      </c>
      <c r="BG209" s="85">
        <f>IF(N209="zákl. přenesená",J209,0)</f>
        <v>0</v>
      </c>
      <c r="BH209" s="85">
        <f>IF(N209="sníž. přenesená",J209,0)</f>
        <v>0</v>
      </c>
      <c r="BI209" s="85">
        <f>IF(N209="nulová",J209,0)</f>
        <v>0</v>
      </c>
      <c r="BJ209" s="16" t="s">
        <v>80</v>
      </c>
      <c r="BK209" s="85">
        <f>ROUND(I209*H209,2)</f>
        <v>0</v>
      </c>
      <c r="BL209" s="16" t="s">
        <v>138</v>
      </c>
      <c r="BM209" s="84" t="s">
        <v>893</v>
      </c>
    </row>
    <row r="210" spans="2:65" s="1" customFormat="1" ht="24.2" customHeight="1">
      <c r="B210" s="127"/>
      <c r="C210" s="145" t="s">
        <v>632</v>
      </c>
      <c r="D210" s="145" t="s">
        <v>165</v>
      </c>
      <c r="E210" s="146" t="s">
        <v>894</v>
      </c>
      <c r="F210" s="147" t="s">
        <v>895</v>
      </c>
      <c r="G210" s="148" t="s">
        <v>161</v>
      </c>
      <c r="H210" s="149">
        <v>10.888999999999999</v>
      </c>
      <c r="I210" s="98"/>
      <c r="J210" s="144">
        <f>ROUND(I210*H210,2)</f>
        <v>0</v>
      </c>
      <c r="K210" s="99"/>
      <c r="L210" s="100"/>
      <c r="M210" s="101" t="s">
        <v>1</v>
      </c>
      <c r="N210" s="102" t="s">
        <v>37</v>
      </c>
      <c r="P210" s="82">
        <f>O210*H210</f>
        <v>0</v>
      </c>
      <c r="Q210" s="82">
        <v>1.2999999999999999E-3</v>
      </c>
      <c r="R210" s="82">
        <f>Q210*H210</f>
        <v>1.4155699999999998E-2</v>
      </c>
      <c r="S210" s="82">
        <v>0</v>
      </c>
      <c r="T210" s="83">
        <f>S210*H210</f>
        <v>0</v>
      </c>
      <c r="AR210" s="84" t="s">
        <v>169</v>
      </c>
      <c r="AT210" s="84" t="s">
        <v>165</v>
      </c>
      <c r="AU210" s="84" t="s">
        <v>82</v>
      </c>
      <c r="AY210" s="16" t="s">
        <v>132</v>
      </c>
      <c r="BE210" s="85">
        <f>IF(N210="základní",J210,0)</f>
        <v>0</v>
      </c>
      <c r="BF210" s="85">
        <f>IF(N210="snížená",J210,0)</f>
        <v>0</v>
      </c>
      <c r="BG210" s="85">
        <f>IF(N210="zákl. přenesená",J210,0)</f>
        <v>0</v>
      </c>
      <c r="BH210" s="85">
        <f>IF(N210="sníž. přenesená",J210,0)</f>
        <v>0</v>
      </c>
      <c r="BI210" s="85">
        <f>IF(N210="nulová",J210,0)</f>
        <v>0</v>
      </c>
      <c r="BJ210" s="16" t="s">
        <v>80</v>
      </c>
      <c r="BK210" s="85">
        <f>ROUND(I210*H210,2)</f>
        <v>0</v>
      </c>
      <c r="BL210" s="16" t="s">
        <v>138</v>
      </c>
      <c r="BM210" s="84" t="s">
        <v>896</v>
      </c>
    </row>
    <row r="211" spans="2:65" s="1" customFormat="1" ht="16.5" customHeight="1">
      <c r="B211" s="127"/>
      <c r="C211" s="145" t="s">
        <v>637</v>
      </c>
      <c r="D211" s="145" t="s">
        <v>165</v>
      </c>
      <c r="E211" s="146" t="s">
        <v>897</v>
      </c>
      <c r="F211" s="147" t="s">
        <v>898</v>
      </c>
      <c r="G211" s="148" t="s">
        <v>186</v>
      </c>
      <c r="H211" s="149">
        <v>28</v>
      </c>
      <c r="I211" s="98"/>
      <c r="J211" s="144">
        <f>ROUND(I211*H211,2)</f>
        <v>0</v>
      </c>
      <c r="K211" s="99"/>
      <c r="L211" s="100"/>
      <c r="M211" s="101" t="s">
        <v>1</v>
      </c>
      <c r="N211" s="102" t="s">
        <v>37</v>
      </c>
      <c r="P211" s="82">
        <f>O211*H211</f>
        <v>0</v>
      </c>
      <c r="Q211" s="82">
        <v>0</v>
      </c>
      <c r="R211" s="82">
        <f>Q211*H211</f>
        <v>0</v>
      </c>
      <c r="S211" s="82">
        <v>0</v>
      </c>
      <c r="T211" s="83">
        <f>S211*H211</f>
        <v>0</v>
      </c>
      <c r="AR211" s="84" t="s">
        <v>169</v>
      </c>
      <c r="AT211" s="84" t="s">
        <v>165</v>
      </c>
      <c r="AU211" s="84" t="s">
        <v>82</v>
      </c>
      <c r="AY211" s="16" t="s">
        <v>132</v>
      </c>
      <c r="BE211" s="85">
        <f>IF(N211="základní",J211,0)</f>
        <v>0</v>
      </c>
      <c r="BF211" s="85">
        <f>IF(N211="snížená",J211,0)</f>
        <v>0</v>
      </c>
      <c r="BG211" s="85">
        <f>IF(N211="zákl. přenesená",J211,0)</f>
        <v>0</v>
      </c>
      <c r="BH211" s="85">
        <f>IF(N211="sníž. přenesená",J211,0)</f>
        <v>0</v>
      </c>
      <c r="BI211" s="85">
        <f>IF(N211="nulová",J211,0)</f>
        <v>0</v>
      </c>
      <c r="BJ211" s="16" t="s">
        <v>80</v>
      </c>
      <c r="BK211" s="85">
        <f>ROUND(I211*H211,2)</f>
        <v>0</v>
      </c>
      <c r="BL211" s="16" t="s">
        <v>138</v>
      </c>
      <c r="BM211" s="84" t="s">
        <v>899</v>
      </c>
    </row>
    <row r="212" spans="2:65" s="12" customFormat="1">
      <c r="B212" s="113"/>
      <c r="C212" s="114"/>
      <c r="D212" s="115" t="s">
        <v>140</v>
      </c>
      <c r="E212" s="116" t="s">
        <v>1</v>
      </c>
      <c r="F212" s="117" t="s">
        <v>900</v>
      </c>
      <c r="G212" s="114"/>
      <c r="H212" s="118">
        <v>28</v>
      </c>
      <c r="I212" s="114"/>
      <c r="J212" s="114"/>
      <c r="L212" s="86"/>
      <c r="M212" s="88"/>
      <c r="T212" s="89"/>
      <c r="AT212" s="87" t="s">
        <v>140</v>
      </c>
      <c r="AU212" s="87" t="s">
        <v>82</v>
      </c>
      <c r="AV212" s="12" t="s">
        <v>82</v>
      </c>
      <c r="AW212" s="12" t="s">
        <v>29</v>
      </c>
      <c r="AX212" s="12" t="s">
        <v>80</v>
      </c>
      <c r="AY212" s="87" t="s">
        <v>132</v>
      </c>
    </row>
    <row r="213" spans="2:65" s="1" customFormat="1" ht="16.5" customHeight="1">
      <c r="B213" s="127"/>
      <c r="C213" s="128" t="s">
        <v>641</v>
      </c>
      <c r="D213" s="128" t="s">
        <v>134</v>
      </c>
      <c r="E213" s="129" t="s">
        <v>901</v>
      </c>
      <c r="F213" s="130" t="s">
        <v>902</v>
      </c>
      <c r="G213" s="131" t="s">
        <v>150</v>
      </c>
      <c r="H213" s="132">
        <v>2.16</v>
      </c>
      <c r="I213" s="78"/>
      <c r="J213" s="126">
        <f>ROUND(I213*H213,2)</f>
        <v>0</v>
      </c>
      <c r="K213" s="79"/>
      <c r="L213" s="23"/>
      <c r="M213" s="80" t="s">
        <v>1</v>
      </c>
      <c r="N213" s="81" t="s">
        <v>37</v>
      </c>
      <c r="P213" s="82">
        <f>O213*H213</f>
        <v>0</v>
      </c>
      <c r="Q213" s="82">
        <v>0</v>
      </c>
      <c r="R213" s="82">
        <f>Q213*H213</f>
        <v>0</v>
      </c>
      <c r="S213" s="82">
        <v>0</v>
      </c>
      <c r="T213" s="83">
        <f>S213*H213</f>
        <v>0</v>
      </c>
      <c r="AR213" s="84" t="s">
        <v>138</v>
      </c>
      <c r="AT213" s="84" t="s">
        <v>134</v>
      </c>
      <c r="AU213" s="84" t="s">
        <v>82</v>
      </c>
      <c r="AY213" s="16" t="s">
        <v>132</v>
      </c>
      <c r="BE213" s="85">
        <f>IF(N213="základní",J213,0)</f>
        <v>0</v>
      </c>
      <c r="BF213" s="85">
        <f>IF(N213="snížená",J213,0)</f>
        <v>0</v>
      </c>
      <c r="BG213" s="85">
        <f>IF(N213="zákl. přenesená",J213,0)</f>
        <v>0</v>
      </c>
      <c r="BH213" s="85">
        <f>IF(N213="sníž. přenesená",J213,0)</f>
        <v>0</v>
      </c>
      <c r="BI213" s="85">
        <f>IF(N213="nulová",J213,0)</f>
        <v>0</v>
      </c>
      <c r="BJ213" s="16" t="s">
        <v>80</v>
      </c>
      <c r="BK213" s="85">
        <f>ROUND(I213*H213,2)</f>
        <v>0</v>
      </c>
      <c r="BL213" s="16" t="s">
        <v>138</v>
      </c>
      <c r="BM213" s="84" t="s">
        <v>903</v>
      </c>
    </row>
    <row r="214" spans="2:65" s="12" customFormat="1">
      <c r="B214" s="113"/>
      <c r="C214" s="114"/>
      <c r="D214" s="115" t="s">
        <v>140</v>
      </c>
      <c r="E214" s="116" t="s">
        <v>1</v>
      </c>
      <c r="F214" s="117" t="s">
        <v>904</v>
      </c>
      <c r="G214" s="114"/>
      <c r="H214" s="118">
        <v>2.16</v>
      </c>
      <c r="I214" s="114"/>
      <c r="J214" s="114"/>
      <c r="L214" s="86"/>
      <c r="M214" s="88"/>
      <c r="T214" s="89"/>
      <c r="AT214" s="87" t="s">
        <v>140</v>
      </c>
      <c r="AU214" s="87" t="s">
        <v>82</v>
      </c>
      <c r="AV214" s="12" t="s">
        <v>82</v>
      </c>
      <c r="AW214" s="12" t="s">
        <v>29</v>
      </c>
      <c r="AX214" s="12" t="s">
        <v>80</v>
      </c>
      <c r="AY214" s="87" t="s">
        <v>132</v>
      </c>
    </row>
    <row r="215" spans="2:65" s="1" customFormat="1" ht="16.5" customHeight="1">
      <c r="B215" s="127"/>
      <c r="C215" s="145" t="s">
        <v>645</v>
      </c>
      <c r="D215" s="145" t="s">
        <v>165</v>
      </c>
      <c r="E215" s="146" t="s">
        <v>905</v>
      </c>
      <c r="F215" s="147" t="s">
        <v>906</v>
      </c>
      <c r="G215" s="148" t="s">
        <v>150</v>
      </c>
      <c r="H215" s="149">
        <v>2.16</v>
      </c>
      <c r="I215" s="98"/>
      <c r="J215" s="144">
        <f>ROUND(I215*H215,2)</f>
        <v>0</v>
      </c>
      <c r="K215" s="99"/>
      <c r="L215" s="100"/>
      <c r="M215" s="101" t="s">
        <v>1</v>
      </c>
      <c r="N215" s="102" t="s">
        <v>37</v>
      </c>
      <c r="P215" s="82">
        <f>O215*H215</f>
        <v>0</v>
      </c>
      <c r="Q215" s="82">
        <v>0</v>
      </c>
      <c r="R215" s="82">
        <f>Q215*H215</f>
        <v>0</v>
      </c>
      <c r="S215" s="82">
        <v>0</v>
      </c>
      <c r="T215" s="83">
        <f>S215*H215</f>
        <v>0</v>
      </c>
      <c r="AR215" s="84" t="s">
        <v>169</v>
      </c>
      <c r="AT215" s="84" t="s">
        <v>165</v>
      </c>
      <c r="AU215" s="84" t="s">
        <v>82</v>
      </c>
      <c r="AY215" s="16" t="s">
        <v>132</v>
      </c>
      <c r="BE215" s="85">
        <f>IF(N215="základní",J215,0)</f>
        <v>0</v>
      </c>
      <c r="BF215" s="85">
        <f>IF(N215="snížená",J215,0)</f>
        <v>0</v>
      </c>
      <c r="BG215" s="85">
        <f>IF(N215="zákl. přenesená",J215,0)</f>
        <v>0</v>
      </c>
      <c r="BH215" s="85">
        <f>IF(N215="sníž. přenesená",J215,0)</f>
        <v>0</v>
      </c>
      <c r="BI215" s="85">
        <f>IF(N215="nulová",J215,0)</f>
        <v>0</v>
      </c>
      <c r="BJ215" s="16" t="s">
        <v>80</v>
      </c>
      <c r="BK215" s="85">
        <f>ROUND(I215*H215,2)</f>
        <v>0</v>
      </c>
      <c r="BL215" s="16" t="s">
        <v>138</v>
      </c>
      <c r="BM215" s="84" t="s">
        <v>907</v>
      </c>
    </row>
    <row r="216" spans="2:65" s="12" customFormat="1">
      <c r="B216" s="113"/>
      <c r="C216" s="114"/>
      <c r="D216" s="115" t="s">
        <v>140</v>
      </c>
      <c r="E216" s="116" t="s">
        <v>1</v>
      </c>
      <c r="F216" s="117" t="s">
        <v>904</v>
      </c>
      <c r="G216" s="114"/>
      <c r="H216" s="118">
        <v>2.16</v>
      </c>
      <c r="I216" s="114"/>
      <c r="J216" s="114"/>
      <c r="L216" s="86"/>
      <c r="M216" s="88"/>
      <c r="T216" s="89"/>
      <c r="AT216" s="87" t="s">
        <v>140</v>
      </c>
      <c r="AU216" s="87" t="s">
        <v>82</v>
      </c>
      <c r="AV216" s="12" t="s">
        <v>82</v>
      </c>
      <c r="AW216" s="12" t="s">
        <v>29</v>
      </c>
      <c r="AX216" s="12" t="s">
        <v>80</v>
      </c>
      <c r="AY216" s="87" t="s">
        <v>132</v>
      </c>
    </row>
    <row r="217" spans="2:65" s="11" customFormat="1" ht="22.9" customHeight="1">
      <c r="B217" s="133"/>
      <c r="C217" s="134"/>
      <c r="D217" s="135" t="s">
        <v>71</v>
      </c>
      <c r="E217" s="138" t="s">
        <v>365</v>
      </c>
      <c r="F217" s="138" t="s">
        <v>366</v>
      </c>
      <c r="G217" s="134"/>
      <c r="H217" s="134"/>
      <c r="I217" s="134"/>
      <c r="J217" s="139">
        <f>BK217</f>
        <v>0</v>
      </c>
      <c r="L217" s="71"/>
      <c r="M217" s="73"/>
      <c r="P217" s="74">
        <f>P218</f>
        <v>0</v>
      </c>
      <c r="R217" s="74">
        <f>R218</f>
        <v>0</v>
      </c>
      <c r="T217" s="75">
        <f>T218</f>
        <v>0</v>
      </c>
      <c r="AR217" s="72" t="s">
        <v>80</v>
      </c>
      <c r="AT217" s="76" t="s">
        <v>71</v>
      </c>
      <c r="AU217" s="76" t="s">
        <v>80</v>
      </c>
      <c r="AY217" s="72" t="s">
        <v>132</v>
      </c>
      <c r="BK217" s="77">
        <f>BK218</f>
        <v>0</v>
      </c>
    </row>
    <row r="218" spans="2:65" s="1" customFormat="1" ht="24.2" customHeight="1">
      <c r="B218" s="127"/>
      <c r="C218" s="128" t="s">
        <v>649</v>
      </c>
      <c r="D218" s="128" t="s">
        <v>134</v>
      </c>
      <c r="E218" s="129" t="s">
        <v>908</v>
      </c>
      <c r="F218" s="130" t="s">
        <v>909</v>
      </c>
      <c r="G218" s="131" t="s">
        <v>168</v>
      </c>
      <c r="H218" s="132">
        <v>1.056</v>
      </c>
      <c r="I218" s="78"/>
      <c r="J218" s="126">
        <f>ROUND(I218*H218,2)</f>
        <v>0</v>
      </c>
      <c r="K218" s="79"/>
      <c r="L218" s="23"/>
      <c r="M218" s="106" t="s">
        <v>1</v>
      </c>
      <c r="N218" s="107" t="s">
        <v>37</v>
      </c>
      <c r="O218" s="108"/>
      <c r="P218" s="109">
        <f>O218*H218</f>
        <v>0</v>
      </c>
      <c r="Q218" s="109">
        <v>0</v>
      </c>
      <c r="R218" s="109">
        <f>Q218*H218</f>
        <v>0</v>
      </c>
      <c r="S218" s="109">
        <v>0</v>
      </c>
      <c r="T218" s="110">
        <f>S218*H218</f>
        <v>0</v>
      </c>
      <c r="AR218" s="84" t="s">
        <v>138</v>
      </c>
      <c r="AT218" s="84" t="s">
        <v>134</v>
      </c>
      <c r="AU218" s="84" t="s">
        <v>82</v>
      </c>
      <c r="AY218" s="16" t="s">
        <v>132</v>
      </c>
      <c r="BE218" s="85">
        <f>IF(N218="základní",J218,0)</f>
        <v>0</v>
      </c>
      <c r="BF218" s="85">
        <f>IF(N218="snížená",J218,0)</f>
        <v>0</v>
      </c>
      <c r="BG218" s="85">
        <f>IF(N218="zákl. přenesená",J218,0)</f>
        <v>0</v>
      </c>
      <c r="BH218" s="85">
        <f>IF(N218="sníž. přenesená",J218,0)</f>
        <v>0</v>
      </c>
      <c r="BI218" s="85">
        <f>IF(N218="nulová",J218,0)</f>
        <v>0</v>
      </c>
      <c r="BJ218" s="16" t="s">
        <v>80</v>
      </c>
      <c r="BK218" s="85">
        <f>ROUND(I218*H218,2)</f>
        <v>0</v>
      </c>
      <c r="BL218" s="16" t="s">
        <v>138</v>
      </c>
      <c r="BM218" s="84" t="s">
        <v>910</v>
      </c>
    </row>
    <row r="219" spans="2:65" s="1" customFormat="1" ht="6.95" customHeight="1">
      <c r="B219" s="124"/>
      <c r="C219" s="125"/>
      <c r="D219" s="125"/>
      <c r="E219" s="125"/>
      <c r="F219" s="125"/>
      <c r="G219" s="125"/>
      <c r="H219" s="125"/>
      <c r="I219" s="125"/>
      <c r="J219" s="125"/>
      <c r="K219" s="28"/>
      <c r="L219" s="23"/>
    </row>
  </sheetData>
  <sheetProtection algorithmName="SHA-512" hashValue="IpFVrG46vl7h/l4TB4q0UwYGd276tpoNbXnlDwirr+7YSFjwieH31ueYhG/ORM/RCB+m7uZiCjzNYRE0fkaQpQ==" saltValue="2ZOKiEOKcUA6H0c87vx8xg==" spinCount="100000" sheet="1" objects="1" scenarios="1"/>
  <autoFilter ref="C118:K218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2"/>
  <sheetViews>
    <sheetView showGridLines="0" topLeftCell="A104" workbookViewId="0">
      <selection activeCell="H130" sqref="H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91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911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686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">
        <v>1</v>
      </c>
      <c r="L14" s="23"/>
    </row>
    <row r="15" spans="2:46" s="1" customFormat="1" ht="18" customHeight="1">
      <c r="B15" s="127"/>
      <c r="C15" s="153"/>
      <c r="D15" s="153"/>
      <c r="E15" s="155" t="s">
        <v>687</v>
      </c>
      <c r="F15" s="153"/>
      <c r="G15" s="153"/>
      <c r="H15" s="153"/>
      <c r="I15" s="154" t="s">
        <v>25</v>
      </c>
      <c r="J15" s="155" t="s">
        <v>1</v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">
        <v>1</v>
      </c>
      <c r="L20" s="23"/>
    </row>
    <row r="21" spans="2:12" s="1" customFormat="1" ht="18" customHeight="1">
      <c r="B21" s="127"/>
      <c r="C21" s="153"/>
      <c r="D21" s="153"/>
      <c r="E21" s="155" t="s">
        <v>688</v>
      </c>
      <c r="F21" s="153"/>
      <c r="G21" s="153"/>
      <c r="H21" s="153"/>
      <c r="I21" s="154" t="s">
        <v>25</v>
      </c>
      <c r="J21" s="155" t="s">
        <v>1</v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">
        <v>689</v>
      </c>
      <c r="L23" s="23"/>
    </row>
    <row r="24" spans="2:12" s="1" customFormat="1" ht="18" customHeight="1">
      <c r="B24" s="127"/>
      <c r="C24" s="153"/>
      <c r="D24" s="153"/>
      <c r="E24" s="155" t="s">
        <v>690</v>
      </c>
      <c r="F24" s="153"/>
      <c r="G24" s="153"/>
      <c r="H24" s="153"/>
      <c r="I24" s="154" t="s">
        <v>25</v>
      </c>
      <c r="J24" s="155" t="s">
        <v>691</v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ROUND(J119,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ROUND((SUM(BE119:BE161)),  2)</f>
        <v>0</v>
      </c>
      <c r="G33" s="153"/>
      <c r="H33" s="153"/>
      <c r="I33" s="186">
        <v>0.21</v>
      </c>
      <c r="J33" s="185">
        <f>ROUND(((SUM(BE119:BE161))*I33),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ROUND((SUM(BF119:BF161)),  2)</f>
        <v>0</v>
      </c>
      <c r="G34" s="153"/>
      <c r="H34" s="153"/>
      <c r="I34" s="186">
        <v>0.12</v>
      </c>
      <c r="J34" s="185">
        <f>ROUND(((SUM(BF119:BF161))*I34),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ROUND((SUM(BG119:BG161)),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ROUND((SUM(BH119:BH161)),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ROUND((SUM(BI119:BI161)),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78" spans="2:12">
      <c r="B78" s="193"/>
      <c r="C78" s="193"/>
      <c r="D78" s="193"/>
      <c r="E78" s="193"/>
      <c r="F78" s="193"/>
      <c r="G78" s="193"/>
      <c r="H78" s="193"/>
      <c r="I78" s="193"/>
      <c r="J78" s="193"/>
    </row>
    <row r="79" spans="2:12">
      <c r="B79" s="193"/>
      <c r="C79" s="193"/>
      <c r="D79" s="193"/>
      <c r="E79" s="193"/>
      <c r="F79" s="193"/>
      <c r="G79" s="193"/>
      <c r="H79" s="193"/>
      <c r="I79" s="193"/>
      <c r="J79" s="193"/>
    </row>
    <row r="80" spans="2:12">
      <c r="B80" s="193"/>
      <c r="C80" s="193"/>
      <c r="D80" s="193"/>
      <c r="E80" s="193"/>
      <c r="F80" s="193"/>
      <c r="G80" s="193"/>
      <c r="H80" s="193"/>
      <c r="I80" s="193"/>
      <c r="J80" s="19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04 - SO 04 Příprava území - kácení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>Zoo Brno, U Zoologické zahrady 46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25.7" customHeight="1">
      <c r="B91" s="127"/>
      <c r="C91" s="154" t="s">
        <v>23</v>
      </c>
      <c r="D91" s="153"/>
      <c r="E91" s="153"/>
      <c r="F91" s="155" t="str">
        <f>E15</f>
        <v>Zoo Brno, U Zoologické zahrady 46, 635 00 Brno</v>
      </c>
      <c r="G91" s="153"/>
      <c r="H91" s="153"/>
      <c r="I91" s="154" t="s">
        <v>28</v>
      </c>
      <c r="J91" s="157" t="str">
        <f>E21</f>
        <v>Ing. Janíková, Ing. Hrubanová</v>
      </c>
      <c r="L91" s="23"/>
    </row>
    <row r="92" spans="2:47" s="1" customFormat="1" ht="25.7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>ZaKT Brno, Ponávka 185/2, 602 00 Brno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J119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110</v>
      </c>
      <c r="E97" s="172"/>
      <c r="F97" s="172"/>
      <c r="G97" s="172"/>
      <c r="H97" s="172"/>
      <c r="I97" s="172"/>
      <c r="J97" s="173">
        <f>J120</f>
        <v>0</v>
      </c>
      <c r="L97" s="64"/>
    </row>
    <row r="98" spans="2:12" s="9" customFormat="1" ht="19.899999999999999" customHeight="1">
      <c r="B98" s="174"/>
      <c r="C98" s="175"/>
      <c r="D98" s="176" t="s">
        <v>111</v>
      </c>
      <c r="E98" s="177"/>
      <c r="F98" s="177"/>
      <c r="G98" s="177"/>
      <c r="H98" s="177"/>
      <c r="I98" s="177"/>
      <c r="J98" s="178">
        <f>J121</f>
        <v>0</v>
      </c>
      <c r="L98" s="65"/>
    </row>
    <row r="99" spans="2:12" s="9" customFormat="1" ht="19.899999999999999" customHeight="1">
      <c r="B99" s="174"/>
      <c r="C99" s="175"/>
      <c r="D99" s="176" t="s">
        <v>114</v>
      </c>
      <c r="E99" s="177"/>
      <c r="F99" s="177"/>
      <c r="G99" s="177"/>
      <c r="H99" s="177"/>
      <c r="I99" s="177"/>
      <c r="J99" s="178">
        <f>J160</f>
        <v>0</v>
      </c>
      <c r="L99" s="65"/>
    </row>
    <row r="100" spans="2:12" s="1" customFormat="1" ht="21.75" customHeight="1">
      <c r="B100" s="127"/>
      <c r="C100" s="153"/>
      <c r="D100" s="153"/>
      <c r="E100" s="153"/>
      <c r="F100" s="153"/>
      <c r="G100" s="153"/>
      <c r="H100" s="153"/>
      <c r="I100" s="153"/>
      <c r="J100" s="153"/>
      <c r="L100" s="23"/>
    </row>
    <row r="101" spans="2:12" s="1" customFormat="1" ht="6.95" customHeight="1">
      <c r="B101" s="124"/>
      <c r="C101" s="125"/>
      <c r="D101" s="125"/>
      <c r="E101" s="125"/>
      <c r="F101" s="125"/>
      <c r="G101" s="125"/>
      <c r="H101" s="125"/>
      <c r="I101" s="125"/>
      <c r="J101" s="125"/>
      <c r="K101" s="28"/>
      <c r="L101" s="23"/>
    </row>
    <row r="102" spans="2:12">
      <c r="B102" s="193"/>
      <c r="C102" s="193"/>
      <c r="D102" s="193"/>
      <c r="E102" s="193"/>
      <c r="F102" s="193"/>
      <c r="G102" s="193"/>
      <c r="H102" s="193"/>
      <c r="I102" s="193"/>
      <c r="J102" s="193"/>
    </row>
    <row r="103" spans="2:12">
      <c r="B103" s="193"/>
      <c r="C103" s="193"/>
      <c r="D103" s="193"/>
      <c r="E103" s="193"/>
      <c r="F103" s="193"/>
      <c r="G103" s="193"/>
      <c r="H103" s="193"/>
      <c r="I103" s="193"/>
      <c r="J103" s="193"/>
    </row>
    <row r="104" spans="2:12">
      <c r="B104" s="193"/>
      <c r="C104" s="193"/>
      <c r="D104" s="193"/>
      <c r="E104" s="193"/>
      <c r="F104" s="193"/>
      <c r="G104" s="193"/>
      <c r="H104" s="193"/>
      <c r="I104" s="193"/>
      <c r="J104" s="193"/>
    </row>
    <row r="105" spans="2:12" s="1" customFormat="1" ht="6.95" customHeight="1">
      <c r="B105" s="150"/>
      <c r="C105" s="151"/>
      <c r="D105" s="151"/>
      <c r="E105" s="151"/>
      <c r="F105" s="151"/>
      <c r="G105" s="151"/>
      <c r="H105" s="151"/>
      <c r="I105" s="151"/>
      <c r="J105" s="151"/>
      <c r="K105" s="29"/>
      <c r="L105" s="23"/>
    </row>
    <row r="106" spans="2:12" s="1" customFormat="1" ht="24.95" customHeight="1">
      <c r="B106" s="127"/>
      <c r="C106" s="152" t="s">
        <v>117</v>
      </c>
      <c r="D106" s="153"/>
      <c r="E106" s="153"/>
      <c r="F106" s="153"/>
      <c r="G106" s="153"/>
      <c r="H106" s="153"/>
      <c r="I106" s="153"/>
      <c r="J106" s="153"/>
      <c r="L106" s="23"/>
    </row>
    <row r="107" spans="2:12" s="1" customFormat="1" ht="6.95" customHeight="1">
      <c r="B107" s="127"/>
      <c r="C107" s="153"/>
      <c r="D107" s="153"/>
      <c r="E107" s="153"/>
      <c r="F107" s="153"/>
      <c r="G107" s="153"/>
      <c r="H107" s="153"/>
      <c r="I107" s="153"/>
      <c r="J107" s="153"/>
      <c r="L107" s="23"/>
    </row>
    <row r="108" spans="2:12" s="1" customFormat="1" ht="12" customHeight="1">
      <c r="B108" s="127"/>
      <c r="C108" s="154" t="s">
        <v>16</v>
      </c>
      <c r="D108" s="153"/>
      <c r="E108" s="153"/>
      <c r="F108" s="153"/>
      <c r="G108" s="153"/>
      <c r="H108" s="153"/>
      <c r="I108" s="153"/>
      <c r="J108" s="153"/>
      <c r="L108" s="23"/>
    </row>
    <row r="109" spans="2:12" s="1" customFormat="1" ht="16.5" customHeight="1">
      <c r="B109" s="127"/>
      <c r="C109" s="153"/>
      <c r="D109" s="153"/>
      <c r="E109" s="264" t="str">
        <f>E7</f>
        <v>ZOO Brno - lední medvědi</v>
      </c>
      <c r="F109" s="265"/>
      <c r="G109" s="265"/>
      <c r="H109" s="265"/>
      <c r="I109" s="153"/>
      <c r="J109" s="153"/>
      <c r="L109" s="23"/>
    </row>
    <row r="110" spans="2:12" s="1" customFormat="1" ht="12" customHeight="1">
      <c r="B110" s="127"/>
      <c r="C110" s="154" t="s">
        <v>103</v>
      </c>
      <c r="D110" s="153"/>
      <c r="E110" s="153"/>
      <c r="F110" s="153"/>
      <c r="G110" s="153"/>
      <c r="H110" s="153"/>
      <c r="I110" s="153"/>
      <c r="J110" s="153"/>
      <c r="L110" s="23"/>
    </row>
    <row r="111" spans="2:12" s="1" customFormat="1" ht="16.5" customHeight="1">
      <c r="B111" s="127"/>
      <c r="C111" s="153"/>
      <c r="D111" s="153"/>
      <c r="E111" s="247" t="str">
        <f>E9</f>
        <v>04 - SO 04 Příprava území - kácení</v>
      </c>
      <c r="F111" s="263"/>
      <c r="G111" s="263"/>
      <c r="H111" s="263"/>
      <c r="I111" s="153"/>
      <c r="J111" s="153"/>
      <c r="L111" s="23"/>
    </row>
    <row r="112" spans="2:12" s="1" customFormat="1" ht="6.95" customHeight="1">
      <c r="B112" s="127"/>
      <c r="C112" s="153"/>
      <c r="D112" s="153"/>
      <c r="E112" s="153"/>
      <c r="F112" s="153"/>
      <c r="G112" s="153"/>
      <c r="H112" s="153"/>
      <c r="I112" s="153"/>
      <c r="J112" s="153"/>
      <c r="L112" s="23"/>
    </row>
    <row r="113" spans="2:65" s="1" customFormat="1" ht="12" customHeight="1">
      <c r="B113" s="127"/>
      <c r="C113" s="154" t="s">
        <v>20</v>
      </c>
      <c r="D113" s="153"/>
      <c r="E113" s="153"/>
      <c r="F113" s="155" t="str">
        <f>F12</f>
        <v>Zoo Brno, U Zoologické zahrady 46</v>
      </c>
      <c r="G113" s="153"/>
      <c r="H113" s="153"/>
      <c r="I113" s="154" t="s">
        <v>22</v>
      </c>
      <c r="J113" s="156">
        <f>IF(J12="","",J12)</f>
        <v>45489</v>
      </c>
      <c r="L113" s="23"/>
    </row>
    <row r="114" spans="2:65" s="1" customFormat="1" ht="6.95" customHeight="1">
      <c r="B114" s="127"/>
      <c r="C114" s="153"/>
      <c r="D114" s="153"/>
      <c r="E114" s="153"/>
      <c r="F114" s="153"/>
      <c r="G114" s="153"/>
      <c r="H114" s="153"/>
      <c r="I114" s="153"/>
      <c r="J114" s="153"/>
      <c r="L114" s="23"/>
    </row>
    <row r="115" spans="2:65" s="1" customFormat="1" ht="25.7" customHeight="1">
      <c r="B115" s="127"/>
      <c r="C115" s="154" t="s">
        <v>23</v>
      </c>
      <c r="D115" s="153"/>
      <c r="E115" s="153"/>
      <c r="F115" s="155" t="str">
        <f>E15</f>
        <v>Zoo Brno, U Zoologické zahrady 46, 635 00 Brno</v>
      </c>
      <c r="G115" s="153"/>
      <c r="H115" s="153"/>
      <c r="I115" s="154" t="s">
        <v>28</v>
      </c>
      <c r="J115" s="157" t="str">
        <f>E21</f>
        <v>Ing. Janíková, Ing. Hrubanová</v>
      </c>
      <c r="L115" s="23"/>
    </row>
    <row r="116" spans="2:65" s="1" customFormat="1" ht="25.7" customHeight="1">
      <c r="B116" s="127"/>
      <c r="C116" s="154" t="s">
        <v>26</v>
      </c>
      <c r="D116" s="153"/>
      <c r="E116" s="153"/>
      <c r="F116" s="155" t="str">
        <f>IF(E18="","",E18)</f>
        <v>Vyplň údaj</v>
      </c>
      <c r="G116" s="153"/>
      <c r="H116" s="153"/>
      <c r="I116" s="154" t="s">
        <v>30</v>
      </c>
      <c r="J116" s="157" t="str">
        <f>E24</f>
        <v>ZaKT Brno, Ponávka 185/2, 602 00 Brno</v>
      </c>
      <c r="L116" s="23"/>
    </row>
    <row r="117" spans="2:65" s="1" customFormat="1" ht="10.35" customHeight="1">
      <c r="B117" s="127"/>
      <c r="C117" s="153"/>
      <c r="D117" s="153"/>
      <c r="E117" s="153"/>
      <c r="F117" s="153"/>
      <c r="G117" s="153"/>
      <c r="H117" s="153"/>
      <c r="I117" s="153"/>
      <c r="J117" s="153"/>
      <c r="L117" s="23"/>
    </row>
    <row r="118" spans="2:65" s="10" customFormat="1" ht="29.25" customHeight="1">
      <c r="B118" s="158"/>
      <c r="C118" s="159" t="s">
        <v>118</v>
      </c>
      <c r="D118" s="160" t="s">
        <v>57</v>
      </c>
      <c r="E118" s="160" t="s">
        <v>53</v>
      </c>
      <c r="F118" s="160" t="s">
        <v>54</v>
      </c>
      <c r="G118" s="160" t="s">
        <v>119</v>
      </c>
      <c r="H118" s="160" t="s">
        <v>120</v>
      </c>
      <c r="I118" s="160" t="s">
        <v>121</v>
      </c>
      <c r="J118" s="161" t="s">
        <v>107</v>
      </c>
      <c r="K118" s="67" t="s">
        <v>122</v>
      </c>
      <c r="L118" s="66"/>
      <c r="M118" s="36" t="s">
        <v>1</v>
      </c>
      <c r="N118" s="37" t="s">
        <v>36</v>
      </c>
      <c r="O118" s="37" t="s">
        <v>123</v>
      </c>
      <c r="P118" s="37" t="s">
        <v>124</v>
      </c>
      <c r="Q118" s="37" t="s">
        <v>125</v>
      </c>
      <c r="R118" s="37" t="s">
        <v>126</v>
      </c>
      <c r="S118" s="37" t="s">
        <v>127</v>
      </c>
      <c r="T118" s="38" t="s">
        <v>128</v>
      </c>
    </row>
    <row r="119" spans="2:65" s="1" customFormat="1" ht="22.9" customHeight="1">
      <c r="B119" s="127"/>
      <c r="C119" s="162" t="s">
        <v>129</v>
      </c>
      <c r="D119" s="153"/>
      <c r="E119" s="153"/>
      <c r="F119" s="153"/>
      <c r="G119" s="153"/>
      <c r="H119" s="153"/>
      <c r="I119" s="153"/>
      <c r="J119" s="163">
        <f>BK119</f>
        <v>0</v>
      </c>
      <c r="L119" s="23"/>
      <c r="M119" s="39"/>
      <c r="N119" s="32"/>
      <c r="O119" s="32"/>
      <c r="P119" s="68">
        <f>P120</f>
        <v>0</v>
      </c>
      <c r="Q119" s="32"/>
      <c r="R119" s="68">
        <f>R120</f>
        <v>0.68476500000000007</v>
      </c>
      <c r="S119" s="32"/>
      <c r="T119" s="69">
        <f>T120</f>
        <v>0</v>
      </c>
      <c r="AT119" s="16" t="s">
        <v>71</v>
      </c>
      <c r="AU119" s="16" t="s">
        <v>109</v>
      </c>
      <c r="BK119" s="70">
        <f>BK120</f>
        <v>0</v>
      </c>
    </row>
    <row r="120" spans="2:65" s="11" customFormat="1" ht="25.9" customHeight="1">
      <c r="B120" s="133"/>
      <c r="C120" s="134"/>
      <c r="D120" s="135" t="s">
        <v>71</v>
      </c>
      <c r="E120" s="136" t="s">
        <v>130</v>
      </c>
      <c r="F120" s="136" t="s">
        <v>131</v>
      </c>
      <c r="G120" s="134"/>
      <c r="H120" s="134"/>
      <c r="I120" s="134"/>
      <c r="J120" s="137">
        <f>BK120</f>
        <v>0</v>
      </c>
      <c r="L120" s="71"/>
      <c r="M120" s="73"/>
      <c r="P120" s="74">
        <f>P121+P160</f>
        <v>0</v>
      </c>
      <c r="R120" s="74">
        <f>R121+R160</f>
        <v>0.68476500000000007</v>
      </c>
      <c r="T120" s="75">
        <f>T121+T160</f>
        <v>0</v>
      </c>
      <c r="AR120" s="72" t="s">
        <v>80</v>
      </c>
      <c r="AT120" s="76" t="s">
        <v>71</v>
      </c>
      <c r="AU120" s="76" t="s">
        <v>72</v>
      </c>
      <c r="AY120" s="72" t="s">
        <v>132</v>
      </c>
      <c r="BK120" s="77">
        <f>BK121+BK160</f>
        <v>0</v>
      </c>
    </row>
    <row r="121" spans="2:65" s="11" customFormat="1" ht="22.9" customHeight="1">
      <c r="B121" s="133"/>
      <c r="C121" s="134"/>
      <c r="D121" s="135" t="s">
        <v>71</v>
      </c>
      <c r="E121" s="138" t="s">
        <v>80</v>
      </c>
      <c r="F121" s="138" t="s">
        <v>133</v>
      </c>
      <c r="G121" s="134"/>
      <c r="H121" s="134"/>
      <c r="I121" s="134"/>
      <c r="J121" s="139">
        <f>BK121</f>
        <v>0</v>
      </c>
      <c r="L121" s="71"/>
      <c r="M121" s="73"/>
      <c r="P121" s="74">
        <f>SUM(P122:P159)</f>
        <v>0</v>
      </c>
      <c r="R121" s="74">
        <f>SUM(R122:R159)</f>
        <v>0.68476500000000007</v>
      </c>
      <c r="T121" s="75">
        <f>SUM(T122:T159)</f>
        <v>0</v>
      </c>
      <c r="AR121" s="72" t="s">
        <v>80</v>
      </c>
      <c r="AT121" s="76" t="s">
        <v>71</v>
      </c>
      <c r="AU121" s="76" t="s">
        <v>80</v>
      </c>
      <c r="AY121" s="72" t="s">
        <v>132</v>
      </c>
      <c r="BK121" s="77">
        <f>SUM(BK122:BK159)</f>
        <v>0</v>
      </c>
    </row>
    <row r="122" spans="2:65" s="1" customFormat="1" ht="24.2" customHeight="1">
      <c r="B122" s="127"/>
      <c r="C122" s="128" t="s">
        <v>80</v>
      </c>
      <c r="D122" s="128" t="s">
        <v>134</v>
      </c>
      <c r="E122" s="129" t="s">
        <v>912</v>
      </c>
      <c r="F122" s="130" t="s">
        <v>913</v>
      </c>
      <c r="G122" s="131" t="s">
        <v>186</v>
      </c>
      <c r="H122" s="132">
        <v>1</v>
      </c>
      <c r="I122" s="78"/>
      <c r="J122" s="126">
        <f t="shared" ref="J122:J134" si="0">ROUND(I122*H122,2)</f>
        <v>0</v>
      </c>
      <c r="K122" s="79"/>
      <c r="L122" s="23"/>
      <c r="M122" s="80" t="s">
        <v>1</v>
      </c>
      <c r="N122" s="81" t="s">
        <v>37</v>
      </c>
      <c r="P122" s="82">
        <f t="shared" ref="P122:P134" si="1">O122*H122</f>
        <v>0</v>
      </c>
      <c r="Q122" s="82">
        <v>0</v>
      </c>
      <c r="R122" s="82">
        <f t="shared" ref="R122:R134" si="2">Q122*H122</f>
        <v>0</v>
      </c>
      <c r="S122" s="82">
        <v>0</v>
      </c>
      <c r="T122" s="83">
        <f t="shared" ref="T122:T134" si="3">S122*H122</f>
        <v>0</v>
      </c>
      <c r="AR122" s="84" t="s">
        <v>138</v>
      </c>
      <c r="AT122" s="84" t="s">
        <v>134</v>
      </c>
      <c r="AU122" s="84" t="s">
        <v>82</v>
      </c>
      <c r="AY122" s="16" t="s">
        <v>132</v>
      </c>
      <c r="BE122" s="85">
        <f t="shared" ref="BE122:BE134" si="4">IF(N122="základní",J122,0)</f>
        <v>0</v>
      </c>
      <c r="BF122" s="85">
        <f t="shared" ref="BF122:BF134" si="5">IF(N122="snížená",J122,0)</f>
        <v>0</v>
      </c>
      <c r="BG122" s="85">
        <f t="shared" ref="BG122:BG134" si="6">IF(N122="zákl. přenesená",J122,0)</f>
        <v>0</v>
      </c>
      <c r="BH122" s="85">
        <f t="shared" ref="BH122:BH134" si="7">IF(N122="sníž. přenesená",J122,0)</f>
        <v>0</v>
      </c>
      <c r="BI122" s="85">
        <f t="shared" ref="BI122:BI134" si="8">IF(N122="nulová",J122,0)</f>
        <v>0</v>
      </c>
      <c r="BJ122" s="16" t="s">
        <v>80</v>
      </c>
      <c r="BK122" s="85">
        <f t="shared" ref="BK122:BK134" si="9">ROUND(I122*H122,2)</f>
        <v>0</v>
      </c>
      <c r="BL122" s="16" t="s">
        <v>138</v>
      </c>
      <c r="BM122" s="84" t="s">
        <v>914</v>
      </c>
    </row>
    <row r="123" spans="2:65" s="1" customFormat="1" ht="24.2" customHeight="1">
      <c r="B123" s="127"/>
      <c r="C123" s="128" t="s">
        <v>82</v>
      </c>
      <c r="D123" s="128" t="s">
        <v>134</v>
      </c>
      <c r="E123" s="129" t="s">
        <v>915</v>
      </c>
      <c r="F123" s="130" t="s">
        <v>916</v>
      </c>
      <c r="G123" s="131" t="s">
        <v>186</v>
      </c>
      <c r="H123" s="132">
        <v>1</v>
      </c>
      <c r="I123" s="78"/>
      <c r="J123" s="126">
        <f t="shared" si="0"/>
        <v>0</v>
      </c>
      <c r="K123" s="79"/>
      <c r="L123" s="23"/>
      <c r="M123" s="80" t="s">
        <v>1</v>
      </c>
      <c r="N123" s="81" t="s">
        <v>37</v>
      </c>
      <c r="P123" s="82">
        <f t="shared" si="1"/>
        <v>0</v>
      </c>
      <c r="Q123" s="82">
        <v>0</v>
      </c>
      <c r="R123" s="82">
        <f t="shared" si="2"/>
        <v>0</v>
      </c>
      <c r="S123" s="82">
        <v>0</v>
      </c>
      <c r="T123" s="83">
        <f t="shared" si="3"/>
        <v>0</v>
      </c>
      <c r="AR123" s="84" t="s">
        <v>138</v>
      </c>
      <c r="AT123" s="84" t="s">
        <v>134</v>
      </c>
      <c r="AU123" s="84" t="s">
        <v>82</v>
      </c>
      <c r="AY123" s="16" t="s">
        <v>132</v>
      </c>
      <c r="BE123" s="85">
        <f t="shared" si="4"/>
        <v>0</v>
      </c>
      <c r="BF123" s="85">
        <f t="shared" si="5"/>
        <v>0</v>
      </c>
      <c r="BG123" s="85">
        <f t="shared" si="6"/>
        <v>0</v>
      </c>
      <c r="BH123" s="85">
        <f t="shared" si="7"/>
        <v>0</v>
      </c>
      <c r="BI123" s="85">
        <f t="shared" si="8"/>
        <v>0</v>
      </c>
      <c r="BJ123" s="16" t="s">
        <v>80</v>
      </c>
      <c r="BK123" s="85">
        <f t="shared" si="9"/>
        <v>0</v>
      </c>
      <c r="BL123" s="16" t="s">
        <v>138</v>
      </c>
      <c r="BM123" s="84" t="s">
        <v>917</v>
      </c>
    </row>
    <row r="124" spans="2:65" s="1" customFormat="1" ht="24.2" customHeight="1">
      <c r="B124" s="127"/>
      <c r="C124" s="128" t="s">
        <v>147</v>
      </c>
      <c r="D124" s="128" t="s">
        <v>134</v>
      </c>
      <c r="E124" s="129" t="s">
        <v>918</v>
      </c>
      <c r="F124" s="130" t="s">
        <v>919</v>
      </c>
      <c r="G124" s="131" t="s">
        <v>186</v>
      </c>
      <c r="H124" s="132">
        <v>7</v>
      </c>
      <c r="I124" s="78"/>
      <c r="J124" s="126">
        <f t="shared" si="0"/>
        <v>0</v>
      </c>
      <c r="K124" s="79"/>
      <c r="L124" s="23"/>
      <c r="M124" s="80" t="s">
        <v>1</v>
      </c>
      <c r="N124" s="81" t="s">
        <v>37</v>
      </c>
      <c r="P124" s="82">
        <f t="shared" si="1"/>
        <v>0</v>
      </c>
      <c r="Q124" s="82">
        <v>0</v>
      </c>
      <c r="R124" s="82">
        <f t="shared" si="2"/>
        <v>0</v>
      </c>
      <c r="S124" s="82">
        <v>0</v>
      </c>
      <c r="T124" s="83">
        <f t="shared" si="3"/>
        <v>0</v>
      </c>
      <c r="AR124" s="84" t="s">
        <v>138</v>
      </c>
      <c r="AT124" s="84" t="s">
        <v>134</v>
      </c>
      <c r="AU124" s="84" t="s">
        <v>82</v>
      </c>
      <c r="AY124" s="16" t="s">
        <v>132</v>
      </c>
      <c r="BE124" s="85">
        <f t="shared" si="4"/>
        <v>0</v>
      </c>
      <c r="BF124" s="85">
        <f t="shared" si="5"/>
        <v>0</v>
      </c>
      <c r="BG124" s="85">
        <f t="shared" si="6"/>
        <v>0</v>
      </c>
      <c r="BH124" s="85">
        <f t="shared" si="7"/>
        <v>0</v>
      </c>
      <c r="BI124" s="85">
        <f t="shared" si="8"/>
        <v>0</v>
      </c>
      <c r="BJ124" s="16" t="s">
        <v>80</v>
      </c>
      <c r="BK124" s="85">
        <f t="shared" si="9"/>
        <v>0</v>
      </c>
      <c r="BL124" s="16" t="s">
        <v>138</v>
      </c>
      <c r="BM124" s="84" t="s">
        <v>920</v>
      </c>
    </row>
    <row r="125" spans="2:65" s="1" customFormat="1" ht="24.2" customHeight="1">
      <c r="B125" s="127"/>
      <c r="C125" s="128" t="s">
        <v>138</v>
      </c>
      <c r="D125" s="128" t="s">
        <v>134</v>
      </c>
      <c r="E125" s="129" t="s">
        <v>921</v>
      </c>
      <c r="F125" s="130" t="s">
        <v>922</v>
      </c>
      <c r="G125" s="131" t="s">
        <v>186</v>
      </c>
      <c r="H125" s="132">
        <v>14</v>
      </c>
      <c r="I125" s="78"/>
      <c r="J125" s="126">
        <f t="shared" si="0"/>
        <v>0</v>
      </c>
      <c r="K125" s="79"/>
      <c r="L125" s="23"/>
      <c r="M125" s="80" t="s">
        <v>1</v>
      </c>
      <c r="N125" s="81" t="s">
        <v>37</v>
      </c>
      <c r="P125" s="82">
        <f t="shared" si="1"/>
        <v>0</v>
      </c>
      <c r="Q125" s="82">
        <v>0</v>
      </c>
      <c r="R125" s="82">
        <f t="shared" si="2"/>
        <v>0</v>
      </c>
      <c r="S125" s="82">
        <v>0</v>
      </c>
      <c r="T125" s="83">
        <f t="shared" si="3"/>
        <v>0</v>
      </c>
      <c r="AR125" s="84" t="s">
        <v>138</v>
      </c>
      <c r="AT125" s="84" t="s">
        <v>134</v>
      </c>
      <c r="AU125" s="84" t="s">
        <v>82</v>
      </c>
      <c r="AY125" s="16" t="s">
        <v>132</v>
      </c>
      <c r="BE125" s="85">
        <f t="shared" si="4"/>
        <v>0</v>
      </c>
      <c r="BF125" s="85">
        <f t="shared" si="5"/>
        <v>0</v>
      </c>
      <c r="BG125" s="85">
        <f t="shared" si="6"/>
        <v>0</v>
      </c>
      <c r="BH125" s="85">
        <f t="shared" si="7"/>
        <v>0</v>
      </c>
      <c r="BI125" s="85">
        <f t="shared" si="8"/>
        <v>0</v>
      </c>
      <c r="BJ125" s="16" t="s">
        <v>80</v>
      </c>
      <c r="BK125" s="85">
        <f t="shared" si="9"/>
        <v>0</v>
      </c>
      <c r="BL125" s="16" t="s">
        <v>138</v>
      </c>
      <c r="BM125" s="84" t="s">
        <v>923</v>
      </c>
    </row>
    <row r="126" spans="2:65" s="1" customFormat="1" ht="24.2" customHeight="1">
      <c r="B126" s="127"/>
      <c r="C126" s="128" t="s">
        <v>158</v>
      </c>
      <c r="D126" s="128" t="s">
        <v>134</v>
      </c>
      <c r="E126" s="129" t="s">
        <v>924</v>
      </c>
      <c r="F126" s="130" t="s">
        <v>925</v>
      </c>
      <c r="G126" s="131" t="s">
        <v>186</v>
      </c>
      <c r="H126" s="132">
        <v>4</v>
      </c>
      <c r="I126" s="78"/>
      <c r="J126" s="126">
        <f t="shared" si="0"/>
        <v>0</v>
      </c>
      <c r="K126" s="79"/>
      <c r="L126" s="23"/>
      <c r="M126" s="80" t="s">
        <v>1</v>
      </c>
      <c r="N126" s="81" t="s">
        <v>37</v>
      </c>
      <c r="P126" s="82">
        <f t="shared" si="1"/>
        <v>0</v>
      </c>
      <c r="Q126" s="82">
        <v>0</v>
      </c>
      <c r="R126" s="82">
        <f t="shared" si="2"/>
        <v>0</v>
      </c>
      <c r="S126" s="82">
        <v>0</v>
      </c>
      <c r="T126" s="83">
        <f t="shared" si="3"/>
        <v>0</v>
      </c>
      <c r="AR126" s="84" t="s">
        <v>138</v>
      </c>
      <c r="AT126" s="84" t="s">
        <v>134</v>
      </c>
      <c r="AU126" s="84" t="s">
        <v>82</v>
      </c>
      <c r="AY126" s="16" t="s">
        <v>132</v>
      </c>
      <c r="BE126" s="85">
        <f t="shared" si="4"/>
        <v>0</v>
      </c>
      <c r="BF126" s="85">
        <f t="shared" si="5"/>
        <v>0</v>
      </c>
      <c r="BG126" s="85">
        <f t="shared" si="6"/>
        <v>0</v>
      </c>
      <c r="BH126" s="85">
        <f t="shared" si="7"/>
        <v>0</v>
      </c>
      <c r="BI126" s="85">
        <f t="shared" si="8"/>
        <v>0</v>
      </c>
      <c r="BJ126" s="16" t="s">
        <v>80</v>
      </c>
      <c r="BK126" s="85">
        <f t="shared" si="9"/>
        <v>0</v>
      </c>
      <c r="BL126" s="16" t="s">
        <v>138</v>
      </c>
      <c r="BM126" s="84" t="s">
        <v>926</v>
      </c>
    </row>
    <row r="127" spans="2:65" s="1" customFormat="1" ht="24.2" customHeight="1">
      <c r="B127" s="127"/>
      <c r="C127" s="128" t="s">
        <v>164</v>
      </c>
      <c r="D127" s="128" t="s">
        <v>134</v>
      </c>
      <c r="E127" s="129" t="s">
        <v>927</v>
      </c>
      <c r="F127" s="130" t="s">
        <v>928</v>
      </c>
      <c r="G127" s="131" t="s">
        <v>186</v>
      </c>
      <c r="H127" s="132">
        <v>2</v>
      </c>
      <c r="I127" s="78"/>
      <c r="J127" s="126">
        <f t="shared" si="0"/>
        <v>0</v>
      </c>
      <c r="K127" s="79"/>
      <c r="L127" s="23"/>
      <c r="M127" s="80" t="s">
        <v>1</v>
      </c>
      <c r="N127" s="81" t="s">
        <v>37</v>
      </c>
      <c r="P127" s="82">
        <f t="shared" si="1"/>
        <v>0</v>
      </c>
      <c r="Q127" s="82">
        <v>0</v>
      </c>
      <c r="R127" s="82">
        <f t="shared" si="2"/>
        <v>0</v>
      </c>
      <c r="S127" s="82">
        <v>0</v>
      </c>
      <c r="T127" s="83">
        <f t="shared" si="3"/>
        <v>0</v>
      </c>
      <c r="AR127" s="84" t="s">
        <v>138</v>
      </c>
      <c r="AT127" s="84" t="s">
        <v>134</v>
      </c>
      <c r="AU127" s="84" t="s">
        <v>82</v>
      </c>
      <c r="AY127" s="16" t="s">
        <v>132</v>
      </c>
      <c r="BE127" s="85">
        <f t="shared" si="4"/>
        <v>0</v>
      </c>
      <c r="BF127" s="85">
        <f t="shared" si="5"/>
        <v>0</v>
      </c>
      <c r="BG127" s="85">
        <f t="shared" si="6"/>
        <v>0</v>
      </c>
      <c r="BH127" s="85">
        <f t="shared" si="7"/>
        <v>0</v>
      </c>
      <c r="BI127" s="85">
        <f t="shared" si="8"/>
        <v>0</v>
      </c>
      <c r="BJ127" s="16" t="s">
        <v>80</v>
      </c>
      <c r="BK127" s="85">
        <f t="shared" si="9"/>
        <v>0</v>
      </c>
      <c r="BL127" s="16" t="s">
        <v>138</v>
      </c>
      <c r="BM127" s="84" t="s">
        <v>929</v>
      </c>
    </row>
    <row r="128" spans="2:65" s="1" customFormat="1" ht="33" customHeight="1">
      <c r="B128" s="127"/>
      <c r="C128" s="128" t="s">
        <v>173</v>
      </c>
      <c r="D128" s="128" t="s">
        <v>134</v>
      </c>
      <c r="E128" s="129" t="s">
        <v>930</v>
      </c>
      <c r="F128" s="130" t="s">
        <v>931</v>
      </c>
      <c r="G128" s="131" t="s">
        <v>186</v>
      </c>
      <c r="H128" s="132">
        <v>1</v>
      </c>
      <c r="I128" s="78"/>
      <c r="J128" s="126">
        <f t="shared" si="0"/>
        <v>0</v>
      </c>
      <c r="K128" s="79"/>
      <c r="L128" s="23"/>
      <c r="M128" s="80" t="s">
        <v>1</v>
      </c>
      <c r="N128" s="81" t="s">
        <v>37</v>
      </c>
      <c r="P128" s="82">
        <f t="shared" si="1"/>
        <v>0</v>
      </c>
      <c r="Q128" s="82">
        <v>0</v>
      </c>
      <c r="R128" s="82">
        <f t="shared" si="2"/>
        <v>0</v>
      </c>
      <c r="S128" s="82">
        <v>0</v>
      </c>
      <c r="T128" s="83">
        <f t="shared" si="3"/>
        <v>0</v>
      </c>
      <c r="AR128" s="84" t="s">
        <v>138</v>
      </c>
      <c r="AT128" s="84" t="s">
        <v>134</v>
      </c>
      <c r="AU128" s="84" t="s">
        <v>82</v>
      </c>
      <c r="AY128" s="16" t="s">
        <v>132</v>
      </c>
      <c r="BE128" s="85">
        <f t="shared" si="4"/>
        <v>0</v>
      </c>
      <c r="BF128" s="85">
        <f t="shared" si="5"/>
        <v>0</v>
      </c>
      <c r="BG128" s="85">
        <f t="shared" si="6"/>
        <v>0</v>
      </c>
      <c r="BH128" s="85">
        <f t="shared" si="7"/>
        <v>0</v>
      </c>
      <c r="BI128" s="85">
        <f t="shared" si="8"/>
        <v>0</v>
      </c>
      <c r="BJ128" s="16" t="s">
        <v>80</v>
      </c>
      <c r="BK128" s="85">
        <f t="shared" si="9"/>
        <v>0</v>
      </c>
      <c r="BL128" s="16" t="s">
        <v>138</v>
      </c>
      <c r="BM128" s="84" t="s">
        <v>932</v>
      </c>
    </row>
    <row r="129" spans="2:65" s="1" customFormat="1" ht="33" customHeight="1">
      <c r="B129" s="127"/>
      <c r="C129" s="128" t="s">
        <v>169</v>
      </c>
      <c r="D129" s="128" t="s">
        <v>134</v>
      </c>
      <c r="E129" s="129" t="s">
        <v>933</v>
      </c>
      <c r="F129" s="130" t="s">
        <v>934</v>
      </c>
      <c r="G129" s="131" t="s">
        <v>186</v>
      </c>
      <c r="H129" s="132">
        <v>1</v>
      </c>
      <c r="I129" s="78"/>
      <c r="J129" s="126">
        <f t="shared" si="0"/>
        <v>0</v>
      </c>
      <c r="K129" s="79"/>
      <c r="L129" s="23"/>
      <c r="M129" s="80" t="s">
        <v>1</v>
      </c>
      <c r="N129" s="81" t="s">
        <v>37</v>
      </c>
      <c r="P129" s="82">
        <f t="shared" si="1"/>
        <v>0</v>
      </c>
      <c r="Q129" s="82">
        <v>0</v>
      </c>
      <c r="R129" s="82">
        <f t="shared" si="2"/>
        <v>0</v>
      </c>
      <c r="S129" s="82">
        <v>0</v>
      </c>
      <c r="T129" s="83">
        <f t="shared" si="3"/>
        <v>0</v>
      </c>
      <c r="AR129" s="84" t="s">
        <v>138</v>
      </c>
      <c r="AT129" s="84" t="s">
        <v>134</v>
      </c>
      <c r="AU129" s="84" t="s">
        <v>82</v>
      </c>
      <c r="AY129" s="16" t="s">
        <v>132</v>
      </c>
      <c r="BE129" s="85">
        <f t="shared" si="4"/>
        <v>0</v>
      </c>
      <c r="BF129" s="85">
        <f t="shared" si="5"/>
        <v>0</v>
      </c>
      <c r="BG129" s="85">
        <f t="shared" si="6"/>
        <v>0</v>
      </c>
      <c r="BH129" s="85">
        <f t="shared" si="7"/>
        <v>0</v>
      </c>
      <c r="BI129" s="85">
        <f t="shared" si="8"/>
        <v>0</v>
      </c>
      <c r="BJ129" s="16" t="s">
        <v>80</v>
      </c>
      <c r="BK129" s="85">
        <f t="shared" si="9"/>
        <v>0</v>
      </c>
      <c r="BL129" s="16" t="s">
        <v>138</v>
      </c>
      <c r="BM129" s="84" t="s">
        <v>935</v>
      </c>
    </row>
    <row r="130" spans="2:65" s="1" customFormat="1" ht="33" customHeight="1">
      <c r="B130" s="127"/>
      <c r="C130" s="128" t="s">
        <v>183</v>
      </c>
      <c r="D130" s="128" t="s">
        <v>134</v>
      </c>
      <c r="E130" s="129" t="s">
        <v>936</v>
      </c>
      <c r="F130" s="130" t="s">
        <v>937</v>
      </c>
      <c r="G130" s="131" t="s">
        <v>186</v>
      </c>
      <c r="H130" s="132">
        <v>3</v>
      </c>
      <c r="I130" s="78"/>
      <c r="J130" s="126">
        <f t="shared" si="0"/>
        <v>0</v>
      </c>
      <c r="K130" s="79"/>
      <c r="L130" s="23"/>
      <c r="M130" s="80" t="s">
        <v>1</v>
      </c>
      <c r="N130" s="81" t="s">
        <v>37</v>
      </c>
      <c r="P130" s="82">
        <f t="shared" si="1"/>
        <v>0</v>
      </c>
      <c r="Q130" s="82">
        <v>0</v>
      </c>
      <c r="R130" s="82">
        <f t="shared" si="2"/>
        <v>0</v>
      </c>
      <c r="S130" s="82">
        <v>0</v>
      </c>
      <c r="T130" s="83">
        <f t="shared" si="3"/>
        <v>0</v>
      </c>
      <c r="AR130" s="84" t="s">
        <v>138</v>
      </c>
      <c r="AT130" s="84" t="s">
        <v>134</v>
      </c>
      <c r="AU130" s="84" t="s">
        <v>82</v>
      </c>
      <c r="AY130" s="16" t="s">
        <v>132</v>
      </c>
      <c r="BE130" s="85">
        <f t="shared" si="4"/>
        <v>0</v>
      </c>
      <c r="BF130" s="85">
        <f t="shared" si="5"/>
        <v>0</v>
      </c>
      <c r="BG130" s="85">
        <f t="shared" si="6"/>
        <v>0</v>
      </c>
      <c r="BH130" s="85">
        <f t="shared" si="7"/>
        <v>0</v>
      </c>
      <c r="BI130" s="85">
        <f t="shared" si="8"/>
        <v>0</v>
      </c>
      <c r="BJ130" s="16" t="s">
        <v>80</v>
      </c>
      <c r="BK130" s="85">
        <f t="shared" si="9"/>
        <v>0</v>
      </c>
      <c r="BL130" s="16" t="s">
        <v>138</v>
      </c>
      <c r="BM130" s="84" t="s">
        <v>938</v>
      </c>
    </row>
    <row r="131" spans="2:65" s="1" customFormat="1" ht="33" customHeight="1">
      <c r="B131" s="127"/>
      <c r="C131" s="128" t="s">
        <v>189</v>
      </c>
      <c r="D131" s="128" t="s">
        <v>134</v>
      </c>
      <c r="E131" s="129" t="s">
        <v>939</v>
      </c>
      <c r="F131" s="130" t="s">
        <v>940</v>
      </c>
      <c r="G131" s="131" t="s">
        <v>186</v>
      </c>
      <c r="H131" s="132">
        <v>2</v>
      </c>
      <c r="I131" s="78"/>
      <c r="J131" s="126">
        <f t="shared" si="0"/>
        <v>0</v>
      </c>
      <c r="K131" s="79"/>
      <c r="L131" s="23"/>
      <c r="M131" s="80" t="s">
        <v>1</v>
      </c>
      <c r="N131" s="81" t="s">
        <v>37</v>
      </c>
      <c r="P131" s="82">
        <f t="shared" si="1"/>
        <v>0</v>
      </c>
      <c r="Q131" s="82">
        <v>0</v>
      </c>
      <c r="R131" s="82">
        <f t="shared" si="2"/>
        <v>0</v>
      </c>
      <c r="S131" s="82">
        <v>0</v>
      </c>
      <c r="T131" s="83">
        <f t="shared" si="3"/>
        <v>0</v>
      </c>
      <c r="AR131" s="84" t="s">
        <v>138</v>
      </c>
      <c r="AT131" s="84" t="s">
        <v>134</v>
      </c>
      <c r="AU131" s="84" t="s">
        <v>82</v>
      </c>
      <c r="AY131" s="16" t="s">
        <v>132</v>
      </c>
      <c r="BE131" s="85">
        <f t="shared" si="4"/>
        <v>0</v>
      </c>
      <c r="BF131" s="85">
        <f t="shared" si="5"/>
        <v>0</v>
      </c>
      <c r="BG131" s="85">
        <f t="shared" si="6"/>
        <v>0</v>
      </c>
      <c r="BH131" s="85">
        <f t="shared" si="7"/>
        <v>0</v>
      </c>
      <c r="BI131" s="85">
        <f t="shared" si="8"/>
        <v>0</v>
      </c>
      <c r="BJ131" s="16" t="s">
        <v>80</v>
      </c>
      <c r="BK131" s="85">
        <f t="shared" si="9"/>
        <v>0</v>
      </c>
      <c r="BL131" s="16" t="s">
        <v>138</v>
      </c>
      <c r="BM131" s="84" t="s">
        <v>941</v>
      </c>
    </row>
    <row r="132" spans="2:65" s="1" customFormat="1" ht="33" customHeight="1">
      <c r="B132" s="127"/>
      <c r="C132" s="128" t="s">
        <v>193</v>
      </c>
      <c r="D132" s="128" t="s">
        <v>134</v>
      </c>
      <c r="E132" s="129" t="s">
        <v>942</v>
      </c>
      <c r="F132" s="130" t="s">
        <v>943</v>
      </c>
      <c r="G132" s="131" t="s">
        <v>186</v>
      </c>
      <c r="H132" s="132">
        <v>3</v>
      </c>
      <c r="I132" s="78"/>
      <c r="J132" s="126">
        <f t="shared" si="0"/>
        <v>0</v>
      </c>
      <c r="K132" s="79"/>
      <c r="L132" s="23"/>
      <c r="M132" s="80" t="s">
        <v>1</v>
      </c>
      <c r="N132" s="81" t="s">
        <v>37</v>
      </c>
      <c r="P132" s="82">
        <f t="shared" si="1"/>
        <v>0</v>
      </c>
      <c r="Q132" s="82">
        <v>0</v>
      </c>
      <c r="R132" s="82">
        <f t="shared" si="2"/>
        <v>0</v>
      </c>
      <c r="S132" s="82">
        <v>0</v>
      </c>
      <c r="T132" s="83">
        <f t="shared" si="3"/>
        <v>0</v>
      </c>
      <c r="AR132" s="84" t="s">
        <v>138</v>
      </c>
      <c r="AT132" s="84" t="s">
        <v>134</v>
      </c>
      <c r="AU132" s="84" t="s">
        <v>82</v>
      </c>
      <c r="AY132" s="16" t="s">
        <v>132</v>
      </c>
      <c r="BE132" s="85">
        <f t="shared" si="4"/>
        <v>0</v>
      </c>
      <c r="BF132" s="85">
        <f t="shared" si="5"/>
        <v>0</v>
      </c>
      <c r="BG132" s="85">
        <f t="shared" si="6"/>
        <v>0</v>
      </c>
      <c r="BH132" s="85">
        <f t="shared" si="7"/>
        <v>0</v>
      </c>
      <c r="BI132" s="85">
        <f t="shared" si="8"/>
        <v>0</v>
      </c>
      <c r="BJ132" s="16" t="s">
        <v>80</v>
      </c>
      <c r="BK132" s="85">
        <f t="shared" si="9"/>
        <v>0</v>
      </c>
      <c r="BL132" s="16" t="s">
        <v>138</v>
      </c>
      <c r="BM132" s="84" t="s">
        <v>944</v>
      </c>
    </row>
    <row r="133" spans="2:65" s="1" customFormat="1" ht="33" customHeight="1">
      <c r="B133" s="127"/>
      <c r="C133" s="128" t="s">
        <v>8</v>
      </c>
      <c r="D133" s="128" t="s">
        <v>134</v>
      </c>
      <c r="E133" s="129" t="s">
        <v>945</v>
      </c>
      <c r="F133" s="130" t="s">
        <v>946</v>
      </c>
      <c r="G133" s="131" t="s">
        <v>186</v>
      </c>
      <c r="H133" s="132">
        <v>2</v>
      </c>
      <c r="I133" s="78"/>
      <c r="J133" s="126">
        <f t="shared" si="0"/>
        <v>0</v>
      </c>
      <c r="K133" s="79"/>
      <c r="L133" s="23"/>
      <c r="M133" s="80" t="s">
        <v>1</v>
      </c>
      <c r="N133" s="81" t="s">
        <v>37</v>
      </c>
      <c r="P133" s="82">
        <f t="shared" si="1"/>
        <v>0</v>
      </c>
      <c r="Q133" s="82">
        <v>0</v>
      </c>
      <c r="R133" s="82">
        <f t="shared" si="2"/>
        <v>0</v>
      </c>
      <c r="S133" s="82">
        <v>0</v>
      </c>
      <c r="T133" s="83">
        <f t="shared" si="3"/>
        <v>0</v>
      </c>
      <c r="AR133" s="84" t="s">
        <v>138</v>
      </c>
      <c r="AT133" s="84" t="s">
        <v>134</v>
      </c>
      <c r="AU133" s="84" t="s">
        <v>82</v>
      </c>
      <c r="AY133" s="16" t="s">
        <v>132</v>
      </c>
      <c r="BE133" s="85">
        <f t="shared" si="4"/>
        <v>0</v>
      </c>
      <c r="BF133" s="85">
        <f t="shared" si="5"/>
        <v>0</v>
      </c>
      <c r="BG133" s="85">
        <f t="shared" si="6"/>
        <v>0</v>
      </c>
      <c r="BH133" s="85">
        <f t="shared" si="7"/>
        <v>0</v>
      </c>
      <c r="BI133" s="85">
        <f t="shared" si="8"/>
        <v>0</v>
      </c>
      <c r="BJ133" s="16" t="s">
        <v>80</v>
      </c>
      <c r="BK133" s="85">
        <f t="shared" si="9"/>
        <v>0</v>
      </c>
      <c r="BL133" s="16" t="s">
        <v>138</v>
      </c>
      <c r="BM133" s="84" t="s">
        <v>947</v>
      </c>
    </row>
    <row r="134" spans="2:65" s="1" customFormat="1" ht="24.2" customHeight="1">
      <c r="B134" s="127"/>
      <c r="C134" s="128" t="s">
        <v>205</v>
      </c>
      <c r="D134" s="128" t="s">
        <v>134</v>
      </c>
      <c r="E134" s="129" t="s">
        <v>948</v>
      </c>
      <c r="F134" s="130" t="s">
        <v>949</v>
      </c>
      <c r="G134" s="131" t="s">
        <v>186</v>
      </c>
      <c r="H134" s="132">
        <v>23</v>
      </c>
      <c r="I134" s="78"/>
      <c r="J134" s="126">
        <f t="shared" si="0"/>
        <v>0</v>
      </c>
      <c r="K134" s="79"/>
      <c r="L134" s="23"/>
      <c r="M134" s="80" t="s">
        <v>1</v>
      </c>
      <c r="N134" s="81" t="s">
        <v>37</v>
      </c>
      <c r="P134" s="82">
        <f t="shared" si="1"/>
        <v>0</v>
      </c>
      <c r="Q134" s="82">
        <v>0</v>
      </c>
      <c r="R134" s="82">
        <f t="shared" si="2"/>
        <v>0</v>
      </c>
      <c r="S134" s="82">
        <v>0</v>
      </c>
      <c r="T134" s="83">
        <f t="shared" si="3"/>
        <v>0</v>
      </c>
      <c r="AR134" s="84" t="s">
        <v>138</v>
      </c>
      <c r="AT134" s="84" t="s">
        <v>134</v>
      </c>
      <c r="AU134" s="84" t="s">
        <v>82</v>
      </c>
      <c r="AY134" s="16" t="s">
        <v>132</v>
      </c>
      <c r="BE134" s="85">
        <f t="shared" si="4"/>
        <v>0</v>
      </c>
      <c r="BF134" s="85">
        <f t="shared" si="5"/>
        <v>0</v>
      </c>
      <c r="BG134" s="85">
        <f t="shared" si="6"/>
        <v>0</v>
      </c>
      <c r="BH134" s="85">
        <f t="shared" si="7"/>
        <v>0</v>
      </c>
      <c r="BI134" s="85">
        <f t="shared" si="8"/>
        <v>0</v>
      </c>
      <c r="BJ134" s="16" t="s">
        <v>80</v>
      </c>
      <c r="BK134" s="85">
        <f t="shared" si="9"/>
        <v>0</v>
      </c>
      <c r="BL134" s="16" t="s">
        <v>138</v>
      </c>
      <c r="BM134" s="84" t="s">
        <v>950</v>
      </c>
    </row>
    <row r="135" spans="2:65" s="12" customFormat="1">
      <c r="B135" s="113"/>
      <c r="C135" s="114"/>
      <c r="D135" s="115" t="s">
        <v>140</v>
      </c>
      <c r="E135" s="116" t="s">
        <v>1</v>
      </c>
      <c r="F135" s="117" t="s">
        <v>951</v>
      </c>
      <c r="G135" s="114"/>
      <c r="H135" s="118">
        <v>23</v>
      </c>
      <c r="I135" s="114"/>
      <c r="J135" s="114"/>
      <c r="L135" s="86"/>
      <c r="M135" s="88"/>
      <c r="T135" s="89"/>
      <c r="AT135" s="87" t="s">
        <v>140</v>
      </c>
      <c r="AU135" s="87" t="s">
        <v>82</v>
      </c>
      <c r="AV135" s="12" t="s">
        <v>82</v>
      </c>
      <c r="AW135" s="12" t="s">
        <v>29</v>
      </c>
      <c r="AX135" s="12" t="s">
        <v>80</v>
      </c>
      <c r="AY135" s="87" t="s">
        <v>132</v>
      </c>
    </row>
    <row r="136" spans="2:65" s="1" customFormat="1" ht="24.2" customHeight="1">
      <c r="B136" s="127"/>
      <c r="C136" s="128" t="s">
        <v>210</v>
      </c>
      <c r="D136" s="128" t="s">
        <v>134</v>
      </c>
      <c r="E136" s="129" t="s">
        <v>952</v>
      </c>
      <c r="F136" s="130" t="s">
        <v>953</v>
      </c>
      <c r="G136" s="131" t="s">
        <v>186</v>
      </c>
      <c r="H136" s="132">
        <v>6</v>
      </c>
      <c r="I136" s="78"/>
      <c r="J136" s="126">
        <f>ROUND(I136*H136,2)</f>
        <v>0</v>
      </c>
      <c r="K136" s="79"/>
      <c r="L136" s="23"/>
      <c r="M136" s="80" t="s">
        <v>1</v>
      </c>
      <c r="N136" s="81" t="s">
        <v>37</v>
      </c>
      <c r="P136" s="82">
        <f>O136*H136</f>
        <v>0</v>
      </c>
      <c r="Q136" s="82">
        <v>0</v>
      </c>
      <c r="R136" s="82">
        <f>Q136*H136</f>
        <v>0</v>
      </c>
      <c r="S136" s="82">
        <v>0</v>
      </c>
      <c r="T136" s="83">
        <f>S136*H136</f>
        <v>0</v>
      </c>
      <c r="AR136" s="84" t="s">
        <v>138</v>
      </c>
      <c r="AT136" s="84" t="s">
        <v>134</v>
      </c>
      <c r="AU136" s="84" t="s">
        <v>82</v>
      </c>
      <c r="AY136" s="16" t="s">
        <v>132</v>
      </c>
      <c r="BE136" s="85">
        <f>IF(N136="základní",J136,0)</f>
        <v>0</v>
      </c>
      <c r="BF136" s="85">
        <f>IF(N136="snížená",J136,0)</f>
        <v>0</v>
      </c>
      <c r="BG136" s="85">
        <f>IF(N136="zákl. přenesená",J136,0)</f>
        <v>0</v>
      </c>
      <c r="BH136" s="85">
        <f>IF(N136="sníž. přenesená",J136,0)</f>
        <v>0</v>
      </c>
      <c r="BI136" s="85">
        <f>IF(N136="nulová",J136,0)</f>
        <v>0</v>
      </c>
      <c r="BJ136" s="16" t="s">
        <v>80</v>
      </c>
      <c r="BK136" s="85">
        <f>ROUND(I136*H136,2)</f>
        <v>0</v>
      </c>
      <c r="BL136" s="16" t="s">
        <v>138</v>
      </c>
      <c r="BM136" s="84" t="s">
        <v>954</v>
      </c>
    </row>
    <row r="137" spans="2:65" s="12" customFormat="1">
      <c r="B137" s="113"/>
      <c r="C137" s="114"/>
      <c r="D137" s="115" t="s">
        <v>140</v>
      </c>
      <c r="E137" s="116" t="s">
        <v>1</v>
      </c>
      <c r="F137" s="117" t="s">
        <v>955</v>
      </c>
      <c r="G137" s="114"/>
      <c r="H137" s="118">
        <v>6</v>
      </c>
      <c r="I137" s="114"/>
      <c r="J137" s="114"/>
      <c r="L137" s="86"/>
      <c r="M137" s="88"/>
      <c r="T137" s="89"/>
      <c r="AT137" s="87" t="s">
        <v>140</v>
      </c>
      <c r="AU137" s="87" t="s">
        <v>82</v>
      </c>
      <c r="AV137" s="12" t="s">
        <v>82</v>
      </c>
      <c r="AW137" s="12" t="s">
        <v>29</v>
      </c>
      <c r="AX137" s="12" t="s">
        <v>80</v>
      </c>
      <c r="AY137" s="87" t="s">
        <v>132</v>
      </c>
    </row>
    <row r="138" spans="2:65" s="1" customFormat="1" ht="24.2" customHeight="1">
      <c r="B138" s="127"/>
      <c r="C138" s="128" t="s">
        <v>215</v>
      </c>
      <c r="D138" s="128" t="s">
        <v>134</v>
      </c>
      <c r="E138" s="129" t="s">
        <v>956</v>
      </c>
      <c r="F138" s="130" t="s">
        <v>957</v>
      </c>
      <c r="G138" s="131" t="s">
        <v>186</v>
      </c>
      <c r="H138" s="132">
        <v>23</v>
      </c>
      <c r="I138" s="78"/>
      <c r="J138" s="126">
        <f t="shared" ref="J138:J143" si="10">ROUND(I138*H138,2)</f>
        <v>0</v>
      </c>
      <c r="K138" s="79"/>
      <c r="L138" s="23"/>
      <c r="M138" s="80" t="s">
        <v>1</v>
      </c>
      <c r="N138" s="81" t="s">
        <v>37</v>
      </c>
      <c r="P138" s="82">
        <f t="shared" ref="P138:P143" si="11">O138*H138</f>
        <v>0</v>
      </c>
      <c r="Q138" s="82">
        <v>0</v>
      </c>
      <c r="R138" s="82">
        <f t="shared" ref="R138:R143" si="12">Q138*H138</f>
        <v>0</v>
      </c>
      <c r="S138" s="82">
        <v>0</v>
      </c>
      <c r="T138" s="83">
        <f t="shared" ref="T138:T143" si="13">S138*H138</f>
        <v>0</v>
      </c>
      <c r="AR138" s="84" t="s">
        <v>138</v>
      </c>
      <c r="AT138" s="84" t="s">
        <v>134</v>
      </c>
      <c r="AU138" s="84" t="s">
        <v>82</v>
      </c>
      <c r="AY138" s="16" t="s">
        <v>132</v>
      </c>
      <c r="BE138" s="85">
        <f t="shared" ref="BE138:BE143" si="14">IF(N138="základní",J138,0)</f>
        <v>0</v>
      </c>
      <c r="BF138" s="85">
        <f t="shared" ref="BF138:BF143" si="15">IF(N138="snížená",J138,0)</f>
        <v>0</v>
      </c>
      <c r="BG138" s="85">
        <f t="shared" ref="BG138:BG143" si="16">IF(N138="zákl. přenesená",J138,0)</f>
        <v>0</v>
      </c>
      <c r="BH138" s="85">
        <f t="shared" ref="BH138:BH143" si="17">IF(N138="sníž. přenesená",J138,0)</f>
        <v>0</v>
      </c>
      <c r="BI138" s="85">
        <f t="shared" ref="BI138:BI143" si="18">IF(N138="nulová",J138,0)</f>
        <v>0</v>
      </c>
      <c r="BJ138" s="16" t="s">
        <v>80</v>
      </c>
      <c r="BK138" s="85">
        <f t="shared" ref="BK138:BK143" si="19">ROUND(I138*H138,2)</f>
        <v>0</v>
      </c>
      <c r="BL138" s="16" t="s">
        <v>138</v>
      </c>
      <c r="BM138" s="84" t="s">
        <v>958</v>
      </c>
    </row>
    <row r="139" spans="2:65" s="1" customFormat="1" ht="24.2" customHeight="1">
      <c r="B139" s="127"/>
      <c r="C139" s="128" t="s">
        <v>220</v>
      </c>
      <c r="D139" s="128" t="s">
        <v>134</v>
      </c>
      <c r="E139" s="129" t="s">
        <v>959</v>
      </c>
      <c r="F139" s="130" t="s">
        <v>960</v>
      </c>
      <c r="G139" s="131" t="s">
        <v>186</v>
      </c>
      <c r="H139" s="132">
        <v>6</v>
      </c>
      <c r="I139" s="78"/>
      <c r="J139" s="126">
        <f t="shared" si="10"/>
        <v>0</v>
      </c>
      <c r="K139" s="79"/>
      <c r="L139" s="23"/>
      <c r="M139" s="80" t="s">
        <v>1</v>
      </c>
      <c r="N139" s="81" t="s">
        <v>37</v>
      </c>
      <c r="P139" s="82">
        <f t="shared" si="11"/>
        <v>0</v>
      </c>
      <c r="Q139" s="82">
        <v>0</v>
      </c>
      <c r="R139" s="82">
        <f t="shared" si="12"/>
        <v>0</v>
      </c>
      <c r="S139" s="82">
        <v>0</v>
      </c>
      <c r="T139" s="83">
        <f t="shared" si="13"/>
        <v>0</v>
      </c>
      <c r="AR139" s="84" t="s">
        <v>138</v>
      </c>
      <c r="AT139" s="84" t="s">
        <v>134</v>
      </c>
      <c r="AU139" s="84" t="s">
        <v>82</v>
      </c>
      <c r="AY139" s="16" t="s">
        <v>132</v>
      </c>
      <c r="BE139" s="85">
        <f t="shared" si="14"/>
        <v>0</v>
      </c>
      <c r="BF139" s="85">
        <f t="shared" si="15"/>
        <v>0</v>
      </c>
      <c r="BG139" s="85">
        <f t="shared" si="16"/>
        <v>0</v>
      </c>
      <c r="BH139" s="85">
        <f t="shared" si="17"/>
        <v>0</v>
      </c>
      <c r="BI139" s="85">
        <f t="shared" si="18"/>
        <v>0</v>
      </c>
      <c r="BJ139" s="16" t="s">
        <v>80</v>
      </c>
      <c r="BK139" s="85">
        <f t="shared" si="19"/>
        <v>0</v>
      </c>
      <c r="BL139" s="16" t="s">
        <v>138</v>
      </c>
      <c r="BM139" s="84" t="s">
        <v>961</v>
      </c>
    </row>
    <row r="140" spans="2:65" s="1" customFormat="1" ht="24.2" customHeight="1">
      <c r="B140" s="127"/>
      <c r="C140" s="128" t="s">
        <v>225</v>
      </c>
      <c r="D140" s="128" t="s">
        <v>134</v>
      </c>
      <c r="E140" s="129" t="s">
        <v>962</v>
      </c>
      <c r="F140" s="130" t="s">
        <v>963</v>
      </c>
      <c r="G140" s="131" t="s">
        <v>186</v>
      </c>
      <c r="H140" s="132">
        <v>5</v>
      </c>
      <c r="I140" s="78"/>
      <c r="J140" s="126">
        <f t="shared" si="10"/>
        <v>0</v>
      </c>
      <c r="K140" s="79"/>
      <c r="L140" s="23"/>
      <c r="M140" s="80" t="s">
        <v>1</v>
      </c>
      <c r="N140" s="81" t="s">
        <v>37</v>
      </c>
      <c r="P140" s="82">
        <f t="shared" si="11"/>
        <v>0</v>
      </c>
      <c r="Q140" s="82">
        <v>0</v>
      </c>
      <c r="R140" s="82">
        <f t="shared" si="12"/>
        <v>0</v>
      </c>
      <c r="S140" s="82">
        <v>0</v>
      </c>
      <c r="T140" s="83">
        <f t="shared" si="13"/>
        <v>0</v>
      </c>
      <c r="AR140" s="84" t="s">
        <v>138</v>
      </c>
      <c r="AT140" s="84" t="s">
        <v>134</v>
      </c>
      <c r="AU140" s="84" t="s">
        <v>82</v>
      </c>
      <c r="AY140" s="16" t="s">
        <v>132</v>
      </c>
      <c r="BE140" s="85">
        <f t="shared" si="14"/>
        <v>0</v>
      </c>
      <c r="BF140" s="85">
        <f t="shared" si="15"/>
        <v>0</v>
      </c>
      <c r="BG140" s="85">
        <f t="shared" si="16"/>
        <v>0</v>
      </c>
      <c r="BH140" s="85">
        <f t="shared" si="17"/>
        <v>0</v>
      </c>
      <c r="BI140" s="85">
        <f t="shared" si="18"/>
        <v>0</v>
      </c>
      <c r="BJ140" s="16" t="s">
        <v>80</v>
      </c>
      <c r="BK140" s="85">
        <f t="shared" si="19"/>
        <v>0</v>
      </c>
      <c r="BL140" s="16" t="s">
        <v>138</v>
      </c>
      <c r="BM140" s="84" t="s">
        <v>964</v>
      </c>
    </row>
    <row r="141" spans="2:65" s="1" customFormat="1" ht="24.2" customHeight="1">
      <c r="B141" s="127"/>
      <c r="C141" s="128" t="s">
        <v>230</v>
      </c>
      <c r="D141" s="128" t="s">
        <v>134</v>
      </c>
      <c r="E141" s="129" t="s">
        <v>965</v>
      </c>
      <c r="F141" s="130" t="s">
        <v>966</v>
      </c>
      <c r="G141" s="131" t="s">
        <v>186</v>
      </c>
      <c r="H141" s="132">
        <v>5</v>
      </c>
      <c r="I141" s="78"/>
      <c r="J141" s="126">
        <f t="shared" si="10"/>
        <v>0</v>
      </c>
      <c r="K141" s="79"/>
      <c r="L141" s="23"/>
      <c r="M141" s="80" t="s">
        <v>1</v>
      </c>
      <c r="N141" s="81" t="s">
        <v>37</v>
      </c>
      <c r="P141" s="82">
        <f t="shared" si="11"/>
        <v>0</v>
      </c>
      <c r="Q141" s="82">
        <v>0</v>
      </c>
      <c r="R141" s="82">
        <f t="shared" si="12"/>
        <v>0</v>
      </c>
      <c r="S141" s="82">
        <v>0</v>
      </c>
      <c r="T141" s="83">
        <f t="shared" si="13"/>
        <v>0</v>
      </c>
      <c r="AR141" s="84" t="s">
        <v>138</v>
      </c>
      <c r="AT141" s="84" t="s">
        <v>134</v>
      </c>
      <c r="AU141" s="84" t="s">
        <v>82</v>
      </c>
      <c r="AY141" s="16" t="s">
        <v>132</v>
      </c>
      <c r="BE141" s="85">
        <f t="shared" si="14"/>
        <v>0</v>
      </c>
      <c r="BF141" s="85">
        <f t="shared" si="15"/>
        <v>0</v>
      </c>
      <c r="BG141" s="85">
        <f t="shared" si="16"/>
        <v>0</v>
      </c>
      <c r="BH141" s="85">
        <f t="shared" si="17"/>
        <v>0</v>
      </c>
      <c r="BI141" s="85">
        <f t="shared" si="18"/>
        <v>0</v>
      </c>
      <c r="BJ141" s="16" t="s">
        <v>80</v>
      </c>
      <c r="BK141" s="85">
        <f t="shared" si="19"/>
        <v>0</v>
      </c>
      <c r="BL141" s="16" t="s">
        <v>138</v>
      </c>
      <c r="BM141" s="84" t="s">
        <v>967</v>
      </c>
    </row>
    <row r="142" spans="2:65" s="1" customFormat="1" ht="24.2" customHeight="1">
      <c r="B142" s="127"/>
      <c r="C142" s="128" t="s">
        <v>234</v>
      </c>
      <c r="D142" s="128" t="s">
        <v>134</v>
      </c>
      <c r="E142" s="129" t="s">
        <v>968</v>
      </c>
      <c r="F142" s="130" t="s">
        <v>969</v>
      </c>
      <c r="G142" s="131" t="s">
        <v>186</v>
      </c>
      <c r="H142" s="132">
        <v>2</v>
      </c>
      <c r="I142" s="78"/>
      <c r="J142" s="126">
        <f t="shared" si="10"/>
        <v>0</v>
      </c>
      <c r="K142" s="79"/>
      <c r="L142" s="23"/>
      <c r="M142" s="80" t="s">
        <v>1</v>
      </c>
      <c r="N142" s="81" t="s">
        <v>37</v>
      </c>
      <c r="P142" s="82">
        <f t="shared" si="11"/>
        <v>0</v>
      </c>
      <c r="Q142" s="82">
        <v>0</v>
      </c>
      <c r="R142" s="82">
        <f t="shared" si="12"/>
        <v>0</v>
      </c>
      <c r="S142" s="82">
        <v>0</v>
      </c>
      <c r="T142" s="83">
        <f t="shared" si="13"/>
        <v>0</v>
      </c>
      <c r="AR142" s="84" t="s">
        <v>138</v>
      </c>
      <c r="AT142" s="84" t="s">
        <v>134</v>
      </c>
      <c r="AU142" s="84" t="s">
        <v>82</v>
      </c>
      <c r="AY142" s="16" t="s">
        <v>132</v>
      </c>
      <c r="BE142" s="85">
        <f t="shared" si="14"/>
        <v>0</v>
      </c>
      <c r="BF142" s="85">
        <f t="shared" si="15"/>
        <v>0</v>
      </c>
      <c r="BG142" s="85">
        <f t="shared" si="16"/>
        <v>0</v>
      </c>
      <c r="BH142" s="85">
        <f t="shared" si="17"/>
        <v>0</v>
      </c>
      <c r="BI142" s="85">
        <f t="shared" si="18"/>
        <v>0</v>
      </c>
      <c r="BJ142" s="16" t="s">
        <v>80</v>
      </c>
      <c r="BK142" s="85">
        <f t="shared" si="19"/>
        <v>0</v>
      </c>
      <c r="BL142" s="16" t="s">
        <v>138</v>
      </c>
      <c r="BM142" s="84" t="s">
        <v>970</v>
      </c>
    </row>
    <row r="143" spans="2:65" s="1" customFormat="1" ht="33" customHeight="1">
      <c r="B143" s="127"/>
      <c r="C143" s="128" t="s">
        <v>239</v>
      </c>
      <c r="D143" s="128" t="s">
        <v>134</v>
      </c>
      <c r="E143" s="129" t="s">
        <v>971</v>
      </c>
      <c r="F143" s="130" t="s">
        <v>972</v>
      </c>
      <c r="G143" s="131" t="s">
        <v>186</v>
      </c>
      <c r="H143" s="132">
        <v>207</v>
      </c>
      <c r="I143" s="78"/>
      <c r="J143" s="126">
        <f t="shared" si="10"/>
        <v>0</v>
      </c>
      <c r="K143" s="79"/>
      <c r="L143" s="23"/>
      <c r="M143" s="80" t="s">
        <v>1</v>
      </c>
      <c r="N143" s="81" t="s">
        <v>37</v>
      </c>
      <c r="P143" s="82">
        <f t="shared" si="11"/>
        <v>0</v>
      </c>
      <c r="Q143" s="82">
        <v>0</v>
      </c>
      <c r="R143" s="82">
        <f t="shared" si="12"/>
        <v>0</v>
      </c>
      <c r="S143" s="82">
        <v>0</v>
      </c>
      <c r="T143" s="83">
        <f t="shared" si="13"/>
        <v>0</v>
      </c>
      <c r="AR143" s="84" t="s">
        <v>138</v>
      </c>
      <c r="AT143" s="84" t="s">
        <v>134</v>
      </c>
      <c r="AU143" s="84" t="s">
        <v>82</v>
      </c>
      <c r="AY143" s="16" t="s">
        <v>132</v>
      </c>
      <c r="BE143" s="85">
        <f t="shared" si="14"/>
        <v>0</v>
      </c>
      <c r="BF143" s="85">
        <f t="shared" si="15"/>
        <v>0</v>
      </c>
      <c r="BG143" s="85">
        <f t="shared" si="16"/>
        <v>0</v>
      </c>
      <c r="BH143" s="85">
        <f t="shared" si="17"/>
        <v>0</v>
      </c>
      <c r="BI143" s="85">
        <f t="shared" si="18"/>
        <v>0</v>
      </c>
      <c r="BJ143" s="16" t="s">
        <v>80</v>
      </c>
      <c r="BK143" s="85">
        <f t="shared" si="19"/>
        <v>0</v>
      </c>
      <c r="BL143" s="16" t="s">
        <v>138</v>
      </c>
      <c r="BM143" s="84" t="s">
        <v>973</v>
      </c>
    </row>
    <row r="144" spans="2:65" s="12" customFormat="1">
      <c r="B144" s="113"/>
      <c r="C144" s="114"/>
      <c r="D144" s="115" t="s">
        <v>140</v>
      </c>
      <c r="E144" s="116" t="s">
        <v>1</v>
      </c>
      <c r="F144" s="117" t="s">
        <v>974</v>
      </c>
      <c r="G144" s="114"/>
      <c r="H144" s="118">
        <v>207</v>
      </c>
      <c r="I144" s="114"/>
      <c r="J144" s="114"/>
      <c r="L144" s="86"/>
      <c r="M144" s="88"/>
      <c r="T144" s="89"/>
      <c r="AT144" s="87" t="s">
        <v>140</v>
      </c>
      <c r="AU144" s="87" t="s">
        <v>82</v>
      </c>
      <c r="AV144" s="12" t="s">
        <v>82</v>
      </c>
      <c r="AW144" s="12" t="s">
        <v>29</v>
      </c>
      <c r="AX144" s="12" t="s">
        <v>80</v>
      </c>
      <c r="AY144" s="87" t="s">
        <v>132</v>
      </c>
    </row>
    <row r="145" spans="2:65" s="1" customFormat="1" ht="33" customHeight="1">
      <c r="B145" s="127"/>
      <c r="C145" s="128" t="s">
        <v>7</v>
      </c>
      <c r="D145" s="128" t="s">
        <v>134</v>
      </c>
      <c r="E145" s="129" t="s">
        <v>975</v>
      </c>
      <c r="F145" s="130" t="s">
        <v>976</v>
      </c>
      <c r="G145" s="131" t="s">
        <v>186</v>
      </c>
      <c r="H145" s="132">
        <v>54</v>
      </c>
      <c r="I145" s="78"/>
      <c r="J145" s="126">
        <f>ROUND(I145*H145,2)</f>
        <v>0</v>
      </c>
      <c r="K145" s="79"/>
      <c r="L145" s="23"/>
      <c r="M145" s="80" t="s">
        <v>1</v>
      </c>
      <c r="N145" s="81" t="s">
        <v>37</v>
      </c>
      <c r="P145" s="82">
        <f>O145*H145</f>
        <v>0</v>
      </c>
      <c r="Q145" s="82">
        <v>0</v>
      </c>
      <c r="R145" s="82">
        <f>Q145*H145</f>
        <v>0</v>
      </c>
      <c r="S145" s="82">
        <v>0</v>
      </c>
      <c r="T145" s="83">
        <f>S145*H145</f>
        <v>0</v>
      </c>
      <c r="AR145" s="84" t="s">
        <v>138</v>
      </c>
      <c r="AT145" s="84" t="s">
        <v>134</v>
      </c>
      <c r="AU145" s="84" t="s">
        <v>82</v>
      </c>
      <c r="AY145" s="16" t="s">
        <v>132</v>
      </c>
      <c r="BE145" s="85">
        <f>IF(N145="základní",J145,0)</f>
        <v>0</v>
      </c>
      <c r="BF145" s="85">
        <f>IF(N145="snížená",J145,0)</f>
        <v>0</v>
      </c>
      <c r="BG145" s="85">
        <f>IF(N145="zákl. přenesená",J145,0)</f>
        <v>0</v>
      </c>
      <c r="BH145" s="85">
        <f>IF(N145="sníž. přenesená",J145,0)</f>
        <v>0</v>
      </c>
      <c r="BI145" s="85">
        <f>IF(N145="nulová",J145,0)</f>
        <v>0</v>
      </c>
      <c r="BJ145" s="16" t="s">
        <v>80</v>
      </c>
      <c r="BK145" s="85">
        <f>ROUND(I145*H145,2)</f>
        <v>0</v>
      </c>
      <c r="BL145" s="16" t="s">
        <v>138</v>
      </c>
      <c r="BM145" s="84" t="s">
        <v>977</v>
      </c>
    </row>
    <row r="146" spans="2:65" s="12" customFormat="1">
      <c r="B146" s="113"/>
      <c r="C146" s="114"/>
      <c r="D146" s="115" t="s">
        <v>140</v>
      </c>
      <c r="E146" s="116" t="s">
        <v>1</v>
      </c>
      <c r="F146" s="117" t="s">
        <v>978</v>
      </c>
      <c r="G146" s="114"/>
      <c r="H146" s="118">
        <v>54</v>
      </c>
      <c r="I146" s="114"/>
      <c r="J146" s="114"/>
      <c r="L146" s="86"/>
      <c r="M146" s="88"/>
      <c r="T146" s="89"/>
      <c r="AT146" s="87" t="s">
        <v>140</v>
      </c>
      <c r="AU146" s="87" t="s">
        <v>82</v>
      </c>
      <c r="AV146" s="12" t="s">
        <v>82</v>
      </c>
      <c r="AW146" s="12" t="s">
        <v>29</v>
      </c>
      <c r="AX146" s="12" t="s">
        <v>80</v>
      </c>
      <c r="AY146" s="87" t="s">
        <v>132</v>
      </c>
    </row>
    <row r="147" spans="2:65" s="1" customFormat="1" ht="24.2" customHeight="1">
      <c r="B147" s="127"/>
      <c r="C147" s="128" t="s">
        <v>249</v>
      </c>
      <c r="D147" s="128" t="s">
        <v>134</v>
      </c>
      <c r="E147" s="129" t="s">
        <v>979</v>
      </c>
      <c r="F147" s="130" t="s">
        <v>980</v>
      </c>
      <c r="G147" s="131" t="s">
        <v>186</v>
      </c>
      <c r="H147" s="132">
        <v>45</v>
      </c>
      <c r="I147" s="78"/>
      <c r="J147" s="126">
        <f>ROUND(I147*H147,2)</f>
        <v>0</v>
      </c>
      <c r="K147" s="79"/>
      <c r="L147" s="23"/>
      <c r="M147" s="80" t="s">
        <v>1</v>
      </c>
      <c r="N147" s="81" t="s">
        <v>37</v>
      </c>
      <c r="P147" s="82">
        <f>O147*H147</f>
        <v>0</v>
      </c>
      <c r="Q147" s="82">
        <v>0</v>
      </c>
      <c r="R147" s="82">
        <f>Q147*H147</f>
        <v>0</v>
      </c>
      <c r="S147" s="82">
        <v>0</v>
      </c>
      <c r="T147" s="83">
        <f>S147*H147</f>
        <v>0</v>
      </c>
      <c r="AR147" s="84" t="s">
        <v>138</v>
      </c>
      <c r="AT147" s="84" t="s">
        <v>134</v>
      </c>
      <c r="AU147" s="84" t="s">
        <v>82</v>
      </c>
      <c r="AY147" s="16" t="s">
        <v>132</v>
      </c>
      <c r="BE147" s="85">
        <f>IF(N147="základní",J147,0)</f>
        <v>0</v>
      </c>
      <c r="BF147" s="85">
        <f>IF(N147="snížená",J147,0)</f>
        <v>0</v>
      </c>
      <c r="BG147" s="85">
        <f>IF(N147="zákl. přenesená",J147,0)</f>
        <v>0</v>
      </c>
      <c r="BH147" s="85">
        <f>IF(N147="sníž. přenesená",J147,0)</f>
        <v>0</v>
      </c>
      <c r="BI147" s="85">
        <f>IF(N147="nulová",J147,0)</f>
        <v>0</v>
      </c>
      <c r="BJ147" s="16" t="s">
        <v>80</v>
      </c>
      <c r="BK147" s="85">
        <f>ROUND(I147*H147,2)</f>
        <v>0</v>
      </c>
      <c r="BL147" s="16" t="s">
        <v>138</v>
      </c>
      <c r="BM147" s="84" t="s">
        <v>981</v>
      </c>
    </row>
    <row r="148" spans="2:65" s="12" customFormat="1">
      <c r="B148" s="113"/>
      <c r="C148" s="114"/>
      <c r="D148" s="115" t="s">
        <v>140</v>
      </c>
      <c r="E148" s="116" t="s">
        <v>1</v>
      </c>
      <c r="F148" s="117" t="s">
        <v>982</v>
      </c>
      <c r="G148" s="114"/>
      <c r="H148" s="118">
        <v>45</v>
      </c>
      <c r="I148" s="114"/>
      <c r="J148" s="114"/>
      <c r="L148" s="86"/>
      <c r="M148" s="88"/>
      <c r="T148" s="89"/>
      <c r="AT148" s="87" t="s">
        <v>140</v>
      </c>
      <c r="AU148" s="87" t="s">
        <v>82</v>
      </c>
      <c r="AV148" s="12" t="s">
        <v>82</v>
      </c>
      <c r="AW148" s="12" t="s">
        <v>29</v>
      </c>
      <c r="AX148" s="12" t="s">
        <v>80</v>
      </c>
      <c r="AY148" s="87" t="s">
        <v>132</v>
      </c>
    </row>
    <row r="149" spans="2:65" s="1" customFormat="1" ht="24.2" customHeight="1">
      <c r="B149" s="127"/>
      <c r="C149" s="128" t="s">
        <v>255</v>
      </c>
      <c r="D149" s="128" t="s">
        <v>134</v>
      </c>
      <c r="E149" s="129" t="s">
        <v>983</v>
      </c>
      <c r="F149" s="130" t="s">
        <v>984</v>
      </c>
      <c r="G149" s="131" t="s">
        <v>186</v>
      </c>
      <c r="H149" s="132">
        <v>45</v>
      </c>
      <c r="I149" s="78"/>
      <c r="J149" s="126">
        <f>ROUND(I149*H149,2)</f>
        <v>0</v>
      </c>
      <c r="K149" s="79"/>
      <c r="L149" s="23"/>
      <c r="M149" s="80" t="s">
        <v>1</v>
      </c>
      <c r="N149" s="81" t="s">
        <v>37</v>
      </c>
      <c r="P149" s="82">
        <f>O149*H149</f>
        <v>0</v>
      </c>
      <c r="Q149" s="82">
        <v>0</v>
      </c>
      <c r="R149" s="82">
        <f>Q149*H149</f>
        <v>0</v>
      </c>
      <c r="S149" s="82">
        <v>0</v>
      </c>
      <c r="T149" s="83">
        <f>S149*H149</f>
        <v>0</v>
      </c>
      <c r="AR149" s="84" t="s">
        <v>138</v>
      </c>
      <c r="AT149" s="84" t="s">
        <v>134</v>
      </c>
      <c r="AU149" s="84" t="s">
        <v>82</v>
      </c>
      <c r="AY149" s="16" t="s">
        <v>132</v>
      </c>
      <c r="BE149" s="85">
        <f>IF(N149="základní",J149,0)</f>
        <v>0</v>
      </c>
      <c r="BF149" s="85">
        <f>IF(N149="snížená",J149,0)</f>
        <v>0</v>
      </c>
      <c r="BG149" s="85">
        <f>IF(N149="zákl. přenesená",J149,0)</f>
        <v>0</v>
      </c>
      <c r="BH149" s="85">
        <f>IF(N149="sníž. přenesená",J149,0)</f>
        <v>0</v>
      </c>
      <c r="BI149" s="85">
        <f>IF(N149="nulová",J149,0)</f>
        <v>0</v>
      </c>
      <c r="BJ149" s="16" t="s">
        <v>80</v>
      </c>
      <c r="BK149" s="85">
        <f>ROUND(I149*H149,2)</f>
        <v>0</v>
      </c>
      <c r="BL149" s="16" t="s">
        <v>138</v>
      </c>
      <c r="BM149" s="84" t="s">
        <v>985</v>
      </c>
    </row>
    <row r="150" spans="2:65" s="12" customFormat="1">
      <c r="B150" s="113"/>
      <c r="C150" s="114"/>
      <c r="D150" s="115" t="s">
        <v>140</v>
      </c>
      <c r="E150" s="116" t="s">
        <v>1</v>
      </c>
      <c r="F150" s="117" t="s">
        <v>982</v>
      </c>
      <c r="G150" s="114"/>
      <c r="H150" s="118">
        <v>45</v>
      </c>
      <c r="I150" s="114"/>
      <c r="J150" s="114"/>
      <c r="L150" s="86"/>
      <c r="M150" s="88"/>
      <c r="T150" s="89"/>
      <c r="AT150" s="87" t="s">
        <v>140</v>
      </c>
      <c r="AU150" s="87" t="s">
        <v>82</v>
      </c>
      <c r="AV150" s="12" t="s">
        <v>82</v>
      </c>
      <c r="AW150" s="12" t="s">
        <v>29</v>
      </c>
      <c r="AX150" s="12" t="s">
        <v>80</v>
      </c>
      <c r="AY150" s="87" t="s">
        <v>132</v>
      </c>
    </row>
    <row r="151" spans="2:65" s="1" customFormat="1" ht="24.2" customHeight="1">
      <c r="B151" s="127"/>
      <c r="C151" s="128" t="s">
        <v>261</v>
      </c>
      <c r="D151" s="128" t="s">
        <v>134</v>
      </c>
      <c r="E151" s="129" t="s">
        <v>986</v>
      </c>
      <c r="F151" s="130" t="s">
        <v>987</v>
      </c>
      <c r="G151" s="131" t="s">
        <v>186</v>
      </c>
      <c r="H151" s="132">
        <v>18</v>
      </c>
      <c r="I151" s="78"/>
      <c r="J151" s="126">
        <f>ROUND(I151*H151,2)</f>
        <v>0</v>
      </c>
      <c r="K151" s="79"/>
      <c r="L151" s="23"/>
      <c r="M151" s="80" t="s">
        <v>1</v>
      </c>
      <c r="N151" s="81" t="s">
        <v>37</v>
      </c>
      <c r="P151" s="82">
        <f>O151*H151</f>
        <v>0</v>
      </c>
      <c r="Q151" s="82">
        <v>0</v>
      </c>
      <c r="R151" s="82">
        <f>Q151*H151</f>
        <v>0</v>
      </c>
      <c r="S151" s="82">
        <v>0</v>
      </c>
      <c r="T151" s="83">
        <f>S151*H151</f>
        <v>0</v>
      </c>
      <c r="AR151" s="84" t="s">
        <v>138</v>
      </c>
      <c r="AT151" s="84" t="s">
        <v>134</v>
      </c>
      <c r="AU151" s="84" t="s">
        <v>82</v>
      </c>
      <c r="AY151" s="16" t="s">
        <v>132</v>
      </c>
      <c r="BE151" s="85">
        <f>IF(N151="základní",J151,0)</f>
        <v>0</v>
      </c>
      <c r="BF151" s="85">
        <f>IF(N151="snížená",J151,0)</f>
        <v>0</v>
      </c>
      <c r="BG151" s="85">
        <f>IF(N151="zákl. přenesená",J151,0)</f>
        <v>0</v>
      </c>
      <c r="BH151" s="85">
        <f>IF(N151="sníž. přenesená",J151,0)</f>
        <v>0</v>
      </c>
      <c r="BI151" s="85">
        <f>IF(N151="nulová",J151,0)</f>
        <v>0</v>
      </c>
      <c r="BJ151" s="16" t="s">
        <v>80</v>
      </c>
      <c r="BK151" s="85">
        <f>ROUND(I151*H151,2)</f>
        <v>0</v>
      </c>
      <c r="BL151" s="16" t="s">
        <v>138</v>
      </c>
      <c r="BM151" s="84" t="s">
        <v>988</v>
      </c>
    </row>
    <row r="152" spans="2:65" s="12" customFormat="1">
      <c r="B152" s="113"/>
      <c r="C152" s="114"/>
      <c r="D152" s="115" t="s">
        <v>140</v>
      </c>
      <c r="E152" s="116" t="s">
        <v>1</v>
      </c>
      <c r="F152" s="117" t="s">
        <v>989</v>
      </c>
      <c r="G152" s="114"/>
      <c r="H152" s="118">
        <v>18</v>
      </c>
      <c r="I152" s="114"/>
      <c r="J152" s="114"/>
      <c r="L152" s="86"/>
      <c r="M152" s="88"/>
      <c r="T152" s="89"/>
      <c r="AT152" s="87" t="s">
        <v>140</v>
      </c>
      <c r="AU152" s="87" t="s">
        <v>82</v>
      </c>
      <c r="AV152" s="12" t="s">
        <v>82</v>
      </c>
      <c r="AW152" s="12" t="s">
        <v>29</v>
      </c>
      <c r="AX152" s="12" t="s">
        <v>80</v>
      </c>
      <c r="AY152" s="87" t="s">
        <v>132</v>
      </c>
    </row>
    <row r="153" spans="2:65" s="1" customFormat="1" ht="24.2" customHeight="1">
      <c r="B153" s="127"/>
      <c r="C153" s="128" t="s">
        <v>266</v>
      </c>
      <c r="D153" s="128" t="s">
        <v>134</v>
      </c>
      <c r="E153" s="129" t="s">
        <v>990</v>
      </c>
      <c r="F153" s="130" t="s">
        <v>991</v>
      </c>
      <c r="G153" s="131" t="s">
        <v>186</v>
      </c>
      <c r="H153" s="132">
        <v>5</v>
      </c>
      <c r="I153" s="78"/>
      <c r="J153" s="126">
        <f t="shared" ref="J153:J158" si="20">ROUND(I153*H153,2)</f>
        <v>0</v>
      </c>
      <c r="K153" s="79"/>
      <c r="L153" s="23"/>
      <c r="M153" s="80" t="s">
        <v>1</v>
      </c>
      <c r="N153" s="81" t="s">
        <v>37</v>
      </c>
      <c r="P153" s="82">
        <f t="shared" ref="P153:P158" si="21">O153*H153</f>
        <v>0</v>
      </c>
      <c r="Q153" s="82">
        <v>1.281E-2</v>
      </c>
      <c r="R153" s="82">
        <f t="shared" ref="R153:R158" si="22">Q153*H153</f>
        <v>6.4049999999999996E-2</v>
      </c>
      <c r="S153" s="82">
        <v>0</v>
      </c>
      <c r="T153" s="83">
        <f t="shared" ref="T153:T158" si="23">S153*H153</f>
        <v>0</v>
      </c>
      <c r="AR153" s="84" t="s">
        <v>138</v>
      </c>
      <c r="AT153" s="84" t="s">
        <v>134</v>
      </c>
      <c r="AU153" s="84" t="s">
        <v>82</v>
      </c>
      <c r="AY153" s="16" t="s">
        <v>132</v>
      </c>
      <c r="BE153" s="85">
        <f t="shared" ref="BE153:BE158" si="24">IF(N153="základní",J153,0)</f>
        <v>0</v>
      </c>
      <c r="BF153" s="85">
        <f t="shared" ref="BF153:BF158" si="25">IF(N153="snížená",J153,0)</f>
        <v>0</v>
      </c>
      <c r="BG153" s="85">
        <f t="shared" ref="BG153:BG158" si="26">IF(N153="zákl. přenesená",J153,0)</f>
        <v>0</v>
      </c>
      <c r="BH153" s="85">
        <f t="shared" ref="BH153:BH158" si="27">IF(N153="sníž. přenesená",J153,0)</f>
        <v>0</v>
      </c>
      <c r="BI153" s="85">
        <f t="shared" ref="BI153:BI158" si="28">IF(N153="nulová",J153,0)</f>
        <v>0</v>
      </c>
      <c r="BJ153" s="16" t="s">
        <v>80</v>
      </c>
      <c r="BK153" s="85">
        <f t="shared" ref="BK153:BK158" si="29">ROUND(I153*H153,2)</f>
        <v>0</v>
      </c>
      <c r="BL153" s="16" t="s">
        <v>138</v>
      </c>
      <c r="BM153" s="84" t="s">
        <v>992</v>
      </c>
    </row>
    <row r="154" spans="2:65" s="1" customFormat="1" ht="24.2" customHeight="1">
      <c r="B154" s="127"/>
      <c r="C154" s="128" t="s">
        <v>271</v>
      </c>
      <c r="D154" s="128" t="s">
        <v>134</v>
      </c>
      <c r="E154" s="129" t="s">
        <v>993</v>
      </c>
      <c r="F154" s="130" t="s">
        <v>994</v>
      </c>
      <c r="G154" s="131" t="s">
        <v>186</v>
      </c>
      <c r="H154" s="132">
        <v>7</v>
      </c>
      <c r="I154" s="78"/>
      <c r="J154" s="126">
        <f t="shared" si="20"/>
        <v>0</v>
      </c>
      <c r="K154" s="79"/>
      <c r="L154" s="23"/>
      <c r="M154" s="80" t="s">
        <v>1</v>
      </c>
      <c r="N154" s="81" t="s">
        <v>37</v>
      </c>
      <c r="P154" s="82">
        <f t="shared" si="21"/>
        <v>0</v>
      </c>
      <c r="Q154" s="82">
        <v>2.1350000000000001E-2</v>
      </c>
      <c r="R154" s="82">
        <f t="shared" si="22"/>
        <v>0.14945</v>
      </c>
      <c r="S154" s="82">
        <v>0</v>
      </c>
      <c r="T154" s="83">
        <f t="shared" si="23"/>
        <v>0</v>
      </c>
      <c r="AR154" s="84" t="s">
        <v>138</v>
      </c>
      <c r="AT154" s="84" t="s">
        <v>134</v>
      </c>
      <c r="AU154" s="84" t="s">
        <v>82</v>
      </c>
      <c r="AY154" s="16" t="s">
        <v>132</v>
      </c>
      <c r="BE154" s="85">
        <f t="shared" si="24"/>
        <v>0</v>
      </c>
      <c r="BF154" s="85">
        <f t="shared" si="25"/>
        <v>0</v>
      </c>
      <c r="BG154" s="85">
        <f t="shared" si="26"/>
        <v>0</v>
      </c>
      <c r="BH154" s="85">
        <f t="shared" si="27"/>
        <v>0</v>
      </c>
      <c r="BI154" s="85">
        <f t="shared" si="28"/>
        <v>0</v>
      </c>
      <c r="BJ154" s="16" t="s">
        <v>80</v>
      </c>
      <c r="BK154" s="85">
        <f t="shared" si="29"/>
        <v>0</v>
      </c>
      <c r="BL154" s="16" t="s">
        <v>138</v>
      </c>
      <c r="BM154" s="84" t="s">
        <v>995</v>
      </c>
    </row>
    <row r="155" spans="2:65" s="1" customFormat="1" ht="24.2" customHeight="1">
      <c r="B155" s="127"/>
      <c r="C155" s="128" t="s">
        <v>276</v>
      </c>
      <c r="D155" s="128" t="s">
        <v>134</v>
      </c>
      <c r="E155" s="129" t="s">
        <v>996</v>
      </c>
      <c r="F155" s="130" t="s">
        <v>997</v>
      </c>
      <c r="G155" s="131" t="s">
        <v>186</v>
      </c>
      <c r="H155" s="132">
        <v>7</v>
      </c>
      <c r="I155" s="78"/>
      <c r="J155" s="126">
        <f t="shared" si="20"/>
        <v>0</v>
      </c>
      <c r="K155" s="79"/>
      <c r="L155" s="23"/>
      <c r="M155" s="80" t="s">
        <v>1</v>
      </c>
      <c r="N155" s="81" t="s">
        <v>37</v>
      </c>
      <c r="P155" s="82">
        <f t="shared" si="21"/>
        <v>0</v>
      </c>
      <c r="Q155" s="82">
        <v>2.989E-2</v>
      </c>
      <c r="R155" s="82">
        <f t="shared" si="22"/>
        <v>0.20923</v>
      </c>
      <c r="S155" s="82">
        <v>0</v>
      </c>
      <c r="T155" s="83">
        <f t="shared" si="23"/>
        <v>0</v>
      </c>
      <c r="AR155" s="84" t="s">
        <v>138</v>
      </c>
      <c r="AT155" s="84" t="s">
        <v>134</v>
      </c>
      <c r="AU155" s="84" t="s">
        <v>82</v>
      </c>
      <c r="AY155" s="16" t="s">
        <v>132</v>
      </c>
      <c r="BE155" s="85">
        <f t="shared" si="24"/>
        <v>0</v>
      </c>
      <c r="BF155" s="85">
        <f t="shared" si="25"/>
        <v>0</v>
      </c>
      <c r="BG155" s="85">
        <f t="shared" si="26"/>
        <v>0</v>
      </c>
      <c r="BH155" s="85">
        <f t="shared" si="27"/>
        <v>0</v>
      </c>
      <c r="BI155" s="85">
        <f t="shared" si="28"/>
        <v>0</v>
      </c>
      <c r="BJ155" s="16" t="s">
        <v>80</v>
      </c>
      <c r="BK155" s="85">
        <f t="shared" si="29"/>
        <v>0</v>
      </c>
      <c r="BL155" s="16" t="s">
        <v>138</v>
      </c>
      <c r="BM155" s="84" t="s">
        <v>998</v>
      </c>
    </row>
    <row r="156" spans="2:65" s="1" customFormat="1" ht="24.2" customHeight="1">
      <c r="B156" s="127"/>
      <c r="C156" s="128" t="s">
        <v>282</v>
      </c>
      <c r="D156" s="128" t="s">
        <v>134</v>
      </c>
      <c r="E156" s="129" t="s">
        <v>999</v>
      </c>
      <c r="F156" s="130" t="s">
        <v>1000</v>
      </c>
      <c r="G156" s="131" t="s">
        <v>186</v>
      </c>
      <c r="H156" s="132">
        <v>1</v>
      </c>
      <c r="I156" s="78"/>
      <c r="J156" s="126">
        <f t="shared" si="20"/>
        <v>0</v>
      </c>
      <c r="K156" s="79"/>
      <c r="L156" s="23"/>
      <c r="M156" s="80" t="s">
        <v>1</v>
      </c>
      <c r="N156" s="81" t="s">
        <v>37</v>
      </c>
      <c r="P156" s="82">
        <f t="shared" si="21"/>
        <v>0</v>
      </c>
      <c r="Q156" s="82">
        <v>3.8429999999999999E-2</v>
      </c>
      <c r="R156" s="82">
        <f t="shared" si="22"/>
        <v>3.8429999999999999E-2</v>
      </c>
      <c r="S156" s="82">
        <v>0</v>
      </c>
      <c r="T156" s="83">
        <f t="shared" si="23"/>
        <v>0</v>
      </c>
      <c r="AR156" s="84" t="s">
        <v>138</v>
      </c>
      <c r="AT156" s="84" t="s">
        <v>134</v>
      </c>
      <c r="AU156" s="84" t="s">
        <v>82</v>
      </c>
      <c r="AY156" s="16" t="s">
        <v>132</v>
      </c>
      <c r="BE156" s="85">
        <f t="shared" si="24"/>
        <v>0</v>
      </c>
      <c r="BF156" s="85">
        <f t="shared" si="25"/>
        <v>0</v>
      </c>
      <c r="BG156" s="85">
        <f t="shared" si="26"/>
        <v>0</v>
      </c>
      <c r="BH156" s="85">
        <f t="shared" si="27"/>
        <v>0</v>
      </c>
      <c r="BI156" s="85">
        <f t="shared" si="28"/>
        <v>0</v>
      </c>
      <c r="BJ156" s="16" t="s">
        <v>80</v>
      </c>
      <c r="BK156" s="85">
        <f t="shared" si="29"/>
        <v>0</v>
      </c>
      <c r="BL156" s="16" t="s">
        <v>138</v>
      </c>
      <c r="BM156" s="84" t="s">
        <v>1001</v>
      </c>
    </row>
    <row r="157" spans="2:65" s="1" customFormat="1" ht="24.2" customHeight="1">
      <c r="B157" s="127"/>
      <c r="C157" s="128" t="s">
        <v>287</v>
      </c>
      <c r="D157" s="128" t="s">
        <v>134</v>
      </c>
      <c r="E157" s="129" t="s">
        <v>1002</v>
      </c>
      <c r="F157" s="130" t="s">
        <v>1003</v>
      </c>
      <c r="G157" s="131" t="s">
        <v>186</v>
      </c>
      <c r="H157" s="132">
        <v>1</v>
      </c>
      <c r="I157" s="78"/>
      <c r="J157" s="126">
        <f t="shared" si="20"/>
        <v>0</v>
      </c>
      <c r="K157" s="79"/>
      <c r="L157" s="23"/>
      <c r="M157" s="80" t="s">
        <v>1</v>
      </c>
      <c r="N157" s="81" t="s">
        <v>37</v>
      </c>
      <c r="P157" s="82">
        <f t="shared" si="21"/>
        <v>0</v>
      </c>
      <c r="Q157" s="82">
        <v>4.6980000000000001E-2</v>
      </c>
      <c r="R157" s="82">
        <f t="shared" si="22"/>
        <v>4.6980000000000001E-2</v>
      </c>
      <c r="S157" s="82">
        <v>0</v>
      </c>
      <c r="T157" s="83">
        <f t="shared" si="23"/>
        <v>0</v>
      </c>
      <c r="AR157" s="84" t="s">
        <v>138</v>
      </c>
      <c r="AT157" s="84" t="s">
        <v>134</v>
      </c>
      <c r="AU157" s="84" t="s">
        <v>82</v>
      </c>
      <c r="AY157" s="16" t="s">
        <v>132</v>
      </c>
      <c r="BE157" s="85">
        <f t="shared" si="24"/>
        <v>0</v>
      </c>
      <c r="BF157" s="85">
        <f t="shared" si="25"/>
        <v>0</v>
      </c>
      <c r="BG157" s="85">
        <f t="shared" si="26"/>
        <v>0</v>
      </c>
      <c r="BH157" s="85">
        <f t="shared" si="27"/>
        <v>0</v>
      </c>
      <c r="BI157" s="85">
        <f t="shared" si="28"/>
        <v>0</v>
      </c>
      <c r="BJ157" s="16" t="s">
        <v>80</v>
      </c>
      <c r="BK157" s="85">
        <f t="shared" si="29"/>
        <v>0</v>
      </c>
      <c r="BL157" s="16" t="s">
        <v>138</v>
      </c>
      <c r="BM157" s="84" t="s">
        <v>1004</v>
      </c>
    </row>
    <row r="158" spans="2:65" s="1" customFormat="1" ht="24.2" customHeight="1">
      <c r="B158" s="127"/>
      <c r="C158" s="128" t="s">
        <v>292</v>
      </c>
      <c r="D158" s="128" t="s">
        <v>134</v>
      </c>
      <c r="E158" s="129" t="s">
        <v>1005</v>
      </c>
      <c r="F158" s="130" t="s">
        <v>1006</v>
      </c>
      <c r="G158" s="131" t="s">
        <v>161</v>
      </c>
      <c r="H158" s="132">
        <v>15.7</v>
      </c>
      <c r="I158" s="78"/>
      <c r="J158" s="126">
        <f t="shared" si="20"/>
        <v>0</v>
      </c>
      <c r="K158" s="79"/>
      <c r="L158" s="23"/>
      <c r="M158" s="80" t="s">
        <v>1</v>
      </c>
      <c r="N158" s="81" t="s">
        <v>37</v>
      </c>
      <c r="P158" s="82">
        <f t="shared" si="21"/>
        <v>0</v>
      </c>
      <c r="Q158" s="82">
        <v>1.125E-2</v>
      </c>
      <c r="R158" s="82">
        <f t="shared" si="22"/>
        <v>0.17662499999999998</v>
      </c>
      <c r="S158" s="82">
        <v>0</v>
      </c>
      <c r="T158" s="83">
        <f t="shared" si="23"/>
        <v>0</v>
      </c>
      <c r="AR158" s="84" t="s">
        <v>138</v>
      </c>
      <c r="AT158" s="84" t="s">
        <v>134</v>
      </c>
      <c r="AU158" s="84" t="s">
        <v>82</v>
      </c>
      <c r="AY158" s="16" t="s">
        <v>132</v>
      </c>
      <c r="BE158" s="85">
        <f t="shared" si="24"/>
        <v>0</v>
      </c>
      <c r="BF158" s="85">
        <f t="shared" si="25"/>
        <v>0</v>
      </c>
      <c r="BG158" s="85">
        <f t="shared" si="26"/>
        <v>0</v>
      </c>
      <c r="BH158" s="85">
        <f t="shared" si="27"/>
        <v>0</v>
      </c>
      <c r="BI158" s="85">
        <f t="shared" si="28"/>
        <v>0</v>
      </c>
      <c r="BJ158" s="16" t="s">
        <v>80</v>
      </c>
      <c r="BK158" s="85">
        <f t="shared" si="29"/>
        <v>0</v>
      </c>
      <c r="BL158" s="16" t="s">
        <v>138</v>
      </c>
      <c r="BM158" s="84" t="s">
        <v>1007</v>
      </c>
    </row>
    <row r="159" spans="2:65" s="12" customFormat="1">
      <c r="B159" s="113"/>
      <c r="C159" s="114"/>
      <c r="D159" s="115" t="s">
        <v>140</v>
      </c>
      <c r="E159" s="116" t="s">
        <v>1</v>
      </c>
      <c r="F159" s="117" t="s">
        <v>1008</v>
      </c>
      <c r="G159" s="114"/>
      <c r="H159" s="118">
        <v>15.7</v>
      </c>
      <c r="I159" s="114"/>
      <c r="J159" s="114"/>
      <c r="L159" s="86"/>
      <c r="M159" s="88"/>
      <c r="T159" s="89"/>
      <c r="AT159" s="87" t="s">
        <v>140</v>
      </c>
      <c r="AU159" s="87" t="s">
        <v>82</v>
      </c>
      <c r="AV159" s="12" t="s">
        <v>82</v>
      </c>
      <c r="AW159" s="12" t="s">
        <v>29</v>
      </c>
      <c r="AX159" s="12" t="s">
        <v>80</v>
      </c>
      <c r="AY159" s="87" t="s">
        <v>132</v>
      </c>
    </row>
    <row r="160" spans="2:65" s="11" customFormat="1" ht="22.9" customHeight="1">
      <c r="B160" s="133"/>
      <c r="C160" s="134"/>
      <c r="D160" s="135" t="s">
        <v>71</v>
      </c>
      <c r="E160" s="138" t="s">
        <v>365</v>
      </c>
      <c r="F160" s="138" t="s">
        <v>366</v>
      </c>
      <c r="G160" s="134"/>
      <c r="H160" s="134"/>
      <c r="I160" s="134"/>
      <c r="J160" s="139">
        <f>BK160</f>
        <v>0</v>
      </c>
      <c r="L160" s="71"/>
      <c r="M160" s="73"/>
      <c r="P160" s="74">
        <f>P161</f>
        <v>0</v>
      </c>
      <c r="R160" s="74">
        <f>R161</f>
        <v>0</v>
      </c>
      <c r="T160" s="75">
        <f>T161</f>
        <v>0</v>
      </c>
      <c r="AR160" s="72" t="s">
        <v>80</v>
      </c>
      <c r="AT160" s="76" t="s">
        <v>71</v>
      </c>
      <c r="AU160" s="76" t="s">
        <v>80</v>
      </c>
      <c r="AY160" s="72" t="s">
        <v>132</v>
      </c>
      <c r="BK160" s="77">
        <f>BK161</f>
        <v>0</v>
      </c>
    </row>
    <row r="161" spans="2:65" s="1" customFormat="1" ht="24.2" customHeight="1">
      <c r="B161" s="127"/>
      <c r="C161" s="128" t="s">
        <v>298</v>
      </c>
      <c r="D161" s="128" t="s">
        <v>134</v>
      </c>
      <c r="E161" s="129" t="s">
        <v>908</v>
      </c>
      <c r="F161" s="130" t="s">
        <v>909</v>
      </c>
      <c r="G161" s="131" t="s">
        <v>168</v>
      </c>
      <c r="H161" s="132">
        <v>0.68500000000000005</v>
      </c>
      <c r="I161" s="78"/>
      <c r="J161" s="126">
        <f>ROUND(I161*H161,2)</f>
        <v>0</v>
      </c>
      <c r="K161" s="79"/>
      <c r="L161" s="23"/>
      <c r="M161" s="106" t="s">
        <v>1</v>
      </c>
      <c r="N161" s="107" t="s">
        <v>37</v>
      </c>
      <c r="O161" s="108"/>
      <c r="P161" s="109">
        <f>O161*H161</f>
        <v>0</v>
      </c>
      <c r="Q161" s="109">
        <v>0</v>
      </c>
      <c r="R161" s="109">
        <f>Q161*H161</f>
        <v>0</v>
      </c>
      <c r="S161" s="109">
        <v>0</v>
      </c>
      <c r="T161" s="110">
        <f>S161*H161</f>
        <v>0</v>
      </c>
      <c r="AR161" s="84" t="s">
        <v>138</v>
      </c>
      <c r="AT161" s="84" t="s">
        <v>134</v>
      </c>
      <c r="AU161" s="84" t="s">
        <v>82</v>
      </c>
      <c r="AY161" s="16" t="s">
        <v>132</v>
      </c>
      <c r="BE161" s="85">
        <f>IF(N161="základní",J161,0)</f>
        <v>0</v>
      </c>
      <c r="BF161" s="85">
        <f>IF(N161="snížená",J161,0)</f>
        <v>0</v>
      </c>
      <c r="BG161" s="85">
        <f>IF(N161="zákl. přenesená",J161,0)</f>
        <v>0</v>
      </c>
      <c r="BH161" s="85">
        <f>IF(N161="sníž. přenesená",J161,0)</f>
        <v>0</v>
      </c>
      <c r="BI161" s="85">
        <f>IF(N161="nulová",J161,0)</f>
        <v>0</v>
      </c>
      <c r="BJ161" s="16" t="s">
        <v>80</v>
      </c>
      <c r="BK161" s="85">
        <f>ROUND(I161*H161,2)</f>
        <v>0</v>
      </c>
      <c r="BL161" s="16" t="s">
        <v>138</v>
      </c>
      <c r="BM161" s="84" t="s">
        <v>1009</v>
      </c>
    </row>
    <row r="162" spans="2:65" s="1" customFormat="1" ht="6.95" customHeight="1">
      <c r="B162" s="124"/>
      <c r="C162" s="125"/>
      <c r="D162" s="125"/>
      <c r="E162" s="125"/>
      <c r="F162" s="125"/>
      <c r="G162" s="125"/>
      <c r="H162" s="125"/>
      <c r="I162" s="125"/>
      <c r="J162" s="125"/>
      <c r="K162" s="28"/>
      <c r="L162" s="23"/>
    </row>
  </sheetData>
  <sheetProtection algorithmName="SHA-512" hashValue="rXHH2hBBgtRHsHcSPo1WGpuMkaQ7W3gG6g4Mt+B304xglYyHp3nX/D812TPQb+qhc9p5YKEbrg27S76+I8f6Yw==" saltValue="4PNAJgllf4/BYCyRm12iVA==" spinCount="100000" sheet="1" objects="1" scenarios="1"/>
  <autoFilter ref="C118:K161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3"/>
  <sheetViews>
    <sheetView showGridLines="0" topLeftCell="A2" workbookViewId="0">
      <selection activeCell="I18" sqref="I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95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1010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21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tr">
        <f>IF('Rekapitulace stavby'!AN10="","",'Rekapitulace stavby'!AN10)</f>
        <v/>
      </c>
      <c r="L14" s="23"/>
    </row>
    <row r="15" spans="2:46" s="1" customFormat="1" ht="18" customHeight="1">
      <c r="B15" s="127"/>
      <c r="C15" s="153"/>
      <c r="D15" s="153"/>
      <c r="E15" s="155" t="str">
        <f>IF('Rekapitulace stavby'!E11="","",'Rekapitulace stavby'!E11)</f>
        <v xml:space="preserve"> </v>
      </c>
      <c r="F15" s="153"/>
      <c r="G15" s="153"/>
      <c r="H15" s="153"/>
      <c r="I15" s="154" t="s">
        <v>25</v>
      </c>
      <c r="J15" s="155" t="str">
        <f>IF('Rekapitulace stavby'!AN11="","",'Rekapitulace stavby'!AN11)</f>
        <v/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tr">
        <f>IF('Rekapitulace stavby'!AN16="","",'Rekapitulace stavby'!AN16)</f>
        <v/>
      </c>
      <c r="L20" s="23"/>
    </row>
    <row r="21" spans="2:12" s="1" customFormat="1" ht="18" customHeight="1">
      <c r="B21" s="127"/>
      <c r="C21" s="153"/>
      <c r="D21" s="153"/>
      <c r="E21" s="155" t="str">
        <f>IF('Rekapitulace stavby'!E17="","",'Rekapitulace stavby'!E17)</f>
        <v xml:space="preserve"> </v>
      </c>
      <c r="F21" s="153"/>
      <c r="G21" s="153"/>
      <c r="H21" s="153"/>
      <c r="I21" s="154" t="s">
        <v>25</v>
      </c>
      <c r="J21" s="155" t="str">
        <f>IF('Rekapitulace stavby'!AN17="","",'Rekapitulace stavby'!AN17)</f>
        <v/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tr">
        <f>IF('Rekapitulace stavby'!AN19="","",'Rekapitulace stavby'!AN19)</f>
        <v/>
      </c>
      <c r="L23" s="23"/>
    </row>
    <row r="24" spans="2:12" s="1" customFormat="1" ht="18" customHeight="1">
      <c r="B24" s="127"/>
      <c r="C24" s="153"/>
      <c r="D24" s="153"/>
      <c r="E24" s="155" t="str">
        <f>IF('Rekapitulace stavby'!E20="","",'Rekapitulace stavby'!E20)</f>
        <v xml:space="preserve"> </v>
      </c>
      <c r="F24" s="153"/>
      <c r="G24" s="153"/>
      <c r="H24" s="153"/>
      <c r="I24" s="154" t="s">
        <v>25</v>
      </c>
      <c r="J24" s="155" t="str">
        <f>IF('Rekapitulace stavby'!AN20="","",'Rekapitulace stavby'!AN20)</f>
        <v/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ROUND(J125,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ROUND((SUM(BE125:BE192)),  2)</f>
        <v>0</v>
      </c>
      <c r="G33" s="153"/>
      <c r="H33" s="153"/>
      <c r="I33" s="186">
        <v>0.21</v>
      </c>
      <c r="J33" s="185">
        <f>ROUND(((SUM(BE125:BE192))*I33),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ROUND((SUM(BF125:BF192)),  2)</f>
        <v>0</v>
      </c>
      <c r="G34" s="153"/>
      <c r="H34" s="153"/>
      <c r="I34" s="186">
        <v>0.12</v>
      </c>
      <c r="J34" s="185">
        <f>ROUND(((SUM(BF125:BF192))*I34),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ROUND((SUM(BG125:BG192)),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ROUND((SUM(BH125:BH192)),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ROUND((SUM(BI125:BI192)),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78" spans="2:12">
      <c r="B78" s="193"/>
      <c r="C78" s="193"/>
      <c r="D78" s="193"/>
      <c r="E78" s="193"/>
      <c r="F78" s="193"/>
      <c r="G78" s="193"/>
      <c r="H78" s="193"/>
      <c r="I78" s="193"/>
      <c r="J78" s="193"/>
    </row>
    <row r="79" spans="2:12">
      <c r="B79" s="193"/>
      <c r="C79" s="193"/>
      <c r="D79" s="193"/>
      <c r="E79" s="193"/>
      <c r="F79" s="193"/>
      <c r="G79" s="193"/>
      <c r="H79" s="193"/>
      <c r="I79" s="193"/>
      <c r="J79" s="193"/>
    </row>
    <row r="80" spans="2:12">
      <c r="B80" s="193"/>
      <c r="C80" s="193"/>
      <c r="D80" s="193"/>
      <c r="E80" s="193"/>
      <c r="F80" s="193"/>
      <c r="G80" s="193"/>
      <c r="H80" s="193"/>
      <c r="I80" s="193"/>
      <c r="J80" s="19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51 - IO 01 Elektroinstalace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 xml:space="preserve"> 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15.2" customHeight="1">
      <c r="B91" s="127"/>
      <c r="C91" s="154" t="s">
        <v>23</v>
      </c>
      <c r="D91" s="153"/>
      <c r="E91" s="153"/>
      <c r="F91" s="155" t="str">
        <f>E15</f>
        <v xml:space="preserve"> </v>
      </c>
      <c r="G91" s="153"/>
      <c r="H91" s="153"/>
      <c r="I91" s="154" t="s">
        <v>28</v>
      </c>
      <c r="J91" s="157" t="str">
        <f>E21</f>
        <v xml:space="preserve"> </v>
      </c>
      <c r="L91" s="23"/>
    </row>
    <row r="92" spans="2:47" s="1" customFormat="1" ht="15.2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 xml:space="preserve"> 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J125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1011</v>
      </c>
      <c r="E97" s="172"/>
      <c r="F97" s="172"/>
      <c r="G97" s="172"/>
      <c r="H97" s="172"/>
      <c r="I97" s="172"/>
      <c r="J97" s="173">
        <f>J126</f>
        <v>0</v>
      </c>
      <c r="L97" s="64"/>
    </row>
    <row r="98" spans="2:12" s="9" customFormat="1" ht="19.899999999999999" customHeight="1">
      <c r="B98" s="174"/>
      <c r="C98" s="175"/>
      <c r="D98" s="176" t="s">
        <v>1012</v>
      </c>
      <c r="E98" s="177"/>
      <c r="F98" s="177"/>
      <c r="G98" s="177"/>
      <c r="H98" s="177"/>
      <c r="I98" s="177"/>
      <c r="J98" s="178">
        <f>J127</f>
        <v>0</v>
      </c>
      <c r="L98" s="65"/>
    </row>
    <row r="99" spans="2:12" s="9" customFormat="1" ht="19.899999999999999" customHeight="1">
      <c r="B99" s="174"/>
      <c r="C99" s="175"/>
      <c r="D99" s="176" t="s">
        <v>1013</v>
      </c>
      <c r="E99" s="177"/>
      <c r="F99" s="177"/>
      <c r="G99" s="177"/>
      <c r="H99" s="177"/>
      <c r="I99" s="177"/>
      <c r="J99" s="178">
        <f>J132</f>
        <v>0</v>
      </c>
      <c r="L99" s="65"/>
    </row>
    <row r="100" spans="2:12" s="9" customFormat="1" ht="19.899999999999999" customHeight="1">
      <c r="B100" s="174"/>
      <c r="C100" s="175"/>
      <c r="D100" s="176" t="s">
        <v>1014</v>
      </c>
      <c r="E100" s="177"/>
      <c r="F100" s="177"/>
      <c r="G100" s="177"/>
      <c r="H100" s="177"/>
      <c r="I100" s="177"/>
      <c r="J100" s="178">
        <f>J133</f>
        <v>0</v>
      </c>
      <c r="L100" s="65"/>
    </row>
    <row r="101" spans="2:12" s="9" customFormat="1" ht="19.899999999999999" customHeight="1">
      <c r="B101" s="174"/>
      <c r="C101" s="175"/>
      <c r="D101" s="176" t="s">
        <v>1015</v>
      </c>
      <c r="E101" s="177"/>
      <c r="F101" s="177"/>
      <c r="G101" s="177"/>
      <c r="H101" s="177"/>
      <c r="I101" s="177"/>
      <c r="J101" s="178">
        <f>J143</f>
        <v>0</v>
      </c>
      <c r="L101" s="65"/>
    </row>
    <row r="102" spans="2:12" s="9" customFormat="1" ht="19.899999999999999" customHeight="1">
      <c r="B102" s="174"/>
      <c r="C102" s="175"/>
      <c r="D102" s="176" t="s">
        <v>1016</v>
      </c>
      <c r="E102" s="177"/>
      <c r="F102" s="177"/>
      <c r="G102" s="177"/>
      <c r="H102" s="177"/>
      <c r="I102" s="177"/>
      <c r="J102" s="178">
        <f>J153</f>
        <v>0</v>
      </c>
      <c r="L102" s="65"/>
    </row>
    <row r="103" spans="2:12" s="9" customFormat="1" ht="19.899999999999999" customHeight="1">
      <c r="B103" s="174"/>
      <c r="C103" s="175"/>
      <c r="D103" s="176" t="s">
        <v>1017</v>
      </c>
      <c r="E103" s="177"/>
      <c r="F103" s="177"/>
      <c r="G103" s="177"/>
      <c r="H103" s="177"/>
      <c r="I103" s="177"/>
      <c r="J103" s="178">
        <f>J160</f>
        <v>0</v>
      </c>
      <c r="L103" s="65"/>
    </row>
    <row r="104" spans="2:12" s="9" customFormat="1" ht="19.899999999999999" customHeight="1">
      <c r="B104" s="174"/>
      <c r="C104" s="175"/>
      <c r="D104" s="176" t="s">
        <v>1018</v>
      </c>
      <c r="E104" s="177"/>
      <c r="F104" s="177"/>
      <c r="G104" s="177"/>
      <c r="H104" s="177"/>
      <c r="I104" s="177"/>
      <c r="J104" s="178">
        <f>J170</f>
        <v>0</v>
      </c>
      <c r="L104" s="65"/>
    </row>
    <row r="105" spans="2:12" s="9" customFormat="1" ht="19.899999999999999" customHeight="1">
      <c r="B105" s="174"/>
      <c r="C105" s="175"/>
      <c r="D105" s="176" t="s">
        <v>1019</v>
      </c>
      <c r="E105" s="177"/>
      <c r="F105" s="177"/>
      <c r="G105" s="177"/>
      <c r="H105" s="177"/>
      <c r="I105" s="177"/>
      <c r="J105" s="178">
        <f>J188</f>
        <v>0</v>
      </c>
      <c r="L105" s="65"/>
    </row>
    <row r="106" spans="2:12" s="1" customFormat="1" ht="21.75" customHeight="1">
      <c r="B106" s="127"/>
      <c r="C106" s="153"/>
      <c r="D106" s="153"/>
      <c r="E106" s="153"/>
      <c r="F106" s="153"/>
      <c r="G106" s="153"/>
      <c r="H106" s="153"/>
      <c r="I106" s="153"/>
      <c r="J106" s="153"/>
      <c r="L106" s="23"/>
    </row>
    <row r="107" spans="2:12" s="1" customFormat="1" ht="6.95" customHeight="1">
      <c r="B107" s="124"/>
      <c r="C107" s="125"/>
      <c r="D107" s="125"/>
      <c r="E107" s="125"/>
      <c r="F107" s="125"/>
      <c r="G107" s="125"/>
      <c r="H107" s="125"/>
      <c r="I107" s="125"/>
      <c r="J107" s="125"/>
      <c r="K107" s="28"/>
      <c r="L107" s="23"/>
    </row>
    <row r="108" spans="2:12">
      <c r="B108" s="193"/>
      <c r="C108" s="193"/>
      <c r="D108" s="193"/>
      <c r="E108" s="193"/>
      <c r="F108" s="193"/>
      <c r="G108" s="193"/>
      <c r="H108" s="193"/>
      <c r="I108" s="193"/>
      <c r="J108" s="193"/>
    </row>
    <row r="109" spans="2:12">
      <c r="B109" s="193"/>
      <c r="C109" s="193"/>
      <c r="D109" s="193"/>
      <c r="E109" s="193"/>
      <c r="F109" s="193"/>
      <c r="G109" s="193"/>
      <c r="H109" s="193"/>
      <c r="I109" s="193"/>
      <c r="J109" s="193"/>
    </row>
    <row r="110" spans="2:12">
      <c r="B110" s="193"/>
      <c r="C110" s="193"/>
      <c r="D110" s="193"/>
      <c r="E110" s="193"/>
      <c r="F110" s="193"/>
      <c r="G110" s="193"/>
      <c r="H110" s="193"/>
      <c r="I110" s="193"/>
      <c r="J110" s="193"/>
    </row>
    <row r="111" spans="2:12" s="1" customFormat="1" ht="6.95" customHeight="1">
      <c r="B111" s="150"/>
      <c r="C111" s="151"/>
      <c r="D111" s="151"/>
      <c r="E111" s="151"/>
      <c r="F111" s="151"/>
      <c r="G111" s="151"/>
      <c r="H111" s="151"/>
      <c r="I111" s="151"/>
      <c r="J111" s="151"/>
      <c r="K111" s="29"/>
      <c r="L111" s="23"/>
    </row>
    <row r="112" spans="2:12" s="1" customFormat="1" ht="24.95" customHeight="1">
      <c r="B112" s="127"/>
      <c r="C112" s="152" t="s">
        <v>117</v>
      </c>
      <c r="D112" s="153"/>
      <c r="E112" s="153"/>
      <c r="F112" s="153"/>
      <c r="G112" s="153"/>
      <c r="H112" s="153"/>
      <c r="I112" s="153"/>
      <c r="J112" s="153"/>
      <c r="L112" s="23"/>
    </row>
    <row r="113" spans="2:65" s="1" customFormat="1" ht="6.95" customHeight="1">
      <c r="B113" s="127"/>
      <c r="C113" s="153"/>
      <c r="D113" s="153"/>
      <c r="E113" s="153"/>
      <c r="F113" s="153"/>
      <c r="G113" s="153"/>
      <c r="H113" s="153"/>
      <c r="I113" s="153"/>
      <c r="J113" s="153"/>
      <c r="L113" s="23"/>
    </row>
    <row r="114" spans="2:65" s="1" customFormat="1" ht="12" customHeight="1">
      <c r="B114" s="127"/>
      <c r="C114" s="154" t="s">
        <v>16</v>
      </c>
      <c r="D114" s="153"/>
      <c r="E114" s="153"/>
      <c r="F114" s="153"/>
      <c r="G114" s="153"/>
      <c r="H114" s="153"/>
      <c r="I114" s="153"/>
      <c r="J114" s="153"/>
      <c r="L114" s="23"/>
    </row>
    <row r="115" spans="2:65" s="1" customFormat="1" ht="16.5" customHeight="1">
      <c r="B115" s="127"/>
      <c r="C115" s="153"/>
      <c r="D115" s="153"/>
      <c r="E115" s="264" t="str">
        <f>E7</f>
        <v>ZOO Brno - lední medvědi</v>
      </c>
      <c r="F115" s="265"/>
      <c r="G115" s="265"/>
      <c r="H115" s="265"/>
      <c r="I115" s="153"/>
      <c r="J115" s="153"/>
      <c r="L115" s="23"/>
    </row>
    <row r="116" spans="2:65" s="1" customFormat="1" ht="12" customHeight="1">
      <c r="B116" s="127"/>
      <c r="C116" s="154" t="s">
        <v>103</v>
      </c>
      <c r="D116" s="153"/>
      <c r="E116" s="153"/>
      <c r="F116" s="153"/>
      <c r="G116" s="153"/>
      <c r="H116" s="153"/>
      <c r="I116" s="153"/>
      <c r="J116" s="153"/>
      <c r="L116" s="23"/>
    </row>
    <row r="117" spans="2:65" s="1" customFormat="1" ht="16.5" customHeight="1">
      <c r="B117" s="127"/>
      <c r="C117" s="153"/>
      <c r="D117" s="153"/>
      <c r="E117" s="247" t="str">
        <f>E9</f>
        <v>51 - IO 01 Elektroinstalace</v>
      </c>
      <c r="F117" s="263"/>
      <c r="G117" s="263"/>
      <c r="H117" s="263"/>
      <c r="I117" s="153"/>
      <c r="J117" s="153"/>
      <c r="L117" s="23"/>
    </row>
    <row r="118" spans="2:65" s="1" customFormat="1" ht="6.95" customHeight="1">
      <c r="B118" s="127"/>
      <c r="C118" s="153"/>
      <c r="D118" s="153"/>
      <c r="E118" s="153"/>
      <c r="F118" s="153"/>
      <c r="G118" s="153"/>
      <c r="H118" s="153"/>
      <c r="I118" s="153"/>
      <c r="J118" s="153"/>
      <c r="L118" s="23"/>
    </row>
    <row r="119" spans="2:65" s="1" customFormat="1" ht="12" customHeight="1">
      <c r="B119" s="127"/>
      <c r="C119" s="154" t="s">
        <v>20</v>
      </c>
      <c r="D119" s="153"/>
      <c r="E119" s="153"/>
      <c r="F119" s="155" t="str">
        <f>F12</f>
        <v xml:space="preserve"> </v>
      </c>
      <c r="G119" s="153"/>
      <c r="H119" s="153"/>
      <c r="I119" s="154" t="s">
        <v>22</v>
      </c>
      <c r="J119" s="156">
        <f>IF(J12="","",J12)</f>
        <v>45489</v>
      </c>
      <c r="L119" s="23"/>
    </row>
    <row r="120" spans="2:65" s="1" customFormat="1" ht="6.95" customHeight="1">
      <c r="B120" s="127"/>
      <c r="C120" s="153"/>
      <c r="D120" s="153"/>
      <c r="E120" s="153"/>
      <c r="F120" s="153"/>
      <c r="G120" s="153"/>
      <c r="H120" s="153"/>
      <c r="I120" s="153"/>
      <c r="J120" s="153"/>
      <c r="L120" s="23"/>
    </row>
    <row r="121" spans="2:65" s="1" customFormat="1" ht="15.2" customHeight="1">
      <c r="B121" s="127"/>
      <c r="C121" s="154" t="s">
        <v>23</v>
      </c>
      <c r="D121" s="153"/>
      <c r="E121" s="153"/>
      <c r="F121" s="155" t="str">
        <f>E15</f>
        <v xml:space="preserve"> </v>
      </c>
      <c r="G121" s="153"/>
      <c r="H121" s="153"/>
      <c r="I121" s="154" t="s">
        <v>28</v>
      </c>
      <c r="J121" s="157" t="str">
        <f>E21</f>
        <v xml:space="preserve"> </v>
      </c>
      <c r="L121" s="23"/>
    </row>
    <row r="122" spans="2:65" s="1" customFormat="1" ht="15.2" customHeight="1">
      <c r="B122" s="127"/>
      <c r="C122" s="154" t="s">
        <v>26</v>
      </c>
      <c r="D122" s="153"/>
      <c r="E122" s="153"/>
      <c r="F122" s="155" t="str">
        <f>IF(E18="","",E18)</f>
        <v>Vyplň údaj</v>
      </c>
      <c r="G122" s="153"/>
      <c r="H122" s="153"/>
      <c r="I122" s="154" t="s">
        <v>30</v>
      </c>
      <c r="J122" s="157" t="str">
        <f>E24</f>
        <v xml:space="preserve"> </v>
      </c>
      <c r="L122" s="23"/>
    </row>
    <row r="123" spans="2:65" s="1" customFormat="1" ht="10.35" customHeight="1">
      <c r="B123" s="127"/>
      <c r="C123" s="153"/>
      <c r="D123" s="153"/>
      <c r="E123" s="153"/>
      <c r="F123" s="153"/>
      <c r="G123" s="153"/>
      <c r="H123" s="153"/>
      <c r="I123" s="153"/>
      <c r="J123" s="153"/>
      <c r="L123" s="23"/>
    </row>
    <row r="124" spans="2:65" s="10" customFormat="1" ht="29.25" customHeight="1">
      <c r="B124" s="158"/>
      <c r="C124" s="159" t="s">
        <v>118</v>
      </c>
      <c r="D124" s="160" t="s">
        <v>57</v>
      </c>
      <c r="E124" s="160" t="s">
        <v>53</v>
      </c>
      <c r="F124" s="160" t="s">
        <v>54</v>
      </c>
      <c r="G124" s="160" t="s">
        <v>119</v>
      </c>
      <c r="H124" s="160" t="s">
        <v>120</v>
      </c>
      <c r="I124" s="160" t="s">
        <v>121</v>
      </c>
      <c r="J124" s="161" t="s">
        <v>107</v>
      </c>
      <c r="K124" s="67" t="s">
        <v>122</v>
      </c>
      <c r="L124" s="66"/>
      <c r="M124" s="36" t="s">
        <v>1</v>
      </c>
      <c r="N124" s="37" t="s">
        <v>36</v>
      </c>
      <c r="O124" s="37" t="s">
        <v>123</v>
      </c>
      <c r="P124" s="37" t="s">
        <v>124</v>
      </c>
      <c r="Q124" s="37" t="s">
        <v>125</v>
      </c>
      <c r="R124" s="37" t="s">
        <v>126</v>
      </c>
      <c r="S124" s="37" t="s">
        <v>127</v>
      </c>
      <c r="T124" s="38" t="s">
        <v>128</v>
      </c>
    </row>
    <row r="125" spans="2:65" s="1" customFormat="1" ht="22.9" customHeight="1">
      <c r="B125" s="127"/>
      <c r="C125" s="162" t="s">
        <v>129</v>
      </c>
      <c r="D125" s="153"/>
      <c r="E125" s="153"/>
      <c r="F125" s="153"/>
      <c r="G125" s="153"/>
      <c r="H125" s="153"/>
      <c r="I125" s="153"/>
      <c r="J125" s="163">
        <f>BK125</f>
        <v>0</v>
      </c>
      <c r="L125" s="23"/>
      <c r="M125" s="39"/>
      <c r="N125" s="32"/>
      <c r="O125" s="32"/>
      <c r="P125" s="68">
        <f>P126</f>
        <v>0</v>
      </c>
      <c r="Q125" s="32"/>
      <c r="R125" s="68">
        <f>R126</f>
        <v>0</v>
      </c>
      <c r="S125" s="32"/>
      <c r="T125" s="69">
        <f>T126</f>
        <v>0</v>
      </c>
      <c r="AT125" s="16" t="s">
        <v>71</v>
      </c>
      <c r="AU125" s="16" t="s">
        <v>109</v>
      </c>
      <c r="BK125" s="70">
        <f>BK126</f>
        <v>0</v>
      </c>
    </row>
    <row r="126" spans="2:65" s="11" customFormat="1" ht="25.9" customHeight="1">
      <c r="B126" s="133"/>
      <c r="C126" s="134"/>
      <c r="D126" s="135" t="s">
        <v>71</v>
      </c>
      <c r="E126" s="136" t="s">
        <v>1020</v>
      </c>
      <c r="F126" s="136" t="s">
        <v>1021</v>
      </c>
      <c r="G126" s="134"/>
      <c r="H126" s="134"/>
      <c r="I126" s="134"/>
      <c r="J126" s="137">
        <f>BK126</f>
        <v>0</v>
      </c>
      <c r="L126" s="71"/>
      <c r="M126" s="73"/>
      <c r="P126" s="74">
        <f>P127+P132+P133+P143+P153+P160+P170+P188</f>
        <v>0</v>
      </c>
      <c r="R126" s="74">
        <f>R127+R132+R133+R143+R153+R160+R170+R188</f>
        <v>0</v>
      </c>
      <c r="T126" s="75">
        <f>T127+T132+T133+T143+T153+T160+T170+T188</f>
        <v>0</v>
      </c>
      <c r="AR126" s="72" t="s">
        <v>80</v>
      </c>
      <c r="AT126" s="76" t="s">
        <v>71</v>
      </c>
      <c r="AU126" s="76" t="s">
        <v>72</v>
      </c>
      <c r="AY126" s="72" t="s">
        <v>132</v>
      </c>
      <c r="BK126" s="77">
        <f>BK127+BK132+BK133+BK143+BK153+BK160+BK170+BK188</f>
        <v>0</v>
      </c>
    </row>
    <row r="127" spans="2:65" s="11" customFormat="1" ht="22.9" customHeight="1">
      <c r="B127" s="133"/>
      <c r="C127" s="134"/>
      <c r="D127" s="135" t="s">
        <v>71</v>
      </c>
      <c r="E127" s="138" t="s">
        <v>1022</v>
      </c>
      <c r="F127" s="138" t="s">
        <v>1023</v>
      </c>
      <c r="G127" s="134"/>
      <c r="H127" s="134"/>
      <c r="I127" s="134"/>
      <c r="J127" s="139">
        <f>BK127</f>
        <v>0</v>
      </c>
      <c r="L127" s="71"/>
      <c r="M127" s="73"/>
      <c r="P127" s="74">
        <f>SUM(P128:P131)</f>
        <v>0</v>
      </c>
      <c r="R127" s="74">
        <f>SUM(R128:R131)</f>
        <v>0</v>
      </c>
      <c r="T127" s="75">
        <f>SUM(T128:T131)</f>
        <v>0</v>
      </c>
      <c r="AR127" s="72" t="s">
        <v>80</v>
      </c>
      <c r="AT127" s="76" t="s">
        <v>71</v>
      </c>
      <c r="AU127" s="76" t="s">
        <v>80</v>
      </c>
      <c r="AY127" s="72" t="s">
        <v>132</v>
      </c>
      <c r="BK127" s="77">
        <f>SUM(BK128:BK131)</f>
        <v>0</v>
      </c>
    </row>
    <row r="128" spans="2:65" s="1" customFormat="1" ht="16.5" customHeight="1">
      <c r="B128" s="127"/>
      <c r="C128" s="128" t="s">
        <v>80</v>
      </c>
      <c r="D128" s="128" t="s">
        <v>134</v>
      </c>
      <c r="E128" s="129" t="s">
        <v>1024</v>
      </c>
      <c r="F128" s="130" t="s">
        <v>1025</v>
      </c>
      <c r="G128" s="131" t="s">
        <v>161</v>
      </c>
      <c r="H128" s="132">
        <v>166</v>
      </c>
      <c r="I128" s="78"/>
      <c r="J128" s="126">
        <f>ROUND(I128*H128,2)</f>
        <v>0</v>
      </c>
      <c r="K128" s="79"/>
      <c r="L128" s="23"/>
      <c r="M128" s="80" t="s">
        <v>1</v>
      </c>
      <c r="N128" s="81" t="s">
        <v>37</v>
      </c>
      <c r="P128" s="82">
        <f>O128*H128</f>
        <v>0</v>
      </c>
      <c r="Q128" s="82">
        <v>0</v>
      </c>
      <c r="R128" s="82">
        <f>Q128*H128</f>
        <v>0</v>
      </c>
      <c r="S128" s="82">
        <v>0</v>
      </c>
      <c r="T128" s="83">
        <f>S128*H128</f>
        <v>0</v>
      </c>
      <c r="AR128" s="84" t="s">
        <v>138</v>
      </c>
      <c r="AT128" s="84" t="s">
        <v>134</v>
      </c>
      <c r="AU128" s="84" t="s">
        <v>82</v>
      </c>
      <c r="AY128" s="16" t="s">
        <v>132</v>
      </c>
      <c r="BE128" s="85">
        <f>IF(N128="základní",J128,0)</f>
        <v>0</v>
      </c>
      <c r="BF128" s="85">
        <f>IF(N128="snížená",J128,0)</f>
        <v>0</v>
      </c>
      <c r="BG128" s="85">
        <f>IF(N128="zákl. přenesená",J128,0)</f>
        <v>0</v>
      </c>
      <c r="BH128" s="85">
        <f>IF(N128="sníž. přenesená",J128,0)</f>
        <v>0</v>
      </c>
      <c r="BI128" s="85">
        <f>IF(N128="nulová",J128,0)</f>
        <v>0</v>
      </c>
      <c r="BJ128" s="16" t="s">
        <v>80</v>
      </c>
      <c r="BK128" s="85">
        <f>ROUND(I128*H128,2)</f>
        <v>0</v>
      </c>
      <c r="BL128" s="16" t="s">
        <v>138</v>
      </c>
      <c r="BM128" s="84" t="s">
        <v>82</v>
      </c>
    </row>
    <row r="129" spans="2:65" s="1" customFormat="1" ht="37.9" customHeight="1">
      <c r="B129" s="127"/>
      <c r="C129" s="128" t="s">
        <v>82</v>
      </c>
      <c r="D129" s="128" t="s">
        <v>134</v>
      </c>
      <c r="E129" s="129" t="s">
        <v>1026</v>
      </c>
      <c r="F129" s="130" t="s">
        <v>1027</v>
      </c>
      <c r="G129" s="131" t="s">
        <v>161</v>
      </c>
      <c r="H129" s="132">
        <v>100</v>
      </c>
      <c r="I129" s="78"/>
      <c r="J129" s="126">
        <f>ROUND(I129*H129,2)</f>
        <v>0</v>
      </c>
      <c r="K129" s="79"/>
      <c r="L129" s="23"/>
      <c r="M129" s="80" t="s">
        <v>1</v>
      </c>
      <c r="N129" s="81" t="s">
        <v>37</v>
      </c>
      <c r="P129" s="82">
        <f>O129*H129</f>
        <v>0</v>
      </c>
      <c r="Q129" s="82">
        <v>0</v>
      </c>
      <c r="R129" s="82">
        <f>Q129*H129</f>
        <v>0</v>
      </c>
      <c r="S129" s="82">
        <v>0</v>
      </c>
      <c r="T129" s="83">
        <f>S129*H129</f>
        <v>0</v>
      </c>
      <c r="AR129" s="84" t="s">
        <v>138</v>
      </c>
      <c r="AT129" s="84" t="s">
        <v>134</v>
      </c>
      <c r="AU129" s="84" t="s">
        <v>82</v>
      </c>
      <c r="AY129" s="16" t="s">
        <v>132</v>
      </c>
      <c r="BE129" s="85">
        <f>IF(N129="základní",J129,0)</f>
        <v>0</v>
      </c>
      <c r="BF129" s="85">
        <f>IF(N129="snížená",J129,0)</f>
        <v>0</v>
      </c>
      <c r="BG129" s="85">
        <f>IF(N129="zákl. přenesená",J129,0)</f>
        <v>0</v>
      </c>
      <c r="BH129" s="85">
        <f>IF(N129="sníž. přenesená",J129,0)</f>
        <v>0</v>
      </c>
      <c r="BI129" s="85">
        <f>IF(N129="nulová",J129,0)</f>
        <v>0</v>
      </c>
      <c r="BJ129" s="16" t="s">
        <v>80</v>
      </c>
      <c r="BK129" s="85">
        <f>ROUND(I129*H129,2)</f>
        <v>0</v>
      </c>
      <c r="BL129" s="16" t="s">
        <v>138</v>
      </c>
      <c r="BM129" s="84" t="s">
        <v>138</v>
      </c>
    </row>
    <row r="130" spans="2:65" s="1" customFormat="1" ht="16.5" customHeight="1">
      <c r="B130" s="127"/>
      <c r="C130" s="128" t="s">
        <v>147</v>
      </c>
      <c r="D130" s="128" t="s">
        <v>134</v>
      </c>
      <c r="E130" s="129" t="s">
        <v>1028</v>
      </c>
      <c r="F130" s="130" t="s">
        <v>1029</v>
      </c>
      <c r="G130" s="131" t="s">
        <v>161</v>
      </c>
      <c r="H130" s="132">
        <v>2</v>
      </c>
      <c r="I130" s="78"/>
      <c r="J130" s="126">
        <f>ROUND(I130*H130,2)</f>
        <v>0</v>
      </c>
      <c r="K130" s="79"/>
      <c r="L130" s="23"/>
      <c r="M130" s="80" t="s">
        <v>1</v>
      </c>
      <c r="N130" s="81" t="s">
        <v>37</v>
      </c>
      <c r="P130" s="82">
        <f>O130*H130</f>
        <v>0</v>
      </c>
      <c r="Q130" s="82">
        <v>0</v>
      </c>
      <c r="R130" s="82">
        <f>Q130*H130</f>
        <v>0</v>
      </c>
      <c r="S130" s="82">
        <v>0</v>
      </c>
      <c r="T130" s="83">
        <f>S130*H130</f>
        <v>0</v>
      </c>
      <c r="AR130" s="84" t="s">
        <v>138</v>
      </c>
      <c r="AT130" s="84" t="s">
        <v>134</v>
      </c>
      <c r="AU130" s="84" t="s">
        <v>82</v>
      </c>
      <c r="AY130" s="16" t="s">
        <v>132</v>
      </c>
      <c r="BE130" s="85">
        <f>IF(N130="základní",J130,0)</f>
        <v>0</v>
      </c>
      <c r="BF130" s="85">
        <f>IF(N130="snížená",J130,0)</f>
        <v>0</v>
      </c>
      <c r="BG130" s="85">
        <f>IF(N130="zákl. přenesená",J130,0)</f>
        <v>0</v>
      </c>
      <c r="BH130" s="85">
        <f>IF(N130="sníž. přenesená",J130,0)</f>
        <v>0</v>
      </c>
      <c r="BI130" s="85">
        <f>IF(N130="nulová",J130,0)</f>
        <v>0</v>
      </c>
      <c r="BJ130" s="16" t="s">
        <v>80</v>
      </c>
      <c r="BK130" s="85">
        <f>ROUND(I130*H130,2)</f>
        <v>0</v>
      </c>
      <c r="BL130" s="16" t="s">
        <v>138</v>
      </c>
      <c r="BM130" s="84" t="s">
        <v>164</v>
      </c>
    </row>
    <row r="131" spans="2:65" s="1" customFormat="1" ht="24.2" customHeight="1">
      <c r="B131" s="127"/>
      <c r="C131" s="128" t="s">
        <v>138</v>
      </c>
      <c r="D131" s="128" t="s">
        <v>134</v>
      </c>
      <c r="E131" s="129" t="s">
        <v>1030</v>
      </c>
      <c r="F131" s="130" t="s">
        <v>1031</v>
      </c>
      <c r="G131" s="131" t="s">
        <v>1032</v>
      </c>
      <c r="H131" s="132">
        <v>10</v>
      </c>
      <c r="I131" s="78"/>
      <c r="J131" s="126">
        <f>ROUND(I131*H131,2)</f>
        <v>0</v>
      </c>
      <c r="K131" s="79"/>
      <c r="L131" s="23"/>
      <c r="M131" s="80" t="s">
        <v>1</v>
      </c>
      <c r="N131" s="81" t="s">
        <v>37</v>
      </c>
      <c r="P131" s="82">
        <f>O131*H131</f>
        <v>0</v>
      </c>
      <c r="Q131" s="82">
        <v>0</v>
      </c>
      <c r="R131" s="82">
        <f>Q131*H131</f>
        <v>0</v>
      </c>
      <c r="S131" s="82">
        <v>0</v>
      </c>
      <c r="T131" s="83">
        <f>S131*H131</f>
        <v>0</v>
      </c>
      <c r="AR131" s="84" t="s">
        <v>138</v>
      </c>
      <c r="AT131" s="84" t="s">
        <v>134</v>
      </c>
      <c r="AU131" s="84" t="s">
        <v>82</v>
      </c>
      <c r="AY131" s="16" t="s">
        <v>132</v>
      </c>
      <c r="BE131" s="85">
        <f>IF(N131="základní",J131,0)</f>
        <v>0</v>
      </c>
      <c r="BF131" s="85">
        <f>IF(N131="snížená",J131,0)</f>
        <v>0</v>
      </c>
      <c r="BG131" s="85">
        <f>IF(N131="zákl. přenesená",J131,0)</f>
        <v>0</v>
      </c>
      <c r="BH131" s="85">
        <f>IF(N131="sníž. přenesená",J131,0)</f>
        <v>0</v>
      </c>
      <c r="BI131" s="85">
        <f>IF(N131="nulová",J131,0)</f>
        <v>0</v>
      </c>
      <c r="BJ131" s="16" t="s">
        <v>80</v>
      </c>
      <c r="BK131" s="85">
        <f>ROUND(I131*H131,2)</f>
        <v>0</v>
      </c>
      <c r="BL131" s="16" t="s">
        <v>138</v>
      </c>
      <c r="BM131" s="84" t="s">
        <v>169</v>
      </c>
    </row>
    <row r="132" spans="2:65" s="11" customFormat="1" ht="22.9" customHeight="1">
      <c r="B132" s="133"/>
      <c r="C132" s="134"/>
      <c r="D132" s="135" t="s">
        <v>71</v>
      </c>
      <c r="E132" s="138" t="s">
        <v>1033</v>
      </c>
      <c r="F132" s="138" t="s">
        <v>1034</v>
      </c>
      <c r="G132" s="134"/>
      <c r="H132" s="134"/>
      <c r="I132" s="134"/>
      <c r="J132" s="139">
        <f>BK132</f>
        <v>0</v>
      </c>
      <c r="L132" s="71"/>
      <c r="M132" s="73"/>
      <c r="P132" s="74">
        <v>0</v>
      </c>
      <c r="R132" s="74">
        <v>0</v>
      </c>
      <c r="T132" s="75">
        <v>0</v>
      </c>
      <c r="AR132" s="72" t="s">
        <v>80</v>
      </c>
      <c r="AT132" s="76" t="s">
        <v>71</v>
      </c>
      <c r="AU132" s="76" t="s">
        <v>80</v>
      </c>
      <c r="AY132" s="72" t="s">
        <v>132</v>
      </c>
      <c r="BK132" s="77">
        <v>0</v>
      </c>
    </row>
    <row r="133" spans="2:65" s="11" customFormat="1" ht="22.9" customHeight="1">
      <c r="B133" s="133"/>
      <c r="C133" s="134"/>
      <c r="D133" s="135" t="s">
        <v>71</v>
      </c>
      <c r="E133" s="138" t="s">
        <v>1035</v>
      </c>
      <c r="F133" s="138" t="s">
        <v>1036</v>
      </c>
      <c r="G133" s="134"/>
      <c r="H133" s="134"/>
      <c r="I133" s="134"/>
      <c r="J133" s="139">
        <f>BK133</f>
        <v>0</v>
      </c>
      <c r="L133" s="71"/>
      <c r="M133" s="73"/>
      <c r="P133" s="74">
        <f>SUM(P134:P142)</f>
        <v>0</v>
      </c>
      <c r="R133" s="74">
        <f>SUM(R134:R142)</f>
        <v>0</v>
      </c>
      <c r="T133" s="75">
        <f>SUM(T134:T142)</f>
        <v>0</v>
      </c>
      <c r="AR133" s="72" t="s">
        <v>80</v>
      </c>
      <c r="AT133" s="76" t="s">
        <v>71</v>
      </c>
      <c r="AU133" s="76" t="s">
        <v>80</v>
      </c>
      <c r="AY133" s="72" t="s">
        <v>132</v>
      </c>
      <c r="BK133" s="77">
        <f>SUM(BK134:BK142)</f>
        <v>0</v>
      </c>
    </row>
    <row r="134" spans="2:65" s="1" customFormat="1" ht="44.25" customHeight="1">
      <c r="B134" s="127"/>
      <c r="C134" s="128" t="s">
        <v>158</v>
      </c>
      <c r="D134" s="128" t="s">
        <v>134</v>
      </c>
      <c r="E134" s="129" t="s">
        <v>1037</v>
      </c>
      <c r="F134" s="130" t="s">
        <v>1038</v>
      </c>
      <c r="G134" s="131" t="s">
        <v>1032</v>
      </c>
      <c r="H134" s="132">
        <v>1</v>
      </c>
      <c r="I134" s="78"/>
      <c r="J134" s="126">
        <f t="shared" ref="J134:J142" si="0">ROUND(I134*H134,2)</f>
        <v>0</v>
      </c>
      <c r="K134" s="79"/>
      <c r="L134" s="23"/>
      <c r="M134" s="80" t="s">
        <v>1</v>
      </c>
      <c r="N134" s="81" t="s">
        <v>37</v>
      </c>
      <c r="P134" s="82">
        <f t="shared" ref="P134:P142" si="1">O134*H134</f>
        <v>0</v>
      </c>
      <c r="Q134" s="82">
        <v>0</v>
      </c>
      <c r="R134" s="82">
        <f t="shared" ref="R134:R142" si="2">Q134*H134</f>
        <v>0</v>
      </c>
      <c r="S134" s="82">
        <v>0</v>
      </c>
      <c r="T134" s="83">
        <f t="shared" ref="T134:T142" si="3">S134*H134</f>
        <v>0</v>
      </c>
      <c r="AR134" s="84" t="s">
        <v>138</v>
      </c>
      <c r="AT134" s="84" t="s">
        <v>134</v>
      </c>
      <c r="AU134" s="84" t="s">
        <v>82</v>
      </c>
      <c r="AY134" s="16" t="s">
        <v>132</v>
      </c>
      <c r="BE134" s="85">
        <f t="shared" ref="BE134:BE142" si="4">IF(N134="základní",J134,0)</f>
        <v>0</v>
      </c>
      <c r="BF134" s="85">
        <f t="shared" ref="BF134:BF142" si="5">IF(N134="snížená",J134,0)</f>
        <v>0</v>
      </c>
      <c r="BG134" s="85">
        <f t="shared" ref="BG134:BG142" si="6">IF(N134="zákl. přenesená",J134,0)</f>
        <v>0</v>
      </c>
      <c r="BH134" s="85">
        <f t="shared" ref="BH134:BH142" si="7">IF(N134="sníž. přenesená",J134,0)</f>
        <v>0</v>
      </c>
      <c r="BI134" s="85">
        <f t="shared" ref="BI134:BI142" si="8">IF(N134="nulová",J134,0)</f>
        <v>0</v>
      </c>
      <c r="BJ134" s="16" t="s">
        <v>80</v>
      </c>
      <c r="BK134" s="85">
        <f t="shared" ref="BK134:BK142" si="9">ROUND(I134*H134,2)</f>
        <v>0</v>
      </c>
      <c r="BL134" s="16" t="s">
        <v>138</v>
      </c>
      <c r="BM134" s="84" t="s">
        <v>189</v>
      </c>
    </row>
    <row r="135" spans="2:65" s="1" customFormat="1" ht="44.25" customHeight="1">
      <c r="B135" s="127"/>
      <c r="C135" s="128" t="s">
        <v>164</v>
      </c>
      <c r="D135" s="128" t="s">
        <v>134</v>
      </c>
      <c r="E135" s="129" t="s">
        <v>1039</v>
      </c>
      <c r="F135" s="130" t="s">
        <v>1040</v>
      </c>
      <c r="G135" s="131" t="s">
        <v>1032</v>
      </c>
      <c r="H135" s="132">
        <v>1</v>
      </c>
      <c r="I135" s="78"/>
      <c r="J135" s="126">
        <f t="shared" si="0"/>
        <v>0</v>
      </c>
      <c r="K135" s="79"/>
      <c r="L135" s="23"/>
      <c r="M135" s="80" t="s">
        <v>1</v>
      </c>
      <c r="N135" s="81" t="s">
        <v>37</v>
      </c>
      <c r="P135" s="82">
        <f t="shared" si="1"/>
        <v>0</v>
      </c>
      <c r="Q135" s="82">
        <v>0</v>
      </c>
      <c r="R135" s="82">
        <f t="shared" si="2"/>
        <v>0</v>
      </c>
      <c r="S135" s="82">
        <v>0</v>
      </c>
      <c r="T135" s="83">
        <f t="shared" si="3"/>
        <v>0</v>
      </c>
      <c r="AR135" s="84" t="s">
        <v>138</v>
      </c>
      <c r="AT135" s="84" t="s">
        <v>134</v>
      </c>
      <c r="AU135" s="84" t="s">
        <v>82</v>
      </c>
      <c r="AY135" s="16" t="s">
        <v>132</v>
      </c>
      <c r="BE135" s="85">
        <f t="shared" si="4"/>
        <v>0</v>
      </c>
      <c r="BF135" s="85">
        <f t="shared" si="5"/>
        <v>0</v>
      </c>
      <c r="BG135" s="85">
        <f t="shared" si="6"/>
        <v>0</v>
      </c>
      <c r="BH135" s="85">
        <f t="shared" si="7"/>
        <v>0</v>
      </c>
      <c r="BI135" s="85">
        <f t="shared" si="8"/>
        <v>0</v>
      </c>
      <c r="BJ135" s="16" t="s">
        <v>80</v>
      </c>
      <c r="BK135" s="85">
        <f t="shared" si="9"/>
        <v>0</v>
      </c>
      <c r="BL135" s="16" t="s">
        <v>138</v>
      </c>
      <c r="BM135" s="84" t="s">
        <v>8</v>
      </c>
    </row>
    <row r="136" spans="2:65" s="1" customFormat="1" ht="66.75" customHeight="1">
      <c r="B136" s="127"/>
      <c r="C136" s="128" t="s">
        <v>173</v>
      </c>
      <c r="D136" s="128" t="s">
        <v>134</v>
      </c>
      <c r="E136" s="129" t="s">
        <v>1041</v>
      </c>
      <c r="F136" s="130" t="s">
        <v>1042</v>
      </c>
      <c r="G136" s="131" t="s">
        <v>1032</v>
      </c>
      <c r="H136" s="132">
        <v>1</v>
      </c>
      <c r="I136" s="78"/>
      <c r="J136" s="126">
        <f t="shared" si="0"/>
        <v>0</v>
      </c>
      <c r="K136" s="79"/>
      <c r="L136" s="23"/>
      <c r="M136" s="80" t="s">
        <v>1</v>
      </c>
      <c r="N136" s="81" t="s">
        <v>37</v>
      </c>
      <c r="P136" s="82">
        <f t="shared" si="1"/>
        <v>0</v>
      </c>
      <c r="Q136" s="82">
        <v>0</v>
      </c>
      <c r="R136" s="82">
        <f t="shared" si="2"/>
        <v>0</v>
      </c>
      <c r="S136" s="82">
        <v>0</v>
      </c>
      <c r="T136" s="83">
        <f t="shared" si="3"/>
        <v>0</v>
      </c>
      <c r="AR136" s="84" t="s">
        <v>138</v>
      </c>
      <c r="AT136" s="84" t="s">
        <v>134</v>
      </c>
      <c r="AU136" s="84" t="s">
        <v>82</v>
      </c>
      <c r="AY136" s="16" t="s">
        <v>132</v>
      </c>
      <c r="BE136" s="85">
        <f t="shared" si="4"/>
        <v>0</v>
      </c>
      <c r="BF136" s="85">
        <f t="shared" si="5"/>
        <v>0</v>
      </c>
      <c r="BG136" s="85">
        <f t="shared" si="6"/>
        <v>0</v>
      </c>
      <c r="BH136" s="85">
        <f t="shared" si="7"/>
        <v>0</v>
      </c>
      <c r="BI136" s="85">
        <f t="shared" si="8"/>
        <v>0</v>
      </c>
      <c r="BJ136" s="16" t="s">
        <v>80</v>
      </c>
      <c r="BK136" s="85">
        <f t="shared" si="9"/>
        <v>0</v>
      </c>
      <c r="BL136" s="16" t="s">
        <v>138</v>
      </c>
      <c r="BM136" s="84" t="s">
        <v>210</v>
      </c>
    </row>
    <row r="137" spans="2:65" s="1" customFormat="1" ht="24.2" customHeight="1">
      <c r="B137" s="127"/>
      <c r="C137" s="128" t="s">
        <v>169</v>
      </c>
      <c r="D137" s="128" t="s">
        <v>134</v>
      </c>
      <c r="E137" s="129" t="s">
        <v>1043</v>
      </c>
      <c r="F137" s="130" t="s">
        <v>1044</v>
      </c>
      <c r="G137" s="131" t="s">
        <v>1032</v>
      </c>
      <c r="H137" s="132">
        <v>1</v>
      </c>
      <c r="I137" s="78"/>
      <c r="J137" s="126">
        <f t="shared" si="0"/>
        <v>0</v>
      </c>
      <c r="K137" s="79"/>
      <c r="L137" s="23"/>
      <c r="M137" s="80" t="s">
        <v>1</v>
      </c>
      <c r="N137" s="81" t="s">
        <v>37</v>
      </c>
      <c r="P137" s="82">
        <f t="shared" si="1"/>
        <v>0</v>
      </c>
      <c r="Q137" s="82">
        <v>0</v>
      </c>
      <c r="R137" s="82">
        <f t="shared" si="2"/>
        <v>0</v>
      </c>
      <c r="S137" s="82">
        <v>0</v>
      </c>
      <c r="T137" s="83">
        <f t="shared" si="3"/>
        <v>0</v>
      </c>
      <c r="AR137" s="84" t="s">
        <v>138</v>
      </c>
      <c r="AT137" s="84" t="s">
        <v>134</v>
      </c>
      <c r="AU137" s="84" t="s">
        <v>82</v>
      </c>
      <c r="AY137" s="16" t="s">
        <v>132</v>
      </c>
      <c r="BE137" s="85">
        <f t="shared" si="4"/>
        <v>0</v>
      </c>
      <c r="BF137" s="85">
        <f t="shared" si="5"/>
        <v>0</v>
      </c>
      <c r="BG137" s="85">
        <f t="shared" si="6"/>
        <v>0</v>
      </c>
      <c r="BH137" s="85">
        <f t="shared" si="7"/>
        <v>0</v>
      </c>
      <c r="BI137" s="85">
        <f t="shared" si="8"/>
        <v>0</v>
      </c>
      <c r="BJ137" s="16" t="s">
        <v>80</v>
      </c>
      <c r="BK137" s="85">
        <f t="shared" si="9"/>
        <v>0</v>
      </c>
      <c r="BL137" s="16" t="s">
        <v>138</v>
      </c>
      <c r="BM137" s="84" t="s">
        <v>220</v>
      </c>
    </row>
    <row r="138" spans="2:65" s="1" customFormat="1" ht="33" customHeight="1">
      <c r="B138" s="127"/>
      <c r="C138" s="128" t="s">
        <v>183</v>
      </c>
      <c r="D138" s="128" t="s">
        <v>134</v>
      </c>
      <c r="E138" s="129" t="s">
        <v>1045</v>
      </c>
      <c r="F138" s="130" t="s">
        <v>1046</v>
      </c>
      <c r="G138" s="131" t="s">
        <v>1032</v>
      </c>
      <c r="H138" s="132">
        <v>1</v>
      </c>
      <c r="I138" s="78"/>
      <c r="J138" s="126">
        <f t="shared" si="0"/>
        <v>0</v>
      </c>
      <c r="K138" s="79"/>
      <c r="L138" s="23"/>
      <c r="M138" s="80" t="s">
        <v>1</v>
      </c>
      <c r="N138" s="81" t="s">
        <v>37</v>
      </c>
      <c r="P138" s="82">
        <f t="shared" si="1"/>
        <v>0</v>
      </c>
      <c r="Q138" s="82">
        <v>0</v>
      </c>
      <c r="R138" s="82">
        <f t="shared" si="2"/>
        <v>0</v>
      </c>
      <c r="S138" s="82">
        <v>0</v>
      </c>
      <c r="T138" s="83">
        <f t="shared" si="3"/>
        <v>0</v>
      </c>
      <c r="AR138" s="84" t="s">
        <v>138</v>
      </c>
      <c r="AT138" s="84" t="s">
        <v>134</v>
      </c>
      <c r="AU138" s="84" t="s">
        <v>82</v>
      </c>
      <c r="AY138" s="16" t="s">
        <v>132</v>
      </c>
      <c r="BE138" s="85">
        <f t="shared" si="4"/>
        <v>0</v>
      </c>
      <c r="BF138" s="85">
        <f t="shared" si="5"/>
        <v>0</v>
      </c>
      <c r="BG138" s="85">
        <f t="shared" si="6"/>
        <v>0</v>
      </c>
      <c r="BH138" s="85">
        <f t="shared" si="7"/>
        <v>0</v>
      </c>
      <c r="BI138" s="85">
        <f t="shared" si="8"/>
        <v>0</v>
      </c>
      <c r="BJ138" s="16" t="s">
        <v>80</v>
      </c>
      <c r="BK138" s="85">
        <f t="shared" si="9"/>
        <v>0</v>
      </c>
      <c r="BL138" s="16" t="s">
        <v>138</v>
      </c>
      <c r="BM138" s="84" t="s">
        <v>230</v>
      </c>
    </row>
    <row r="139" spans="2:65" s="1" customFormat="1" ht="37.9" customHeight="1">
      <c r="B139" s="127"/>
      <c r="C139" s="128" t="s">
        <v>189</v>
      </c>
      <c r="D139" s="128" t="s">
        <v>134</v>
      </c>
      <c r="E139" s="129" t="s">
        <v>1047</v>
      </c>
      <c r="F139" s="130" t="s">
        <v>1048</v>
      </c>
      <c r="G139" s="131" t="s">
        <v>1032</v>
      </c>
      <c r="H139" s="132">
        <v>1</v>
      </c>
      <c r="I139" s="78"/>
      <c r="J139" s="126">
        <f t="shared" si="0"/>
        <v>0</v>
      </c>
      <c r="K139" s="79"/>
      <c r="L139" s="23"/>
      <c r="M139" s="80" t="s">
        <v>1</v>
      </c>
      <c r="N139" s="81" t="s">
        <v>37</v>
      </c>
      <c r="P139" s="82">
        <f t="shared" si="1"/>
        <v>0</v>
      </c>
      <c r="Q139" s="82">
        <v>0</v>
      </c>
      <c r="R139" s="82">
        <f t="shared" si="2"/>
        <v>0</v>
      </c>
      <c r="S139" s="82">
        <v>0</v>
      </c>
      <c r="T139" s="83">
        <f t="shared" si="3"/>
        <v>0</v>
      </c>
      <c r="AR139" s="84" t="s">
        <v>138</v>
      </c>
      <c r="AT139" s="84" t="s">
        <v>134</v>
      </c>
      <c r="AU139" s="84" t="s">
        <v>82</v>
      </c>
      <c r="AY139" s="16" t="s">
        <v>132</v>
      </c>
      <c r="BE139" s="85">
        <f t="shared" si="4"/>
        <v>0</v>
      </c>
      <c r="BF139" s="85">
        <f t="shared" si="5"/>
        <v>0</v>
      </c>
      <c r="BG139" s="85">
        <f t="shared" si="6"/>
        <v>0</v>
      </c>
      <c r="BH139" s="85">
        <f t="shared" si="7"/>
        <v>0</v>
      </c>
      <c r="BI139" s="85">
        <f t="shared" si="8"/>
        <v>0</v>
      </c>
      <c r="BJ139" s="16" t="s">
        <v>80</v>
      </c>
      <c r="BK139" s="85">
        <f t="shared" si="9"/>
        <v>0</v>
      </c>
      <c r="BL139" s="16" t="s">
        <v>138</v>
      </c>
      <c r="BM139" s="84" t="s">
        <v>239</v>
      </c>
    </row>
    <row r="140" spans="2:65" s="1" customFormat="1" ht="37.9" customHeight="1">
      <c r="B140" s="127"/>
      <c r="C140" s="128" t="s">
        <v>193</v>
      </c>
      <c r="D140" s="128" t="s">
        <v>134</v>
      </c>
      <c r="E140" s="129" t="s">
        <v>1049</v>
      </c>
      <c r="F140" s="130" t="s">
        <v>1050</v>
      </c>
      <c r="G140" s="131" t="s">
        <v>1032</v>
      </c>
      <c r="H140" s="132">
        <v>1</v>
      </c>
      <c r="I140" s="78"/>
      <c r="J140" s="126">
        <f t="shared" si="0"/>
        <v>0</v>
      </c>
      <c r="K140" s="79"/>
      <c r="L140" s="23"/>
      <c r="M140" s="80" t="s">
        <v>1</v>
      </c>
      <c r="N140" s="81" t="s">
        <v>37</v>
      </c>
      <c r="P140" s="82">
        <f t="shared" si="1"/>
        <v>0</v>
      </c>
      <c r="Q140" s="82">
        <v>0</v>
      </c>
      <c r="R140" s="82">
        <f t="shared" si="2"/>
        <v>0</v>
      </c>
      <c r="S140" s="82">
        <v>0</v>
      </c>
      <c r="T140" s="83">
        <f t="shared" si="3"/>
        <v>0</v>
      </c>
      <c r="AR140" s="84" t="s">
        <v>138</v>
      </c>
      <c r="AT140" s="84" t="s">
        <v>134</v>
      </c>
      <c r="AU140" s="84" t="s">
        <v>82</v>
      </c>
      <c r="AY140" s="16" t="s">
        <v>132</v>
      </c>
      <c r="BE140" s="85">
        <f t="shared" si="4"/>
        <v>0</v>
      </c>
      <c r="BF140" s="85">
        <f t="shared" si="5"/>
        <v>0</v>
      </c>
      <c r="BG140" s="85">
        <f t="shared" si="6"/>
        <v>0</v>
      </c>
      <c r="BH140" s="85">
        <f t="shared" si="7"/>
        <v>0</v>
      </c>
      <c r="BI140" s="85">
        <f t="shared" si="8"/>
        <v>0</v>
      </c>
      <c r="BJ140" s="16" t="s">
        <v>80</v>
      </c>
      <c r="BK140" s="85">
        <f t="shared" si="9"/>
        <v>0</v>
      </c>
      <c r="BL140" s="16" t="s">
        <v>138</v>
      </c>
      <c r="BM140" s="84" t="s">
        <v>249</v>
      </c>
    </row>
    <row r="141" spans="2:65" s="1" customFormat="1" ht="24.2" customHeight="1">
      <c r="B141" s="127"/>
      <c r="C141" s="128" t="s">
        <v>8</v>
      </c>
      <c r="D141" s="128" t="s">
        <v>134</v>
      </c>
      <c r="E141" s="129" t="s">
        <v>1051</v>
      </c>
      <c r="F141" s="130" t="s">
        <v>1052</v>
      </c>
      <c r="G141" s="131" t="s">
        <v>1032</v>
      </c>
      <c r="H141" s="132">
        <v>1</v>
      </c>
      <c r="I141" s="78"/>
      <c r="J141" s="126">
        <f t="shared" si="0"/>
        <v>0</v>
      </c>
      <c r="K141" s="79"/>
      <c r="L141" s="23"/>
      <c r="M141" s="80" t="s">
        <v>1</v>
      </c>
      <c r="N141" s="81" t="s">
        <v>37</v>
      </c>
      <c r="P141" s="82">
        <f t="shared" si="1"/>
        <v>0</v>
      </c>
      <c r="Q141" s="82">
        <v>0</v>
      </c>
      <c r="R141" s="82">
        <f t="shared" si="2"/>
        <v>0</v>
      </c>
      <c r="S141" s="82">
        <v>0</v>
      </c>
      <c r="T141" s="83">
        <f t="shared" si="3"/>
        <v>0</v>
      </c>
      <c r="AR141" s="84" t="s">
        <v>138</v>
      </c>
      <c r="AT141" s="84" t="s">
        <v>134</v>
      </c>
      <c r="AU141" s="84" t="s">
        <v>82</v>
      </c>
      <c r="AY141" s="16" t="s">
        <v>132</v>
      </c>
      <c r="BE141" s="85">
        <f t="shared" si="4"/>
        <v>0</v>
      </c>
      <c r="BF141" s="85">
        <f t="shared" si="5"/>
        <v>0</v>
      </c>
      <c r="BG141" s="85">
        <f t="shared" si="6"/>
        <v>0</v>
      </c>
      <c r="BH141" s="85">
        <f t="shared" si="7"/>
        <v>0</v>
      </c>
      <c r="BI141" s="85">
        <f t="shared" si="8"/>
        <v>0</v>
      </c>
      <c r="BJ141" s="16" t="s">
        <v>80</v>
      </c>
      <c r="BK141" s="85">
        <f t="shared" si="9"/>
        <v>0</v>
      </c>
      <c r="BL141" s="16" t="s">
        <v>138</v>
      </c>
      <c r="BM141" s="84" t="s">
        <v>261</v>
      </c>
    </row>
    <row r="142" spans="2:65" s="1" customFormat="1" ht="24.2" customHeight="1">
      <c r="B142" s="127"/>
      <c r="C142" s="128" t="s">
        <v>205</v>
      </c>
      <c r="D142" s="128" t="s">
        <v>134</v>
      </c>
      <c r="E142" s="129" t="s">
        <v>1053</v>
      </c>
      <c r="F142" s="130" t="s">
        <v>1054</v>
      </c>
      <c r="G142" s="131" t="s">
        <v>1032</v>
      </c>
      <c r="H142" s="132">
        <v>1</v>
      </c>
      <c r="I142" s="78"/>
      <c r="J142" s="126">
        <f t="shared" si="0"/>
        <v>0</v>
      </c>
      <c r="K142" s="79"/>
      <c r="L142" s="23"/>
      <c r="M142" s="80" t="s">
        <v>1</v>
      </c>
      <c r="N142" s="81" t="s">
        <v>37</v>
      </c>
      <c r="P142" s="82">
        <f t="shared" si="1"/>
        <v>0</v>
      </c>
      <c r="Q142" s="82">
        <v>0</v>
      </c>
      <c r="R142" s="82">
        <f t="shared" si="2"/>
        <v>0</v>
      </c>
      <c r="S142" s="82">
        <v>0</v>
      </c>
      <c r="T142" s="83">
        <f t="shared" si="3"/>
        <v>0</v>
      </c>
      <c r="AR142" s="84" t="s">
        <v>138</v>
      </c>
      <c r="AT142" s="84" t="s">
        <v>134</v>
      </c>
      <c r="AU142" s="84" t="s">
        <v>82</v>
      </c>
      <c r="AY142" s="16" t="s">
        <v>132</v>
      </c>
      <c r="BE142" s="85">
        <f t="shared" si="4"/>
        <v>0</v>
      </c>
      <c r="BF142" s="85">
        <f t="shared" si="5"/>
        <v>0</v>
      </c>
      <c r="BG142" s="85">
        <f t="shared" si="6"/>
        <v>0</v>
      </c>
      <c r="BH142" s="85">
        <f t="shared" si="7"/>
        <v>0</v>
      </c>
      <c r="BI142" s="85">
        <f t="shared" si="8"/>
        <v>0</v>
      </c>
      <c r="BJ142" s="16" t="s">
        <v>80</v>
      </c>
      <c r="BK142" s="85">
        <f t="shared" si="9"/>
        <v>0</v>
      </c>
      <c r="BL142" s="16" t="s">
        <v>138</v>
      </c>
      <c r="BM142" s="84" t="s">
        <v>271</v>
      </c>
    </row>
    <row r="143" spans="2:65" s="11" customFormat="1" ht="22.9" customHeight="1">
      <c r="B143" s="133"/>
      <c r="C143" s="134"/>
      <c r="D143" s="135" t="s">
        <v>71</v>
      </c>
      <c r="E143" s="138" t="s">
        <v>1055</v>
      </c>
      <c r="F143" s="138" t="s">
        <v>1056</v>
      </c>
      <c r="G143" s="134"/>
      <c r="H143" s="134"/>
      <c r="I143" s="134"/>
      <c r="J143" s="139">
        <f>BK143</f>
        <v>0</v>
      </c>
      <c r="L143" s="71"/>
      <c r="M143" s="73"/>
      <c r="P143" s="74">
        <f>SUM(P144:P152)</f>
        <v>0</v>
      </c>
      <c r="R143" s="74">
        <f>SUM(R144:R152)</f>
        <v>0</v>
      </c>
      <c r="T143" s="75">
        <f>SUM(T144:T152)</f>
        <v>0</v>
      </c>
      <c r="AR143" s="72" t="s">
        <v>80</v>
      </c>
      <c r="AT143" s="76" t="s">
        <v>71</v>
      </c>
      <c r="AU143" s="76" t="s">
        <v>80</v>
      </c>
      <c r="AY143" s="72" t="s">
        <v>132</v>
      </c>
      <c r="BK143" s="77">
        <f>SUM(BK144:BK152)</f>
        <v>0</v>
      </c>
    </row>
    <row r="144" spans="2:65" s="1" customFormat="1" ht="66.75" customHeight="1">
      <c r="B144" s="127"/>
      <c r="C144" s="128" t="s">
        <v>210</v>
      </c>
      <c r="D144" s="128" t="s">
        <v>134</v>
      </c>
      <c r="E144" s="129" t="s">
        <v>1057</v>
      </c>
      <c r="F144" s="130" t="s">
        <v>1058</v>
      </c>
      <c r="G144" s="131" t="s">
        <v>1032</v>
      </c>
      <c r="H144" s="132">
        <v>1</v>
      </c>
      <c r="I144" s="78"/>
      <c r="J144" s="126">
        <f t="shared" ref="J144:J152" si="10">ROUND(I144*H144,2)</f>
        <v>0</v>
      </c>
      <c r="K144" s="79"/>
      <c r="L144" s="23"/>
      <c r="M144" s="80" t="s">
        <v>1</v>
      </c>
      <c r="N144" s="81" t="s">
        <v>37</v>
      </c>
      <c r="P144" s="82">
        <f t="shared" ref="P144:P152" si="11">O144*H144</f>
        <v>0</v>
      </c>
      <c r="Q144" s="82">
        <v>0</v>
      </c>
      <c r="R144" s="82">
        <f t="shared" ref="R144:R152" si="12">Q144*H144</f>
        <v>0</v>
      </c>
      <c r="S144" s="82">
        <v>0</v>
      </c>
      <c r="T144" s="83">
        <f t="shared" ref="T144:T152" si="13">S144*H144</f>
        <v>0</v>
      </c>
      <c r="AR144" s="84" t="s">
        <v>138</v>
      </c>
      <c r="AT144" s="84" t="s">
        <v>134</v>
      </c>
      <c r="AU144" s="84" t="s">
        <v>82</v>
      </c>
      <c r="AY144" s="16" t="s">
        <v>132</v>
      </c>
      <c r="BE144" s="85">
        <f t="shared" ref="BE144:BE152" si="14">IF(N144="základní",J144,0)</f>
        <v>0</v>
      </c>
      <c r="BF144" s="85">
        <f t="shared" ref="BF144:BF152" si="15">IF(N144="snížená",J144,0)</f>
        <v>0</v>
      </c>
      <c r="BG144" s="85">
        <f t="shared" ref="BG144:BG152" si="16">IF(N144="zákl. přenesená",J144,0)</f>
        <v>0</v>
      </c>
      <c r="BH144" s="85">
        <f t="shared" ref="BH144:BH152" si="17">IF(N144="sníž. přenesená",J144,0)</f>
        <v>0</v>
      </c>
      <c r="BI144" s="85">
        <f t="shared" ref="BI144:BI152" si="18">IF(N144="nulová",J144,0)</f>
        <v>0</v>
      </c>
      <c r="BJ144" s="16" t="s">
        <v>80</v>
      </c>
      <c r="BK144" s="85">
        <f t="shared" ref="BK144:BK152" si="19">ROUND(I144*H144,2)</f>
        <v>0</v>
      </c>
      <c r="BL144" s="16" t="s">
        <v>138</v>
      </c>
      <c r="BM144" s="84" t="s">
        <v>282</v>
      </c>
    </row>
    <row r="145" spans="2:65" s="1" customFormat="1" ht="55.5" customHeight="1">
      <c r="B145" s="127"/>
      <c r="C145" s="128" t="s">
        <v>215</v>
      </c>
      <c r="D145" s="128" t="s">
        <v>134</v>
      </c>
      <c r="E145" s="129" t="s">
        <v>1059</v>
      </c>
      <c r="F145" s="130" t="s">
        <v>1060</v>
      </c>
      <c r="G145" s="131" t="s">
        <v>1032</v>
      </c>
      <c r="H145" s="132">
        <v>1</v>
      </c>
      <c r="I145" s="78"/>
      <c r="J145" s="126">
        <f t="shared" si="10"/>
        <v>0</v>
      </c>
      <c r="K145" s="79"/>
      <c r="L145" s="23"/>
      <c r="M145" s="80" t="s">
        <v>1</v>
      </c>
      <c r="N145" s="81" t="s">
        <v>37</v>
      </c>
      <c r="P145" s="82">
        <f t="shared" si="11"/>
        <v>0</v>
      </c>
      <c r="Q145" s="82">
        <v>0</v>
      </c>
      <c r="R145" s="82">
        <f t="shared" si="12"/>
        <v>0</v>
      </c>
      <c r="S145" s="82">
        <v>0</v>
      </c>
      <c r="T145" s="83">
        <f t="shared" si="13"/>
        <v>0</v>
      </c>
      <c r="AR145" s="84" t="s">
        <v>138</v>
      </c>
      <c r="AT145" s="84" t="s">
        <v>134</v>
      </c>
      <c r="AU145" s="84" t="s">
        <v>82</v>
      </c>
      <c r="AY145" s="16" t="s">
        <v>132</v>
      </c>
      <c r="BE145" s="85">
        <f t="shared" si="14"/>
        <v>0</v>
      </c>
      <c r="BF145" s="85">
        <f t="shared" si="15"/>
        <v>0</v>
      </c>
      <c r="BG145" s="85">
        <f t="shared" si="16"/>
        <v>0</v>
      </c>
      <c r="BH145" s="85">
        <f t="shared" si="17"/>
        <v>0</v>
      </c>
      <c r="BI145" s="85">
        <f t="shared" si="18"/>
        <v>0</v>
      </c>
      <c r="BJ145" s="16" t="s">
        <v>80</v>
      </c>
      <c r="BK145" s="85">
        <f t="shared" si="19"/>
        <v>0</v>
      </c>
      <c r="BL145" s="16" t="s">
        <v>138</v>
      </c>
      <c r="BM145" s="84" t="s">
        <v>292</v>
      </c>
    </row>
    <row r="146" spans="2:65" s="1" customFormat="1" ht="24.2" customHeight="1">
      <c r="B146" s="127"/>
      <c r="C146" s="128" t="s">
        <v>220</v>
      </c>
      <c r="D146" s="128" t="s">
        <v>134</v>
      </c>
      <c r="E146" s="129" t="s">
        <v>1061</v>
      </c>
      <c r="F146" s="130" t="s">
        <v>1062</v>
      </c>
      <c r="G146" s="131" t="s">
        <v>1032</v>
      </c>
      <c r="H146" s="132">
        <v>2</v>
      </c>
      <c r="I146" s="78"/>
      <c r="J146" s="126">
        <f t="shared" si="10"/>
        <v>0</v>
      </c>
      <c r="K146" s="79"/>
      <c r="L146" s="23"/>
      <c r="M146" s="80" t="s">
        <v>1</v>
      </c>
      <c r="N146" s="81" t="s">
        <v>37</v>
      </c>
      <c r="P146" s="82">
        <f t="shared" si="11"/>
        <v>0</v>
      </c>
      <c r="Q146" s="82">
        <v>0</v>
      </c>
      <c r="R146" s="82">
        <f t="shared" si="12"/>
        <v>0</v>
      </c>
      <c r="S146" s="82">
        <v>0</v>
      </c>
      <c r="T146" s="83">
        <f t="shared" si="13"/>
        <v>0</v>
      </c>
      <c r="AR146" s="84" t="s">
        <v>138</v>
      </c>
      <c r="AT146" s="84" t="s">
        <v>134</v>
      </c>
      <c r="AU146" s="84" t="s">
        <v>82</v>
      </c>
      <c r="AY146" s="16" t="s">
        <v>132</v>
      </c>
      <c r="BE146" s="85">
        <f t="shared" si="14"/>
        <v>0</v>
      </c>
      <c r="BF146" s="85">
        <f t="shared" si="15"/>
        <v>0</v>
      </c>
      <c r="BG146" s="85">
        <f t="shared" si="16"/>
        <v>0</v>
      </c>
      <c r="BH146" s="85">
        <f t="shared" si="17"/>
        <v>0</v>
      </c>
      <c r="BI146" s="85">
        <f t="shared" si="18"/>
        <v>0</v>
      </c>
      <c r="BJ146" s="16" t="s">
        <v>80</v>
      </c>
      <c r="BK146" s="85">
        <f t="shared" si="19"/>
        <v>0</v>
      </c>
      <c r="BL146" s="16" t="s">
        <v>138</v>
      </c>
      <c r="BM146" s="84" t="s">
        <v>303</v>
      </c>
    </row>
    <row r="147" spans="2:65" s="1" customFormat="1" ht="16.5" customHeight="1">
      <c r="B147" s="127"/>
      <c r="C147" s="128" t="s">
        <v>225</v>
      </c>
      <c r="D147" s="128" t="s">
        <v>134</v>
      </c>
      <c r="E147" s="129" t="s">
        <v>1063</v>
      </c>
      <c r="F147" s="130" t="s">
        <v>1064</v>
      </c>
      <c r="G147" s="131" t="s">
        <v>1032</v>
      </c>
      <c r="H147" s="132">
        <v>2</v>
      </c>
      <c r="I147" s="78"/>
      <c r="J147" s="126">
        <f t="shared" si="10"/>
        <v>0</v>
      </c>
      <c r="K147" s="79"/>
      <c r="L147" s="23"/>
      <c r="M147" s="80" t="s">
        <v>1</v>
      </c>
      <c r="N147" s="81" t="s">
        <v>37</v>
      </c>
      <c r="P147" s="82">
        <f t="shared" si="11"/>
        <v>0</v>
      </c>
      <c r="Q147" s="82">
        <v>0</v>
      </c>
      <c r="R147" s="82">
        <f t="shared" si="12"/>
        <v>0</v>
      </c>
      <c r="S147" s="82">
        <v>0</v>
      </c>
      <c r="T147" s="83">
        <f t="shared" si="13"/>
        <v>0</v>
      </c>
      <c r="AR147" s="84" t="s">
        <v>138</v>
      </c>
      <c r="AT147" s="84" t="s">
        <v>134</v>
      </c>
      <c r="AU147" s="84" t="s">
        <v>82</v>
      </c>
      <c r="AY147" s="16" t="s">
        <v>132</v>
      </c>
      <c r="BE147" s="85">
        <f t="shared" si="14"/>
        <v>0</v>
      </c>
      <c r="BF147" s="85">
        <f t="shared" si="15"/>
        <v>0</v>
      </c>
      <c r="BG147" s="85">
        <f t="shared" si="16"/>
        <v>0</v>
      </c>
      <c r="BH147" s="85">
        <f t="shared" si="17"/>
        <v>0</v>
      </c>
      <c r="BI147" s="85">
        <f t="shared" si="18"/>
        <v>0</v>
      </c>
      <c r="BJ147" s="16" t="s">
        <v>80</v>
      </c>
      <c r="BK147" s="85">
        <f t="shared" si="19"/>
        <v>0</v>
      </c>
      <c r="BL147" s="16" t="s">
        <v>138</v>
      </c>
      <c r="BM147" s="84" t="s">
        <v>312</v>
      </c>
    </row>
    <row r="148" spans="2:65" s="1" customFormat="1" ht="37.9" customHeight="1">
      <c r="B148" s="127"/>
      <c r="C148" s="128" t="s">
        <v>230</v>
      </c>
      <c r="D148" s="128" t="s">
        <v>134</v>
      </c>
      <c r="E148" s="129" t="s">
        <v>1065</v>
      </c>
      <c r="F148" s="130" t="s">
        <v>1066</v>
      </c>
      <c r="G148" s="131" t="s">
        <v>1032</v>
      </c>
      <c r="H148" s="132">
        <v>2</v>
      </c>
      <c r="I148" s="78"/>
      <c r="J148" s="126">
        <f t="shared" si="10"/>
        <v>0</v>
      </c>
      <c r="K148" s="79"/>
      <c r="L148" s="23"/>
      <c r="M148" s="80" t="s">
        <v>1</v>
      </c>
      <c r="N148" s="81" t="s">
        <v>37</v>
      </c>
      <c r="P148" s="82">
        <f t="shared" si="11"/>
        <v>0</v>
      </c>
      <c r="Q148" s="82">
        <v>0</v>
      </c>
      <c r="R148" s="82">
        <f t="shared" si="12"/>
        <v>0</v>
      </c>
      <c r="S148" s="82">
        <v>0</v>
      </c>
      <c r="T148" s="83">
        <f t="shared" si="13"/>
        <v>0</v>
      </c>
      <c r="AR148" s="84" t="s">
        <v>138</v>
      </c>
      <c r="AT148" s="84" t="s">
        <v>134</v>
      </c>
      <c r="AU148" s="84" t="s">
        <v>82</v>
      </c>
      <c r="AY148" s="16" t="s">
        <v>132</v>
      </c>
      <c r="BE148" s="85">
        <f t="shared" si="14"/>
        <v>0</v>
      </c>
      <c r="BF148" s="85">
        <f t="shared" si="15"/>
        <v>0</v>
      </c>
      <c r="BG148" s="85">
        <f t="shared" si="16"/>
        <v>0</v>
      </c>
      <c r="BH148" s="85">
        <f t="shared" si="17"/>
        <v>0</v>
      </c>
      <c r="BI148" s="85">
        <f t="shared" si="18"/>
        <v>0</v>
      </c>
      <c r="BJ148" s="16" t="s">
        <v>80</v>
      </c>
      <c r="BK148" s="85">
        <f t="shared" si="19"/>
        <v>0</v>
      </c>
      <c r="BL148" s="16" t="s">
        <v>138</v>
      </c>
      <c r="BM148" s="84" t="s">
        <v>323</v>
      </c>
    </row>
    <row r="149" spans="2:65" s="1" customFormat="1" ht="16.5" customHeight="1">
      <c r="B149" s="127"/>
      <c r="C149" s="128" t="s">
        <v>234</v>
      </c>
      <c r="D149" s="128" t="s">
        <v>134</v>
      </c>
      <c r="E149" s="129" t="s">
        <v>1067</v>
      </c>
      <c r="F149" s="130" t="s">
        <v>1068</v>
      </c>
      <c r="G149" s="131" t="s">
        <v>1032</v>
      </c>
      <c r="H149" s="132">
        <v>4</v>
      </c>
      <c r="I149" s="78"/>
      <c r="J149" s="126">
        <f t="shared" si="10"/>
        <v>0</v>
      </c>
      <c r="K149" s="79"/>
      <c r="L149" s="23"/>
      <c r="M149" s="80" t="s">
        <v>1</v>
      </c>
      <c r="N149" s="81" t="s">
        <v>37</v>
      </c>
      <c r="P149" s="82">
        <f t="shared" si="11"/>
        <v>0</v>
      </c>
      <c r="Q149" s="82">
        <v>0</v>
      </c>
      <c r="R149" s="82">
        <f t="shared" si="12"/>
        <v>0</v>
      </c>
      <c r="S149" s="82">
        <v>0</v>
      </c>
      <c r="T149" s="83">
        <f t="shared" si="13"/>
        <v>0</v>
      </c>
      <c r="AR149" s="84" t="s">
        <v>138</v>
      </c>
      <c r="AT149" s="84" t="s">
        <v>134</v>
      </c>
      <c r="AU149" s="84" t="s">
        <v>82</v>
      </c>
      <c r="AY149" s="16" t="s">
        <v>132</v>
      </c>
      <c r="BE149" s="85">
        <f t="shared" si="14"/>
        <v>0</v>
      </c>
      <c r="BF149" s="85">
        <f t="shared" si="15"/>
        <v>0</v>
      </c>
      <c r="BG149" s="85">
        <f t="shared" si="16"/>
        <v>0</v>
      </c>
      <c r="BH149" s="85">
        <f t="shared" si="17"/>
        <v>0</v>
      </c>
      <c r="BI149" s="85">
        <f t="shared" si="18"/>
        <v>0</v>
      </c>
      <c r="BJ149" s="16" t="s">
        <v>80</v>
      </c>
      <c r="BK149" s="85">
        <f t="shared" si="19"/>
        <v>0</v>
      </c>
      <c r="BL149" s="16" t="s">
        <v>138</v>
      </c>
      <c r="BM149" s="84" t="s">
        <v>334</v>
      </c>
    </row>
    <row r="150" spans="2:65" s="1" customFormat="1" ht="24.2" customHeight="1">
      <c r="B150" s="127"/>
      <c r="C150" s="128" t="s">
        <v>239</v>
      </c>
      <c r="D150" s="128" t="s">
        <v>134</v>
      </c>
      <c r="E150" s="129" t="s">
        <v>1069</v>
      </c>
      <c r="F150" s="130" t="s">
        <v>1070</v>
      </c>
      <c r="G150" s="131" t="s">
        <v>1071</v>
      </c>
      <c r="H150" s="132">
        <v>1</v>
      </c>
      <c r="I150" s="78"/>
      <c r="J150" s="126">
        <f t="shared" si="10"/>
        <v>0</v>
      </c>
      <c r="K150" s="79"/>
      <c r="L150" s="23"/>
      <c r="M150" s="80" t="s">
        <v>1</v>
      </c>
      <c r="N150" s="81" t="s">
        <v>37</v>
      </c>
      <c r="P150" s="82">
        <f t="shared" si="11"/>
        <v>0</v>
      </c>
      <c r="Q150" s="82">
        <v>0</v>
      </c>
      <c r="R150" s="82">
        <f t="shared" si="12"/>
        <v>0</v>
      </c>
      <c r="S150" s="82">
        <v>0</v>
      </c>
      <c r="T150" s="83">
        <f t="shared" si="13"/>
        <v>0</v>
      </c>
      <c r="AR150" s="84" t="s">
        <v>138</v>
      </c>
      <c r="AT150" s="84" t="s">
        <v>134</v>
      </c>
      <c r="AU150" s="84" t="s">
        <v>82</v>
      </c>
      <c r="AY150" s="16" t="s">
        <v>132</v>
      </c>
      <c r="BE150" s="85">
        <f t="shared" si="14"/>
        <v>0</v>
      </c>
      <c r="BF150" s="85">
        <f t="shared" si="15"/>
        <v>0</v>
      </c>
      <c r="BG150" s="85">
        <f t="shared" si="16"/>
        <v>0</v>
      </c>
      <c r="BH150" s="85">
        <f t="shared" si="17"/>
        <v>0</v>
      </c>
      <c r="BI150" s="85">
        <f t="shared" si="18"/>
        <v>0</v>
      </c>
      <c r="BJ150" s="16" t="s">
        <v>80</v>
      </c>
      <c r="BK150" s="85">
        <f t="shared" si="19"/>
        <v>0</v>
      </c>
      <c r="BL150" s="16" t="s">
        <v>138</v>
      </c>
      <c r="BM150" s="84" t="s">
        <v>346</v>
      </c>
    </row>
    <row r="151" spans="2:65" s="1" customFormat="1" ht="16.5" customHeight="1">
      <c r="B151" s="127"/>
      <c r="C151" s="128" t="s">
        <v>7</v>
      </c>
      <c r="D151" s="128" t="s">
        <v>134</v>
      </c>
      <c r="E151" s="129" t="s">
        <v>1072</v>
      </c>
      <c r="F151" s="130" t="s">
        <v>1073</v>
      </c>
      <c r="G151" s="131" t="s">
        <v>1032</v>
      </c>
      <c r="H151" s="132">
        <v>1</v>
      </c>
      <c r="I151" s="78"/>
      <c r="J151" s="126">
        <f t="shared" si="10"/>
        <v>0</v>
      </c>
      <c r="K151" s="79"/>
      <c r="L151" s="23"/>
      <c r="M151" s="80" t="s">
        <v>1</v>
      </c>
      <c r="N151" s="81" t="s">
        <v>37</v>
      </c>
      <c r="P151" s="82">
        <f t="shared" si="11"/>
        <v>0</v>
      </c>
      <c r="Q151" s="82">
        <v>0</v>
      </c>
      <c r="R151" s="82">
        <f t="shared" si="12"/>
        <v>0</v>
      </c>
      <c r="S151" s="82">
        <v>0</v>
      </c>
      <c r="T151" s="83">
        <f t="shared" si="13"/>
        <v>0</v>
      </c>
      <c r="AR151" s="84" t="s">
        <v>138</v>
      </c>
      <c r="AT151" s="84" t="s">
        <v>134</v>
      </c>
      <c r="AU151" s="84" t="s">
        <v>82</v>
      </c>
      <c r="AY151" s="16" t="s">
        <v>132</v>
      </c>
      <c r="BE151" s="85">
        <f t="shared" si="14"/>
        <v>0</v>
      </c>
      <c r="BF151" s="85">
        <f t="shared" si="15"/>
        <v>0</v>
      </c>
      <c r="BG151" s="85">
        <f t="shared" si="16"/>
        <v>0</v>
      </c>
      <c r="BH151" s="85">
        <f t="shared" si="17"/>
        <v>0</v>
      </c>
      <c r="BI151" s="85">
        <f t="shared" si="18"/>
        <v>0</v>
      </c>
      <c r="BJ151" s="16" t="s">
        <v>80</v>
      </c>
      <c r="BK151" s="85">
        <f t="shared" si="19"/>
        <v>0</v>
      </c>
      <c r="BL151" s="16" t="s">
        <v>138</v>
      </c>
      <c r="BM151" s="84" t="s">
        <v>355</v>
      </c>
    </row>
    <row r="152" spans="2:65" s="1" customFormat="1" ht="16.5" customHeight="1">
      <c r="B152" s="127"/>
      <c r="C152" s="128" t="s">
        <v>249</v>
      </c>
      <c r="D152" s="128" t="s">
        <v>134</v>
      </c>
      <c r="E152" s="129" t="s">
        <v>1074</v>
      </c>
      <c r="F152" s="130" t="s">
        <v>1075</v>
      </c>
      <c r="G152" s="131" t="s">
        <v>1032</v>
      </c>
      <c r="H152" s="132">
        <v>1</v>
      </c>
      <c r="I152" s="78"/>
      <c r="J152" s="126">
        <f t="shared" si="10"/>
        <v>0</v>
      </c>
      <c r="K152" s="79"/>
      <c r="L152" s="23"/>
      <c r="M152" s="80" t="s">
        <v>1</v>
      </c>
      <c r="N152" s="81" t="s">
        <v>37</v>
      </c>
      <c r="P152" s="82">
        <f t="shared" si="11"/>
        <v>0</v>
      </c>
      <c r="Q152" s="82">
        <v>0</v>
      </c>
      <c r="R152" s="82">
        <f t="shared" si="12"/>
        <v>0</v>
      </c>
      <c r="S152" s="82">
        <v>0</v>
      </c>
      <c r="T152" s="83">
        <f t="shared" si="13"/>
        <v>0</v>
      </c>
      <c r="AR152" s="84" t="s">
        <v>138</v>
      </c>
      <c r="AT152" s="84" t="s">
        <v>134</v>
      </c>
      <c r="AU152" s="84" t="s">
        <v>82</v>
      </c>
      <c r="AY152" s="16" t="s">
        <v>132</v>
      </c>
      <c r="BE152" s="85">
        <f t="shared" si="14"/>
        <v>0</v>
      </c>
      <c r="BF152" s="85">
        <f t="shared" si="15"/>
        <v>0</v>
      </c>
      <c r="BG152" s="85">
        <f t="shared" si="16"/>
        <v>0</v>
      </c>
      <c r="BH152" s="85">
        <f t="shared" si="17"/>
        <v>0</v>
      </c>
      <c r="BI152" s="85">
        <f t="shared" si="18"/>
        <v>0</v>
      </c>
      <c r="BJ152" s="16" t="s">
        <v>80</v>
      </c>
      <c r="BK152" s="85">
        <f t="shared" si="19"/>
        <v>0</v>
      </c>
      <c r="BL152" s="16" t="s">
        <v>138</v>
      </c>
      <c r="BM152" s="84" t="s">
        <v>367</v>
      </c>
    </row>
    <row r="153" spans="2:65" s="11" customFormat="1" ht="22.9" customHeight="1">
      <c r="B153" s="133"/>
      <c r="C153" s="134"/>
      <c r="D153" s="135" t="s">
        <v>71</v>
      </c>
      <c r="E153" s="138" t="s">
        <v>1076</v>
      </c>
      <c r="F153" s="138" t="s">
        <v>1077</v>
      </c>
      <c r="G153" s="134"/>
      <c r="H153" s="134"/>
      <c r="I153" s="134"/>
      <c r="J153" s="139">
        <f>BK153</f>
        <v>0</v>
      </c>
      <c r="L153" s="71"/>
      <c r="M153" s="73"/>
      <c r="P153" s="74">
        <f>SUM(P154:P159)</f>
        <v>0</v>
      </c>
      <c r="R153" s="74">
        <f>SUM(R154:R159)</f>
        <v>0</v>
      </c>
      <c r="T153" s="75">
        <f>SUM(T154:T159)</f>
        <v>0</v>
      </c>
      <c r="AR153" s="72" t="s">
        <v>80</v>
      </c>
      <c r="AT153" s="76" t="s">
        <v>71</v>
      </c>
      <c r="AU153" s="76" t="s">
        <v>80</v>
      </c>
      <c r="AY153" s="72" t="s">
        <v>132</v>
      </c>
      <c r="BK153" s="77">
        <f>SUM(BK154:BK159)</f>
        <v>0</v>
      </c>
    </row>
    <row r="154" spans="2:65" s="1" customFormat="1" ht="24.2" customHeight="1">
      <c r="B154" s="127"/>
      <c r="C154" s="128" t="s">
        <v>255</v>
      </c>
      <c r="D154" s="128" t="s">
        <v>134</v>
      </c>
      <c r="E154" s="129" t="s">
        <v>1078</v>
      </c>
      <c r="F154" s="130" t="s">
        <v>1079</v>
      </c>
      <c r="G154" s="131" t="s">
        <v>1032</v>
      </c>
      <c r="H154" s="132">
        <v>2</v>
      </c>
      <c r="I154" s="78"/>
      <c r="J154" s="126">
        <f t="shared" ref="J154:J159" si="20">ROUND(I154*H154,2)</f>
        <v>0</v>
      </c>
      <c r="K154" s="79"/>
      <c r="L154" s="23"/>
      <c r="M154" s="80" t="s">
        <v>1</v>
      </c>
      <c r="N154" s="81" t="s">
        <v>37</v>
      </c>
      <c r="P154" s="82">
        <f t="shared" ref="P154:P159" si="21">O154*H154</f>
        <v>0</v>
      </c>
      <c r="Q154" s="82">
        <v>0</v>
      </c>
      <c r="R154" s="82">
        <f t="shared" ref="R154:R159" si="22">Q154*H154</f>
        <v>0</v>
      </c>
      <c r="S154" s="82">
        <v>0</v>
      </c>
      <c r="T154" s="83">
        <f t="shared" ref="T154:T159" si="23">S154*H154</f>
        <v>0</v>
      </c>
      <c r="AR154" s="84" t="s">
        <v>138</v>
      </c>
      <c r="AT154" s="84" t="s">
        <v>134</v>
      </c>
      <c r="AU154" s="84" t="s">
        <v>82</v>
      </c>
      <c r="AY154" s="16" t="s">
        <v>132</v>
      </c>
      <c r="BE154" s="85">
        <f t="shared" ref="BE154:BE159" si="24">IF(N154="základní",J154,0)</f>
        <v>0</v>
      </c>
      <c r="BF154" s="85">
        <f t="shared" ref="BF154:BF159" si="25">IF(N154="snížená",J154,0)</f>
        <v>0</v>
      </c>
      <c r="BG154" s="85">
        <f t="shared" ref="BG154:BG159" si="26">IF(N154="zákl. přenesená",J154,0)</f>
        <v>0</v>
      </c>
      <c r="BH154" s="85">
        <f t="shared" ref="BH154:BH159" si="27">IF(N154="sníž. přenesená",J154,0)</f>
        <v>0</v>
      </c>
      <c r="BI154" s="85">
        <f t="shared" ref="BI154:BI159" si="28">IF(N154="nulová",J154,0)</f>
        <v>0</v>
      </c>
      <c r="BJ154" s="16" t="s">
        <v>80</v>
      </c>
      <c r="BK154" s="85">
        <f t="shared" ref="BK154:BK159" si="29">ROUND(I154*H154,2)</f>
        <v>0</v>
      </c>
      <c r="BL154" s="16" t="s">
        <v>138</v>
      </c>
      <c r="BM154" s="84" t="s">
        <v>566</v>
      </c>
    </row>
    <row r="155" spans="2:65" s="1" customFormat="1" ht="76.349999999999994" customHeight="1">
      <c r="B155" s="127"/>
      <c r="C155" s="128" t="s">
        <v>261</v>
      </c>
      <c r="D155" s="128" t="s">
        <v>134</v>
      </c>
      <c r="E155" s="129" t="s">
        <v>1080</v>
      </c>
      <c r="F155" s="130" t="s">
        <v>1081</v>
      </c>
      <c r="G155" s="131" t="s">
        <v>1032</v>
      </c>
      <c r="H155" s="132">
        <v>1</v>
      </c>
      <c r="I155" s="78"/>
      <c r="J155" s="126">
        <f t="shared" si="20"/>
        <v>0</v>
      </c>
      <c r="K155" s="79"/>
      <c r="L155" s="23"/>
      <c r="M155" s="80" t="s">
        <v>1</v>
      </c>
      <c r="N155" s="81" t="s">
        <v>37</v>
      </c>
      <c r="P155" s="82">
        <f t="shared" si="21"/>
        <v>0</v>
      </c>
      <c r="Q155" s="82">
        <v>0</v>
      </c>
      <c r="R155" s="82">
        <f t="shared" si="22"/>
        <v>0</v>
      </c>
      <c r="S155" s="82">
        <v>0</v>
      </c>
      <c r="T155" s="83">
        <f t="shared" si="23"/>
        <v>0</v>
      </c>
      <c r="AR155" s="84" t="s">
        <v>138</v>
      </c>
      <c r="AT155" s="84" t="s">
        <v>134</v>
      </c>
      <c r="AU155" s="84" t="s">
        <v>82</v>
      </c>
      <c r="AY155" s="16" t="s">
        <v>132</v>
      </c>
      <c r="BE155" s="85">
        <f t="shared" si="24"/>
        <v>0</v>
      </c>
      <c r="BF155" s="85">
        <f t="shared" si="25"/>
        <v>0</v>
      </c>
      <c r="BG155" s="85">
        <f t="shared" si="26"/>
        <v>0</v>
      </c>
      <c r="BH155" s="85">
        <f t="shared" si="27"/>
        <v>0</v>
      </c>
      <c r="BI155" s="85">
        <f t="shared" si="28"/>
        <v>0</v>
      </c>
      <c r="BJ155" s="16" t="s">
        <v>80</v>
      </c>
      <c r="BK155" s="85">
        <f t="shared" si="29"/>
        <v>0</v>
      </c>
      <c r="BL155" s="16" t="s">
        <v>138</v>
      </c>
      <c r="BM155" s="84" t="s">
        <v>576</v>
      </c>
    </row>
    <row r="156" spans="2:65" s="1" customFormat="1" ht="21.75" customHeight="1">
      <c r="B156" s="127"/>
      <c r="C156" s="128" t="s">
        <v>266</v>
      </c>
      <c r="D156" s="128" t="s">
        <v>134</v>
      </c>
      <c r="E156" s="129" t="s">
        <v>1082</v>
      </c>
      <c r="F156" s="130" t="s">
        <v>1083</v>
      </c>
      <c r="G156" s="131" t="s">
        <v>1032</v>
      </c>
      <c r="H156" s="132">
        <v>1</v>
      </c>
      <c r="I156" s="78"/>
      <c r="J156" s="126">
        <f t="shared" si="20"/>
        <v>0</v>
      </c>
      <c r="K156" s="79"/>
      <c r="L156" s="23"/>
      <c r="M156" s="80" t="s">
        <v>1</v>
      </c>
      <c r="N156" s="81" t="s">
        <v>37</v>
      </c>
      <c r="P156" s="82">
        <f t="shared" si="21"/>
        <v>0</v>
      </c>
      <c r="Q156" s="82">
        <v>0</v>
      </c>
      <c r="R156" s="82">
        <f t="shared" si="22"/>
        <v>0</v>
      </c>
      <c r="S156" s="82">
        <v>0</v>
      </c>
      <c r="T156" s="83">
        <f t="shared" si="23"/>
        <v>0</v>
      </c>
      <c r="AR156" s="84" t="s">
        <v>138</v>
      </c>
      <c r="AT156" s="84" t="s">
        <v>134</v>
      </c>
      <c r="AU156" s="84" t="s">
        <v>82</v>
      </c>
      <c r="AY156" s="16" t="s">
        <v>132</v>
      </c>
      <c r="BE156" s="85">
        <f t="shared" si="24"/>
        <v>0</v>
      </c>
      <c r="BF156" s="85">
        <f t="shared" si="25"/>
        <v>0</v>
      </c>
      <c r="BG156" s="85">
        <f t="shared" si="26"/>
        <v>0</v>
      </c>
      <c r="BH156" s="85">
        <f t="shared" si="27"/>
        <v>0</v>
      </c>
      <c r="BI156" s="85">
        <f t="shared" si="28"/>
        <v>0</v>
      </c>
      <c r="BJ156" s="16" t="s">
        <v>80</v>
      </c>
      <c r="BK156" s="85">
        <f t="shared" si="29"/>
        <v>0</v>
      </c>
      <c r="BL156" s="16" t="s">
        <v>138</v>
      </c>
      <c r="BM156" s="84" t="s">
        <v>584</v>
      </c>
    </row>
    <row r="157" spans="2:65" s="1" customFormat="1" ht="16.5" customHeight="1">
      <c r="B157" s="127"/>
      <c r="C157" s="128" t="s">
        <v>271</v>
      </c>
      <c r="D157" s="128" t="s">
        <v>134</v>
      </c>
      <c r="E157" s="129" t="s">
        <v>1084</v>
      </c>
      <c r="F157" s="130" t="s">
        <v>1085</v>
      </c>
      <c r="G157" s="131" t="s">
        <v>1032</v>
      </c>
      <c r="H157" s="132">
        <v>2</v>
      </c>
      <c r="I157" s="78"/>
      <c r="J157" s="126">
        <f t="shared" si="20"/>
        <v>0</v>
      </c>
      <c r="K157" s="79"/>
      <c r="L157" s="23"/>
      <c r="M157" s="80" t="s">
        <v>1</v>
      </c>
      <c r="N157" s="81" t="s">
        <v>37</v>
      </c>
      <c r="P157" s="82">
        <f t="shared" si="21"/>
        <v>0</v>
      </c>
      <c r="Q157" s="82">
        <v>0</v>
      </c>
      <c r="R157" s="82">
        <f t="shared" si="22"/>
        <v>0</v>
      </c>
      <c r="S157" s="82">
        <v>0</v>
      </c>
      <c r="T157" s="83">
        <f t="shared" si="23"/>
        <v>0</v>
      </c>
      <c r="AR157" s="84" t="s">
        <v>138</v>
      </c>
      <c r="AT157" s="84" t="s">
        <v>134</v>
      </c>
      <c r="AU157" s="84" t="s">
        <v>82</v>
      </c>
      <c r="AY157" s="16" t="s">
        <v>132</v>
      </c>
      <c r="BE157" s="85">
        <f t="shared" si="24"/>
        <v>0</v>
      </c>
      <c r="BF157" s="85">
        <f t="shared" si="25"/>
        <v>0</v>
      </c>
      <c r="BG157" s="85">
        <f t="shared" si="26"/>
        <v>0</v>
      </c>
      <c r="BH157" s="85">
        <f t="shared" si="27"/>
        <v>0</v>
      </c>
      <c r="BI157" s="85">
        <f t="shared" si="28"/>
        <v>0</v>
      </c>
      <c r="BJ157" s="16" t="s">
        <v>80</v>
      </c>
      <c r="BK157" s="85">
        <f t="shared" si="29"/>
        <v>0</v>
      </c>
      <c r="BL157" s="16" t="s">
        <v>138</v>
      </c>
      <c r="BM157" s="84" t="s">
        <v>96</v>
      </c>
    </row>
    <row r="158" spans="2:65" s="1" customFormat="1" ht="21.75" customHeight="1">
      <c r="B158" s="127"/>
      <c r="C158" s="128" t="s">
        <v>276</v>
      </c>
      <c r="D158" s="128" t="s">
        <v>134</v>
      </c>
      <c r="E158" s="129" t="s">
        <v>1086</v>
      </c>
      <c r="F158" s="130" t="s">
        <v>1087</v>
      </c>
      <c r="G158" s="131" t="s">
        <v>1071</v>
      </c>
      <c r="H158" s="132">
        <v>1</v>
      </c>
      <c r="I158" s="78"/>
      <c r="J158" s="126">
        <f t="shared" si="20"/>
        <v>0</v>
      </c>
      <c r="K158" s="79"/>
      <c r="L158" s="23"/>
      <c r="M158" s="80" t="s">
        <v>1</v>
      </c>
      <c r="N158" s="81" t="s">
        <v>37</v>
      </c>
      <c r="P158" s="82">
        <f t="shared" si="21"/>
        <v>0</v>
      </c>
      <c r="Q158" s="82">
        <v>0</v>
      </c>
      <c r="R158" s="82">
        <f t="shared" si="22"/>
        <v>0</v>
      </c>
      <c r="S158" s="82">
        <v>0</v>
      </c>
      <c r="T158" s="83">
        <f t="shared" si="23"/>
        <v>0</v>
      </c>
      <c r="AR158" s="84" t="s">
        <v>138</v>
      </c>
      <c r="AT158" s="84" t="s">
        <v>134</v>
      </c>
      <c r="AU158" s="84" t="s">
        <v>82</v>
      </c>
      <c r="AY158" s="16" t="s">
        <v>132</v>
      </c>
      <c r="BE158" s="85">
        <f t="shared" si="24"/>
        <v>0</v>
      </c>
      <c r="BF158" s="85">
        <f t="shared" si="25"/>
        <v>0</v>
      </c>
      <c r="BG158" s="85">
        <f t="shared" si="26"/>
        <v>0</v>
      </c>
      <c r="BH158" s="85">
        <f t="shared" si="27"/>
        <v>0</v>
      </c>
      <c r="BI158" s="85">
        <f t="shared" si="28"/>
        <v>0</v>
      </c>
      <c r="BJ158" s="16" t="s">
        <v>80</v>
      </c>
      <c r="BK158" s="85">
        <f t="shared" si="29"/>
        <v>0</v>
      </c>
      <c r="BL158" s="16" t="s">
        <v>138</v>
      </c>
      <c r="BM158" s="84" t="s">
        <v>599</v>
      </c>
    </row>
    <row r="159" spans="2:65" s="1" customFormat="1" ht="16.5" customHeight="1">
      <c r="B159" s="127"/>
      <c r="C159" s="128" t="s">
        <v>282</v>
      </c>
      <c r="D159" s="128" t="s">
        <v>134</v>
      </c>
      <c r="E159" s="129" t="s">
        <v>1088</v>
      </c>
      <c r="F159" s="130" t="s">
        <v>1073</v>
      </c>
      <c r="G159" s="131" t="s">
        <v>1032</v>
      </c>
      <c r="H159" s="132">
        <v>1</v>
      </c>
      <c r="I159" s="78"/>
      <c r="J159" s="126">
        <f t="shared" si="20"/>
        <v>0</v>
      </c>
      <c r="K159" s="79"/>
      <c r="L159" s="23"/>
      <c r="M159" s="80" t="s">
        <v>1</v>
      </c>
      <c r="N159" s="81" t="s">
        <v>37</v>
      </c>
      <c r="P159" s="82">
        <f t="shared" si="21"/>
        <v>0</v>
      </c>
      <c r="Q159" s="82">
        <v>0</v>
      </c>
      <c r="R159" s="82">
        <f t="shared" si="22"/>
        <v>0</v>
      </c>
      <c r="S159" s="82">
        <v>0</v>
      </c>
      <c r="T159" s="83">
        <f t="shared" si="23"/>
        <v>0</v>
      </c>
      <c r="AR159" s="84" t="s">
        <v>138</v>
      </c>
      <c r="AT159" s="84" t="s">
        <v>134</v>
      </c>
      <c r="AU159" s="84" t="s">
        <v>82</v>
      </c>
      <c r="AY159" s="16" t="s">
        <v>132</v>
      </c>
      <c r="BE159" s="85">
        <f t="shared" si="24"/>
        <v>0</v>
      </c>
      <c r="BF159" s="85">
        <f t="shared" si="25"/>
        <v>0</v>
      </c>
      <c r="BG159" s="85">
        <f t="shared" si="26"/>
        <v>0</v>
      </c>
      <c r="BH159" s="85">
        <f t="shared" si="27"/>
        <v>0</v>
      </c>
      <c r="BI159" s="85">
        <f t="shared" si="28"/>
        <v>0</v>
      </c>
      <c r="BJ159" s="16" t="s">
        <v>80</v>
      </c>
      <c r="BK159" s="85">
        <f t="shared" si="29"/>
        <v>0</v>
      </c>
      <c r="BL159" s="16" t="s">
        <v>138</v>
      </c>
      <c r="BM159" s="84" t="s">
        <v>607</v>
      </c>
    </row>
    <row r="160" spans="2:65" s="11" customFormat="1" ht="22.9" customHeight="1">
      <c r="B160" s="133"/>
      <c r="C160" s="134"/>
      <c r="D160" s="135" t="s">
        <v>71</v>
      </c>
      <c r="E160" s="138" t="s">
        <v>1089</v>
      </c>
      <c r="F160" s="138" t="s">
        <v>1090</v>
      </c>
      <c r="G160" s="134"/>
      <c r="H160" s="134"/>
      <c r="I160" s="134"/>
      <c r="J160" s="139">
        <f>BK160</f>
        <v>0</v>
      </c>
      <c r="L160" s="71"/>
      <c r="M160" s="73"/>
      <c r="P160" s="74">
        <f>SUM(P161:P169)</f>
        <v>0</v>
      </c>
      <c r="R160" s="74">
        <f>SUM(R161:R169)</f>
        <v>0</v>
      </c>
      <c r="T160" s="75">
        <f>SUM(T161:T169)</f>
        <v>0</v>
      </c>
      <c r="AR160" s="72" t="s">
        <v>80</v>
      </c>
      <c r="AT160" s="76" t="s">
        <v>71</v>
      </c>
      <c r="AU160" s="76" t="s">
        <v>80</v>
      </c>
      <c r="AY160" s="72" t="s">
        <v>132</v>
      </c>
      <c r="BK160" s="77">
        <f>SUM(BK161:BK169)</f>
        <v>0</v>
      </c>
    </row>
    <row r="161" spans="2:65" s="1" customFormat="1" ht="37.9" customHeight="1">
      <c r="B161" s="127"/>
      <c r="C161" s="128" t="s">
        <v>287</v>
      </c>
      <c r="D161" s="128" t="s">
        <v>134</v>
      </c>
      <c r="E161" s="129" t="s">
        <v>1091</v>
      </c>
      <c r="F161" s="130" t="s">
        <v>1092</v>
      </c>
      <c r="G161" s="131" t="s">
        <v>161</v>
      </c>
      <c r="H161" s="132">
        <v>168</v>
      </c>
      <c r="I161" s="78"/>
      <c r="J161" s="126">
        <f t="shared" ref="J161:J169" si="30">ROUND(I161*H161,2)</f>
        <v>0</v>
      </c>
      <c r="K161" s="79"/>
      <c r="L161" s="23"/>
      <c r="M161" s="80" t="s">
        <v>1</v>
      </c>
      <c r="N161" s="81" t="s">
        <v>37</v>
      </c>
      <c r="P161" s="82">
        <f t="shared" ref="P161:P169" si="31">O161*H161</f>
        <v>0</v>
      </c>
      <c r="Q161" s="82">
        <v>0</v>
      </c>
      <c r="R161" s="82">
        <f t="shared" ref="R161:R169" si="32">Q161*H161</f>
        <v>0</v>
      </c>
      <c r="S161" s="82">
        <v>0</v>
      </c>
      <c r="T161" s="83">
        <f t="shared" ref="T161:T169" si="33">S161*H161</f>
        <v>0</v>
      </c>
      <c r="AR161" s="84" t="s">
        <v>138</v>
      </c>
      <c r="AT161" s="84" t="s">
        <v>134</v>
      </c>
      <c r="AU161" s="84" t="s">
        <v>82</v>
      </c>
      <c r="AY161" s="16" t="s">
        <v>132</v>
      </c>
      <c r="BE161" s="85">
        <f t="shared" ref="BE161:BE169" si="34">IF(N161="základní",J161,0)</f>
        <v>0</v>
      </c>
      <c r="BF161" s="85">
        <f t="shared" ref="BF161:BF169" si="35">IF(N161="snížená",J161,0)</f>
        <v>0</v>
      </c>
      <c r="BG161" s="85">
        <f t="shared" ref="BG161:BG169" si="36">IF(N161="zákl. přenesená",J161,0)</f>
        <v>0</v>
      </c>
      <c r="BH161" s="85">
        <f t="shared" ref="BH161:BH169" si="37">IF(N161="sníž. přenesená",J161,0)</f>
        <v>0</v>
      </c>
      <c r="BI161" s="85">
        <f t="shared" ref="BI161:BI169" si="38">IF(N161="nulová",J161,0)</f>
        <v>0</v>
      </c>
      <c r="BJ161" s="16" t="s">
        <v>80</v>
      </c>
      <c r="BK161" s="85">
        <f t="shared" ref="BK161:BK169" si="39">ROUND(I161*H161,2)</f>
        <v>0</v>
      </c>
      <c r="BL161" s="16" t="s">
        <v>138</v>
      </c>
      <c r="BM161" s="84" t="s">
        <v>617</v>
      </c>
    </row>
    <row r="162" spans="2:65" s="1" customFormat="1" ht="16.5" customHeight="1">
      <c r="B162" s="127"/>
      <c r="C162" s="128" t="s">
        <v>292</v>
      </c>
      <c r="D162" s="128" t="s">
        <v>134</v>
      </c>
      <c r="E162" s="129" t="s">
        <v>1093</v>
      </c>
      <c r="F162" s="130" t="s">
        <v>1094</v>
      </c>
      <c r="G162" s="131" t="s">
        <v>161</v>
      </c>
      <c r="H162" s="132">
        <v>100</v>
      </c>
      <c r="I162" s="78"/>
      <c r="J162" s="126">
        <f t="shared" si="30"/>
        <v>0</v>
      </c>
      <c r="K162" s="79"/>
      <c r="L162" s="23"/>
      <c r="M162" s="80" t="s">
        <v>1</v>
      </c>
      <c r="N162" s="81" t="s">
        <v>37</v>
      </c>
      <c r="P162" s="82">
        <f t="shared" si="31"/>
        <v>0</v>
      </c>
      <c r="Q162" s="82">
        <v>0</v>
      </c>
      <c r="R162" s="82">
        <f t="shared" si="32"/>
        <v>0</v>
      </c>
      <c r="S162" s="82">
        <v>0</v>
      </c>
      <c r="T162" s="83">
        <f t="shared" si="33"/>
        <v>0</v>
      </c>
      <c r="AR162" s="84" t="s">
        <v>138</v>
      </c>
      <c r="AT162" s="84" t="s">
        <v>134</v>
      </c>
      <c r="AU162" s="84" t="s">
        <v>82</v>
      </c>
      <c r="AY162" s="16" t="s">
        <v>132</v>
      </c>
      <c r="BE162" s="85">
        <f t="shared" si="34"/>
        <v>0</v>
      </c>
      <c r="BF162" s="85">
        <f t="shared" si="35"/>
        <v>0</v>
      </c>
      <c r="BG162" s="85">
        <f t="shared" si="36"/>
        <v>0</v>
      </c>
      <c r="BH162" s="85">
        <f t="shared" si="37"/>
        <v>0</v>
      </c>
      <c r="BI162" s="85">
        <f t="shared" si="38"/>
        <v>0</v>
      </c>
      <c r="BJ162" s="16" t="s">
        <v>80</v>
      </c>
      <c r="BK162" s="85">
        <f t="shared" si="39"/>
        <v>0</v>
      </c>
      <c r="BL162" s="16" t="s">
        <v>138</v>
      </c>
      <c r="BM162" s="84" t="s">
        <v>632</v>
      </c>
    </row>
    <row r="163" spans="2:65" s="1" customFormat="1" ht="24.2" customHeight="1">
      <c r="B163" s="127"/>
      <c r="C163" s="128" t="s">
        <v>298</v>
      </c>
      <c r="D163" s="128" t="s">
        <v>134</v>
      </c>
      <c r="E163" s="129" t="s">
        <v>1095</v>
      </c>
      <c r="F163" s="130" t="s">
        <v>1096</v>
      </c>
      <c r="G163" s="131" t="s">
        <v>1032</v>
      </c>
      <c r="H163" s="132">
        <v>10</v>
      </c>
      <c r="I163" s="78"/>
      <c r="J163" s="126">
        <f t="shared" si="30"/>
        <v>0</v>
      </c>
      <c r="K163" s="79"/>
      <c r="L163" s="23"/>
      <c r="M163" s="80" t="s">
        <v>1</v>
      </c>
      <c r="N163" s="81" t="s">
        <v>37</v>
      </c>
      <c r="P163" s="82">
        <f t="shared" si="31"/>
        <v>0</v>
      </c>
      <c r="Q163" s="82">
        <v>0</v>
      </c>
      <c r="R163" s="82">
        <f t="shared" si="32"/>
        <v>0</v>
      </c>
      <c r="S163" s="82">
        <v>0</v>
      </c>
      <c r="T163" s="83">
        <f t="shared" si="33"/>
        <v>0</v>
      </c>
      <c r="AR163" s="84" t="s">
        <v>138</v>
      </c>
      <c r="AT163" s="84" t="s">
        <v>134</v>
      </c>
      <c r="AU163" s="84" t="s">
        <v>82</v>
      </c>
      <c r="AY163" s="16" t="s">
        <v>132</v>
      </c>
      <c r="BE163" s="85">
        <f t="shared" si="34"/>
        <v>0</v>
      </c>
      <c r="BF163" s="85">
        <f t="shared" si="35"/>
        <v>0</v>
      </c>
      <c r="BG163" s="85">
        <f t="shared" si="36"/>
        <v>0</v>
      </c>
      <c r="BH163" s="85">
        <f t="shared" si="37"/>
        <v>0</v>
      </c>
      <c r="BI163" s="85">
        <f t="shared" si="38"/>
        <v>0</v>
      </c>
      <c r="BJ163" s="16" t="s">
        <v>80</v>
      </c>
      <c r="BK163" s="85">
        <f t="shared" si="39"/>
        <v>0</v>
      </c>
      <c r="BL163" s="16" t="s">
        <v>138</v>
      </c>
      <c r="BM163" s="84" t="s">
        <v>641</v>
      </c>
    </row>
    <row r="164" spans="2:65" s="1" customFormat="1" ht="37.9" customHeight="1">
      <c r="B164" s="127"/>
      <c r="C164" s="128" t="s">
        <v>303</v>
      </c>
      <c r="D164" s="128" t="s">
        <v>134</v>
      </c>
      <c r="E164" s="129" t="s">
        <v>1097</v>
      </c>
      <c r="F164" s="130" t="s">
        <v>1098</v>
      </c>
      <c r="G164" s="131" t="s">
        <v>1032</v>
      </c>
      <c r="H164" s="132">
        <v>100</v>
      </c>
      <c r="I164" s="78"/>
      <c r="J164" s="126">
        <f t="shared" si="30"/>
        <v>0</v>
      </c>
      <c r="K164" s="79"/>
      <c r="L164" s="23"/>
      <c r="M164" s="80" t="s">
        <v>1</v>
      </c>
      <c r="N164" s="81" t="s">
        <v>37</v>
      </c>
      <c r="P164" s="82">
        <f t="shared" si="31"/>
        <v>0</v>
      </c>
      <c r="Q164" s="82">
        <v>0</v>
      </c>
      <c r="R164" s="82">
        <f t="shared" si="32"/>
        <v>0</v>
      </c>
      <c r="S164" s="82">
        <v>0</v>
      </c>
      <c r="T164" s="83">
        <f t="shared" si="33"/>
        <v>0</v>
      </c>
      <c r="AR164" s="84" t="s">
        <v>138</v>
      </c>
      <c r="AT164" s="84" t="s">
        <v>134</v>
      </c>
      <c r="AU164" s="84" t="s">
        <v>82</v>
      </c>
      <c r="AY164" s="16" t="s">
        <v>132</v>
      </c>
      <c r="BE164" s="85">
        <f t="shared" si="34"/>
        <v>0</v>
      </c>
      <c r="BF164" s="85">
        <f t="shared" si="35"/>
        <v>0</v>
      </c>
      <c r="BG164" s="85">
        <f t="shared" si="36"/>
        <v>0</v>
      </c>
      <c r="BH164" s="85">
        <f t="shared" si="37"/>
        <v>0</v>
      </c>
      <c r="BI164" s="85">
        <f t="shared" si="38"/>
        <v>0</v>
      </c>
      <c r="BJ164" s="16" t="s">
        <v>80</v>
      </c>
      <c r="BK164" s="85">
        <f t="shared" si="39"/>
        <v>0</v>
      </c>
      <c r="BL164" s="16" t="s">
        <v>138</v>
      </c>
      <c r="BM164" s="84" t="s">
        <v>649</v>
      </c>
    </row>
    <row r="165" spans="2:65" s="1" customFormat="1" ht="24.2" customHeight="1">
      <c r="B165" s="127"/>
      <c r="C165" s="128" t="s">
        <v>308</v>
      </c>
      <c r="D165" s="128" t="s">
        <v>134</v>
      </c>
      <c r="E165" s="129" t="s">
        <v>1099</v>
      </c>
      <c r="F165" s="130" t="s">
        <v>1100</v>
      </c>
      <c r="G165" s="131" t="s">
        <v>1071</v>
      </c>
      <c r="H165" s="132">
        <v>1</v>
      </c>
      <c r="I165" s="78"/>
      <c r="J165" s="126">
        <f t="shared" si="30"/>
        <v>0</v>
      </c>
      <c r="K165" s="79"/>
      <c r="L165" s="23"/>
      <c r="M165" s="80" t="s">
        <v>1</v>
      </c>
      <c r="N165" s="81" t="s">
        <v>37</v>
      </c>
      <c r="P165" s="82">
        <f t="shared" si="31"/>
        <v>0</v>
      </c>
      <c r="Q165" s="82">
        <v>0</v>
      </c>
      <c r="R165" s="82">
        <f t="shared" si="32"/>
        <v>0</v>
      </c>
      <c r="S165" s="82">
        <v>0</v>
      </c>
      <c r="T165" s="83">
        <f t="shared" si="33"/>
        <v>0</v>
      </c>
      <c r="AR165" s="84" t="s">
        <v>138</v>
      </c>
      <c r="AT165" s="84" t="s">
        <v>134</v>
      </c>
      <c r="AU165" s="84" t="s">
        <v>82</v>
      </c>
      <c r="AY165" s="16" t="s">
        <v>132</v>
      </c>
      <c r="BE165" s="85">
        <f t="shared" si="34"/>
        <v>0</v>
      </c>
      <c r="BF165" s="85">
        <f t="shared" si="35"/>
        <v>0</v>
      </c>
      <c r="BG165" s="85">
        <f t="shared" si="36"/>
        <v>0</v>
      </c>
      <c r="BH165" s="85">
        <f t="shared" si="37"/>
        <v>0</v>
      </c>
      <c r="BI165" s="85">
        <f t="shared" si="38"/>
        <v>0</v>
      </c>
      <c r="BJ165" s="16" t="s">
        <v>80</v>
      </c>
      <c r="BK165" s="85">
        <f t="shared" si="39"/>
        <v>0</v>
      </c>
      <c r="BL165" s="16" t="s">
        <v>138</v>
      </c>
      <c r="BM165" s="84" t="s">
        <v>659</v>
      </c>
    </row>
    <row r="166" spans="2:65" s="1" customFormat="1" ht="16.5" customHeight="1">
      <c r="B166" s="127"/>
      <c r="C166" s="128" t="s">
        <v>312</v>
      </c>
      <c r="D166" s="128" t="s">
        <v>134</v>
      </c>
      <c r="E166" s="129" t="s">
        <v>1101</v>
      </c>
      <c r="F166" s="130" t="s">
        <v>1102</v>
      </c>
      <c r="G166" s="131" t="s">
        <v>1071</v>
      </c>
      <c r="H166" s="132">
        <v>1</v>
      </c>
      <c r="I166" s="78"/>
      <c r="J166" s="126">
        <f t="shared" si="30"/>
        <v>0</v>
      </c>
      <c r="K166" s="79"/>
      <c r="L166" s="23"/>
      <c r="M166" s="80" t="s">
        <v>1</v>
      </c>
      <c r="N166" s="81" t="s">
        <v>37</v>
      </c>
      <c r="P166" s="82">
        <f t="shared" si="31"/>
        <v>0</v>
      </c>
      <c r="Q166" s="82">
        <v>0</v>
      </c>
      <c r="R166" s="82">
        <f t="shared" si="32"/>
        <v>0</v>
      </c>
      <c r="S166" s="82">
        <v>0</v>
      </c>
      <c r="T166" s="83">
        <f t="shared" si="33"/>
        <v>0</v>
      </c>
      <c r="AR166" s="84" t="s">
        <v>138</v>
      </c>
      <c r="AT166" s="84" t="s">
        <v>134</v>
      </c>
      <c r="AU166" s="84" t="s">
        <v>82</v>
      </c>
      <c r="AY166" s="16" t="s">
        <v>132</v>
      </c>
      <c r="BE166" s="85">
        <f t="shared" si="34"/>
        <v>0</v>
      </c>
      <c r="BF166" s="85">
        <f t="shared" si="35"/>
        <v>0</v>
      </c>
      <c r="BG166" s="85">
        <f t="shared" si="36"/>
        <v>0</v>
      </c>
      <c r="BH166" s="85">
        <f t="shared" si="37"/>
        <v>0</v>
      </c>
      <c r="BI166" s="85">
        <f t="shared" si="38"/>
        <v>0</v>
      </c>
      <c r="BJ166" s="16" t="s">
        <v>80</v>
      </c>
      <c r="BK166" s="85">
        <f t="shared" si="39"/>
        <v>0</v>
      </c>
      <c r="BL166" s="16" t="s">
        <v>138</v>
      </c>
      <c r="BM166" s="84" t="s">
        <v>669</v>
      </c>
    </row>
    <row r="167" spans="2:65" s="1" customFormat="1" ht="16.5" customHeight="1">
      <c r="B167" s="127"/>
      <c r="C167" s="128" t="s">
        <v>317</v>
      </c>
      <c r="D167" s="128" t="s">
        <v>134</v>
      </c>
      <c r="E167" s="129" t="s">
        <v>1103</v>
      </c>
      <c r="F167" s="130" t="s">
        <v>1073</v>
      </c>
      <c r="G167" s="131" t="s">
        <v>1032</v>
      </c>
      <c r="H167" s="132">
        <v>1</v>
      </c>
      <c r="I167" s="78"/>
      <c r="J167" s="126">
        <f t="shared" si="30"/>
        <v>0</v>
      </c>
      <c r="K167" s="79"/>
      <c r="L167" s="23"/>
      <c r="M167" s="80" t="s">
        <v>1</v>
      </c>
      <c r="N167" s="81" t="s">
        <v>37</v>
      </c>
      <c r="P167" s="82">
        <f t="shared" si="31"/>
        <v>0</v>
      </c>
      <c r="Q167" s="82">
        <v>0</v>
      </c>
      <c r="R167" s="82">
        <f t="shared" si="32"/>
        <v>0</v>
      </c>
      <c r="S167" s="82">
        <v>0</v>
      </c>
      <c r="T167" s="83">
        <f t="shared" si="33"/>
        <v>0</v>
      </c>
      <c r="AR167" s="84" t="s">
        <v>138</v>
      </c>
      <c r="AT167" s="84" t="s">
        <v>134</v>
      </c>
      <c r="AU167" s="84" t="s">
        <v>82</v>
      </c>
      <c r="AY167" s="16" t="s">
        <v>132</v>
      </c>
      <c r="BE167" s="85">
        <f t="shared" si="34"/>
        <v>0</v>
      </c>
      <c r="BF167" s="85">
        <f t="shared" si="35"/>
        <v>0</v>
      </c>
      <c r="BG167" s="85">
        <f t="shared" si="36"/>
        <v>0</v>
      </c>
      <c r="BH167" s="85">
        <f t="shared" si="37"/>
        <v>0</v>
      </c>
      <c r="BI167" s="85">
        <f t="shared" si="38"/>
        <v>0</v>
      </c>
      <c r="BJ167" s="16" t="s">
        <v>80</v>
      </c>
      <c r="BK167" s="85">
        <f t="shared" si="39"/>
        <v>0</v>
      </c>
      <c r="BL167" s="16" t="s">
        <v>138</v>
      </c>
      <c r="BM167" s="84" t="s">
        <v>677</v>
      </c>
    </row>
    <row r="168" spans="2:65" s="1" customFormat="1" ht="16.5" customHeight="1">
      <c r="B168" s="127"/>
      <c r="C168" s="128" t="s">
        <v>323</v>
      </c>
      <c r="D168" s="128" t="s">
        <v>134</v>
      </c>
      <c r="E168" s="129" t="s">
        <v>1104</v>
      </c>
      <c r="F168" s="130" t="s">
        <v>1105</v>
      </c>
      <c r="G168" s="131" t="s">
        <v>1071</v>
      </c>
      <c r="H168" s="132">
        <v>1</v>
      </c>
      <c r="I168" s="78"/>
      <c r="J168" s="126">
        <f t="shared" si="30"/>
        <v>0</v>
      </c>
      <c r="K168" s="79"/>
      <c r="L168" s="23"/>
      <c r="M168" s="80" t="s">
        <v>1</v>
      </c>
      <c r="N168" s="81" t="s">
        <v>37</v>
      </c>
      <c r="P168" s="82">
        <f t="shared" si="31"/>
        <v>0</v>
      </c>
      <c r="Q168" s="82">
        <v>0</v>
      </c>
      <c r="R168" s="82">
        <f t="shared" si="32"/>
        <v>0</v>
      </c>
      <c r="S168" s="82">
        <v>0</v>
      </c>
      <c r="T168" s="83">
        <f t="shared" si="33"/>
        <v>0</v>
      </c>
      <c r="AR168" s="84" t="s">
        <v>138</v>
      </c>
      <c r="AT168" s="84" t="s">
        <v>134</v>
      </c>
      <c r="AU168" s="84" t="s">
        <v>82</v>
      </c>
      <c r="AY168" s="16" t="s">
        <v>132</v>
      </c>
      <c r="BE168" s="85">
        <f t="shared" si="34"/>
        <v>0</v>
      </c>
      <c r="BF168" s="85">
        <f t="shared" si="35"/>
        <v>0</v>
      </c>
      <c r="BG168" s="85">
        <f t="shared" si="36"/>
        <v>0</v>
      </c>
      <c r="BH168" s="85">
        <f t="shared" si="37"/>
        <v>0</v>
      </c>
      <c r="BI168" s="85">
        <f t="shared" si="38"/>
        <v>0</v>
      </c>
      <c r="BJ168" s="16" t="s">
        <v>80</v>
      </c>
      <c r="BK168" s="85">
        <f t="shared" si="39"/>
        <v>0</v>
      </c>
      <c r="BL168" s="16" t="s">
        <v>138</v>
      </c>
      <c r="BM168" s="84" t="s">
        <v>1106</v>
      </c>
    </row>
    <row r="169" spans="2:65" s="1" customFormat="1" ht="16.5" customHeight="1">
      <c r="B169" s="127"/>
      <c r="C169" s="128" t="s">
        <v>329</v>
      </c>
      <c r="D169" s="128" t="s">
        <v>134</v>
      </c>
      <c r="E169" s="129" t="s">
        <v>1107</v>
      </c>
      <c r="F169" s="130" t="s">
        <v>1108</v>
      </c>
      <c r="G169" s="131" t="s">
        <v>1071</v>
      </c>
      <c r="H169" s="132">
        <v>1</v>
      </c>
      <c r="I169" s="78"/>
      <c r="J169" s="126">
        <f t="shared" si="30"/>
        <v>0</v>
      </c>
      <c r="K169" s="79"/>
      <c r="L169" s="23"/>
      <c r="M169" s="80" t="s">
        <v>1</v>
      </c>
      <c r="N169" s="81" t="s">
        <v>37</v>
      </c>
      <c r="P169" s="82">
        <f t="shared" si="31"/>
        <v>0</v>
      </c>
      <c r="Q169" s="82">
        <v>0</v>
      </c>
      <c r="R169" s="82">
        <f t="shared" si="32"/>
        <v>0</v>
      </c>
      <c r="S169" s="82">
        <v>0</v>
      </c>
      <c r="T169" s="83">
        <f t="shared" si="33"/>
        <v>0</v>
      </c>
      <c r="AR169" s="84" t="s">
        <v>138</v>
      </c>
      <c r="AT169" s="84" t="s">
        <v>134</v>
      </c>
      <c r="AU169" s="84" t="s">
        <v>82</v>
      </c>
      <c r="AY169" s="16" t="s">
        <v>132</v>
      </c>
      <c r="BE169" s="85">
        <f t="shared" si="34"/>
        <v>0</v>
      </c>
      <c r="BF169" s="85">
        <f t="shared" si="35"/>
        <v>0</v>
      </c>
      <c r="BG169" s="85">
        <f t="shared" si="36"/>
        <v>0</v>
      </c>
      <c r="BH169" s="85">
        <f t="shared" si="37"/>
        <v>0</v>
      </c>
      <c r="BI169" s="85">
        <f t="shared" si="38"/>
        <v>0</v>
      </c>
      <c r="BJ169" s="16" t="s">
        <v>80</v>
      </c>
      <c r="BK169" s="85">
        <f t="shared" si="39"/>
        <v>0</v>
      </c>
      <c r="BL169" s="16" t="s">
        <v>138</v>
      </c>
      <c r="BM169" s="84" t="s">
        <v>1109</v>
      </c>
    </row>
    <row r="170" spans="2:65" s="11" customFormat="1" ht="22.9" customHeight="1">
      <c r="B170" s="133"/>
      <c r="C170" s="134"/>
      <c r="D170" s="135" t="s">
        <v>71</v>
      </c>
      <c r="E170" s="138" t="s">
        <v>1110</v>
      </c>
      <c r="F170" s="138" t="s">
        <v>1111</v>
      </c>
      <c r="G170" s="134"/>
      <c r="H170" s="134"/>
      <c r="I170" s="134"/>
      <c r="J170" s="139">
        <f>BK170</f>
        <v>0</v>
      </c>
      <c r="L170" s="71"/>
      <c r="M170" s="73"/>
      <c r="P170" s="74">
        <f>SUM(P171:P187)</f>
        <v>0</v>
      </c>
      <c r="R170" s="74">
        <f>SUM(R171:R187)</f>
        <v>0</v>
      </c>
      <c r="T170" s="75">
        <f>SUM(T171:T187)</f>
        <v>0</v>
      </c>
      <c r="AR170" s="72" t="s">
        <v>80</v>
      </c>
      <c r="AT170" s="76" t="s">
        <v>71</v>
      </c>
      <c r="AU170" s="76" t="s">
        <v>80</v>
      </c>
      <c r="AY170" s="72" t="s">
        <v>132</v>
      </c>
      <c r="BK170" s="77">
        <f>SUM(BK171:BK187)</f>
        <v>0</v>
      </c>
    </row>
    <row r="171" spans="2:65" s="1" customFormat="1" ht="24.2" customHeight="1">
      <c r="B171" s="127"/>
      <c r="C171" s="128" t="s">
        <v>334</v>
      </c>
      <c r="D171" s="128" t="s">
        <v>134</v>
      </c>
      <c r="E171" s="129" t="s">
        <v>1112</v>
      </c>
      <c r="F171" s="130" t="s">
        <v>1113</v>
      </c>
      <c r="G171" s="131" t="s">
        <v>161</v>
      </c>
      <c r="H171" s="132">
        <v>50</v>
      </c>
      <c r="I171" s="78"/>
      <c r="J171" s="126">
        <f t="shared" ref="J171:J187" si="40">ROUND(I171*H171,2)</f>
        <v>0</v>
      </c>
      <c r="K171" s="79"/>
      <c r="L171" s="23"/>
      <c r="M171" s="80" t="s">
        <v>1</v>
      </c>
      <c r="N171" s="81" t="s">
        <v>37</v>
      </c>
      <c r="P171" s="82">
        <f t="shared" ref="P171:P187" si="41">O171*H171</f>
        <v>0</v>
      </c>
      <c r="Q171" s="82">
        <v>0</v>
      </c>
      <c r="R171" s="82">
        <f t="shared" ref="R171:R187" si="42">Q171*H171</f>
        <v>0</v>
      </c>
      <c r="S171" s="82">
        <v>0</v>
      </c>
      <c r="T171" s="83">
        <f t="shared" ref="T171:T187" si="43">S171*H171</f>
        <v>0</v>
      </c>
      <c r="AR171" s="84" t="s">
        <v>138</v>
      </c>
      <c r="AT171" s="84" t="s">
        <v>134</v>
      </c>
      <c r="AU171" s="84" t="s">
        <v>82</v>
      </c>
      <c r="AY171" s="16" t="s">
        <v>132</v>
      </c>
      <c r="BE171" s="85">
        <f t="shared" ref="BE171:BE187" si="44">IF(N171="základní",J171,0)</f>
        <v>0</v>
      </c>
      <c r="BF171" s="85">
        <f t="shared" ref="BF171:BF187" si="45">IF(N171="snížená",J171,0)</f>
        <v>0</v>
      </c>
      <c r="BG171" s="85">
        <f t="shared" ref="BG171:BG187" si="46">IF(N171="zákl. přenesená",J171,0)</f>
        <v>0</v>
      </c>
      <c r="BH171" s="85">
        <f t="shared" ref="BH171:BH187" si="47">IF(N171="sníž. přenesená",J171,0)</f>
        <v>0</v>
      </c>
      <c r="BI171" s="85">
        <f t="shared" ref="BI171:BI187" si="48">IF(N171="nulová",J171,0)</f>
        <v>0</v>
      </c>
      <c r="BJ171" s="16" t="s">
        <v>80</v>
      </c>
      <c r="BK171" s="85">
        <f t="shared" ref="BK171:BK187" si="49">ROUND(I171*H171,2)</f>
        <v>0</v>
      </c>
      <c r="BL171" s="16" t="s">
        <v>138</v>
      </c>
      <c r="BM171" s="84" t="s">
        <v>1114</v>
      </c>
    </row>
    <row r="172" spans="2:65" s="1" customFormat="1" ht="33" customHeight="1">
      <c r="B172" s="127"/>
      <c r="C172" s="128" t="s">
        <v>340</v>
      </c>
      <c r="D172" s="128" t="s">
        <v>134</v>
      </c>
      <c r="E172" s="129" t="s">
        <v>1115</v>
      </c>
      <c r="F172" s="130" t="s">
        <v>1116</v>
      </c>
      <c r="G172" s="131" t="s">
        <v>161</v>
      </c>
      <c r="H172" s="132">
        <v>750</v>
      </c>
      <c r="I172" s="78"/>
      <c r="J172" s="126">
        <f t="shared" si="40"/>
        <v>0</v>
      </c>
      <c r="K172" s="79"/>
      <c r="L172" s="23"/>
      <c r="M172" s="80" t="s">
        <v>1</v>
      </c>
      <c r="N172" s="81" t="s">
        <v>37</v>
      </c>
      <c r="P172" s="82">
        <f t="shared" si="41"/>
        <v>0</v>
      </c>
      <c r="Q172" s="82">
        <v>0</v>
      </c>
      <c r="R172" s="82">
        <f t="shared" si="42"/>
        <v>0</v>
      </c>
      <c r="S172" s="82">
        <v>0</v>
      </c>
      <c r="T172" s="83">
        <f t="shared" si="43"/>
        <v>0</v>
      </c>
      <c r="AR172" s="84" t="s">
        <v>138</v>
      </c>
      <c r="AT172" s="84" t="s">
        <v>134</v>
      </c>
      <c r="AU172" s="84" t="s">
        <v>82</v>
      </c>
      <c r="AY172" s="16" t="s">
        <v>132</v>
      </c>
      <c r="BE172" s="85">
        <f t="shared" si="44"/>
        <v>0</v>
      </c>
      <c r="BF172" s="85">
        <f t="shared" si="45"/>
        <v>0</v>
      </c>
      <c r="BG172" s="85">
        <f t="shared" si="46"/>
        <v>0</v>
      </c>
      <c r="BH172" s="85">
        <f t="shared" si="47"/>
        <v>0</v>
      </c>
      <c r="BI172" s="85">
        <f t="shared" si="48"/>
        <v>0</v>
      </c>
      <c r="BJ172" s="16" t="s">
        <v>80</v>
      </c>
      <c r="BK172" s="85">
        <f t="shared" si="49"/>
        <v>0</v>
      </c>
      <c r="BL172" s="16" t="s">
        <v>138</v>
      </c>
      <c r="BM172" s="84" t="s">
        <v>1117</v>
      </c>
    </row>
    <row r="173" spans="2:65" s="1" customFormat="1" ht="16.5" customHeight="1">
      <c r="B173" s="127"/>
      <c r="C173" s="128" t="s">
        <v>346</v>
      </c>
      <c r="D173" s="128" t="s">
        <v>134</v>
      </c>
      <c r="E173" s="129" t="s">
        <v>1118</v>
      </c>
      <c r="F173" s="130" t="s">
        <v>1119</v>
      </c>
      <c r="G173" s="131" t="s">
        <v>1032</v>
      </c>
      <c r="H173" s="132">
        <v>25</v>
      </c>
      <c r="I173" s="78"/>
      <c r="J173" s="126">
        <f t="shared" si="40"/>
        <v>0</v>
      </c>
      <c r="K173" s="79"/>
      <c r="L173" s="23"/>
      <c r="M173" s="80" t="s">
        <v>1</v>
      </c>
      <c r="N173" s="81" t="s">
        <v>37</v>
      </c>
      <c r="P173" s="82">
        <f t="shared" si="41"/>
        <v>0</v>
      </c>
      <c r="Q173" s="82">
        <v>0</v>
      </c>
      <c r="R173" s="82">
        <f t="shared" si="42"/>
        <v>0</v>
      </c>
      <c r="S173" s="82">
        <v>0</v>
      </c>
      <c r="T173" s="83">
        <f t="shared" si="43"/>
        <v>0</v>
      </c>
      <c r="AR173" s="84" t="s">
        <v>138</v>
      </c>
      <c r="AT173" s="84" t="s">
        <v>134</v>
      </c>
      <c r="AU173" s="84" t="s">
        <v>82</v>
      </c>
      <c r="AY173" s="16" t="s">
        <v>132</v>
      </c>
      <c r="BE173" s="85">
        <f t="shared" si="44"/>
        <v>0</v>
      </c>
      <c r="BF173" s="85">
        <f t="shared" si="45"/>
        <v>0</v>
      </c>
      <c r="BG173" s="85">
        <f t="shared" si="46"/>
        <v>0</v>
      </c>
      <c r="BH173" s="85">
        <f t="shared" si="47"/>
        <v>0</v>
      </c>
      <c r="BI173" s="85">
        <f t="shared" si="48"/>
        <v>0</v>
      </c>
      <c r="BJ173" s="16" t="s">
        <v>80</v>
      </c>
      <c r="BK173" s="85">
        <f t="shared" si="49"/>
        <v>0</v>
      </c>
      <c r="BL173" s="16" t="s">
        <v>138</v>
      </c>
      <c r="BM173" s="84" t="s">
        <v>753</v>
      </c>
    </row>
    <row r="174" spans="2:65" s="1" customFormat="1" ht="16.5" customHeight="1">
      <c r="B174" s="127"/>
      <c r="C174" s="128" t="s">
        <v>351</v>
      </c>
      <c r="D174" s="128" t="s">
        <v>134</v>
      </c>
      <c r="E174" s="129" t="s">
        <v>1120</v>
      </c>
      <c r="F174" s="130" t="s">
        <v>1121</v>
      </c>
      <c r="G174" s="131" t="s">
        <v>1032</v>
      </c>
      <c r="H174" s="132">
        <v>15</v>
      </c>
      <c r="I174" s="78"/>
      <c r="J174" s="126">
        <f t="shared" si="40"/>
        <v>0</v>
      </c>
      <c r="K174" s="79"/>
      <c r="L174" s="23"/>
      <c r="M174" s="80" t="s">
        <v>1</v>
      </c>
      <c r="N174" s="81" t="s">
        <v>37</v>
      </c>
      <c r="P174" s="82">
        <f t="shared" si="41"/>
        <v>0</v>
      </c>
      <c r="Q174" s="82">
        <v>0</v>
      </c>
      <c r="R174" s="82">
        <f t="shared" si="42"/>
        <v>0</v>
      </c>
      <c r="S174" s="82">
        <v>0</v>
      </c>
      <c r="T174" s="83">
        <f t="shared" si="43"/>
        <v>0</v>
      </c>
      <c r="AR174" s="84" t="s">
        <v>138</v>
      </c>
      <c r="AT174" s="84" t="s">
        <v>134</v>
      </c>
      <c r="AU174" s="84" t="s">
        <v>82</v>
      </c>
      <c r="AY174" s="16" t="s">
        <v>132</v>
      </c>
      <c r="BE174" s="85">
        <f t="shared" si="44"/>
        <v>0</v>
      </c>
      <c r="BF174" s="85">
        <f t="shared" si="45"/>
        <v>0</v>
      </c>
      <c r="BG174" s="85">
        <f t="shared" si="46"/>
        <v>0</v>
      </c>
      <c r="BH174" s="85">
        <f t="shared" si="47"/>
        <v>0</v>
      </c>
      <c r="BI174" s="85">
        <f t="shared" si="48"/>
        <v>0</v>
      </c>
      <c r="BJ174" s="16" t="s">
        <v>80</v>
      </c>
      <c r="BK174" s="85">
        <f t="shared" si="49"/>
        <v>0</v>
      </c>
      <c r="BL174" s="16" t="s">
        <v>138</v>
      </c>
      <c r="BM174" s="84" t="s">
        <v>1122</v>
      </c>
    </row>
    <row r="175" spans="2:65" s="1" customFormat="1" ht="24.2" customHeight="1">
      <c r="B175" s="127"/>
      <c r="C175" s="128" t="s">
        <v>355</v>
      </c>
      <c r="D175" s="128" t="s">
        <v>134</v>
      </c>
      <c r="E175" s="129" t="s">
        <v>1123</v>
      </c>
      <c r="F175" s="130" t="s">
        <v>1124</v>
      </c>
      <c r="G175" s="131" t="s">
        <v>1032</v>
      </c>
      <c r="H175" s="132">
        <v>50</v>
      </c>
      <c r="I175" s="78"/>
      <c r="J175" s="126">
        <f t="shared" si="40"/>
        <v>0</v>
      </c>
      <c r="K175" s="79"/>
      <c r="L175" s="23"/>
      <c r="M175" s="80" t="s">
        <v>1</v>
      </c>
      <c r="N175" s="81" t="s">
        <v>37</v>
      </c>
      <c r="P175" s="82">
        <f t="shared" si="41"/>
        <v>0</v>
      </c>
      <c r="Q175" s="82">
        <v>0</v>
      </c>
      <c r="R175" s="82">
        <f t="shared" si="42"/>
        <v>0</v>
      </c>
      <c r="S175" s="82">
        <v>0</v>
      </c>
      <c r="T175" s="83">
        <f t="shared" si="43"/>
        <v>0</v>
      </c>
      <c r="AR175" s="84" t="s">
        <v>138</v>
      </c>
      <c r="AT175" s="84" t="s">
        <v>134</v>
      </c>
      <c r="AU175" s="84" t="s">
        <v>82</v>
      </c>
      <c r="AY175" s="16" t="s">
        <v>132</v>
      </c>
      <c r="BE175" s="85">
        <f t="shared" si="44"/>
        <v>0</v>
      </c>
      <c r="BF175" s="85">
        <f t="shared" si="45"/>
        <v>0</v>
      </c>
      <c r="BG175" s="85">
        <f t="shared" si="46"/>
        <v>0</v>
      </c>
      <c r="BH175" s="85">
        <f t="shared" si="47"/>
        <v>0</v>
      </c>
      <c r="BI175" s="85">
        <f t="shared" si="48"/>
        <v>0</v>
      </c>
      <c r="BJ175" s="16" t="s">
        <v>80</v>
      </c>
      <c r="BK175" s="85">
        <f t="shared" si="49"/>
        <v>0</v>
      </c>
      <c r="BL175" s="16" t="s">
        <v>138</v>
      </c>
      <c r="BM175" s="84" t="s">
        <v>1125</v>
      </c>
    </row>
    <row r="176" spans="2:65" s="1" customFormat="1" ht="16.5" customHeight="1">
      <c r="B176" s="127"/>
      <c r="C176" s="128" t="s">
        <v>360</v>
      </c>
      <c r="D176" s="128" t="s">
        <v>134</v>
      </c>
      <c r="E176" s="129" t="s">
        <v>1126</v>
      </c>
      <c r="F176" s="130" t="s">
        <v>1127</v>
      </c>
      <c r="G176" s="131" t="s">
        <v>1032</v>
      </c>
      <c r="H176" s="132">
        <v>30</v>
      </c>
      <c r="I176" s="78"/>
      <c r="J176" s="126">
        <f t="shared" si="40"/>
        <v>0</v>
      </c>
      <c r="K176" s="79"/>
      <c r="L176" s="23"/>
      <c r="M176" s="80" t="s">
        <v>1</v>
      </c>
      <c r="N176" s="81" t="s">
        <v>37</v>
      </c>
      <c r="P176" s="82">
        <f t="shared" si="41"/>
        <v>0</v>
      </c>
      <c r="Q176" s="82">
        <v>0</v>
      </c>
      <c r="R176" s="82">
        <f t="shared" si="42"/>
        <v>0</v>
      </c>
      <c r="S176" s="82">
        <v>0</v>
      </c>
      <c r="T176" s="83">
        <f t="shared" si="43"/>
        <v>0</v>
      </c>
      <c r="AR176" s="84" t="s">
        <v>138</v>
      </c>
      <c r="AT176" s="84" t="s">
        <v>134</v>
      </c>
      <c r="AU176" s="84" t="s">
        <v>82</v>
      </c>
      <c r="AY176" s="16" t="s">
        <v>132</v>
      </c>
      <c r="BE176" s="85">
        <f t="shared" si="44"/>
        <v>0</v>
      </c>
      <c r="BF176" s="85">
        <f t="shared" si="45"/>
        <v>0</v>
      </c>
      <c r="BG176" s="85">
        <f t="shared" si="46"/>
        <v>0</v>
      </c>
      <c r="BH176" s="85">
        <f t="shared" si="47"/>
        <v>0</v>
      </c>
      <c r="BI176" s="85">
        <f t="shared" si="48"/>
        <v>0</v>
      </c>
      <c r="BJ176" s="16" t="s">
        <v>80</v>
      </c>
      <c r="BK176" s="85">
        <f t="shared" si="49"/>
        <v>0</v>
      </c>
      <c r="BL176" s="16" t="s">
        <v>138</v>
      </c>
      <c r="BM176" s="84" t="s">
        <v>1128</v>
      </c>
    </row>
    <row r="177" spans="2:65" s="1" customFormat="1" ht="33" customHeight="1">
      <c r="B177" s="127"/>
      <c r="C177" s="128" t="s">
        <v>367</v>
      </c>
      <c r="D177" s="128" t="s">
        <v>134</v>
      </c>
      <c r="E177" s="129" t="s">
        <v>1129</v>
      </c>
      <c r="F177" s="130" t="s">
        <v>1130</v>
      </c>
      <c r="G177" s="131" t="s">
        <v>1032</v>
      </c>
      <c r="H177" s="132">
        <v>300</v>
      </c>
      <c r="I177" s="78"/>
      <c r="J177" s="126">
        <f t="shared" si="40"/>
        <v>0</v>
      </c>
      <c r="K177" s="79"/>
      <c r="L177" s="23"/>
      <c r="M177" s="80" t="s">
        <v>1</v>
      </c>
      <c r="N177" s="81" t="s">
        <v>37</v>
      </c>
      <c r="P177" s="82">
        <f t="shared" si="41"/>
        <v>0</v>
      </c>
      <c r="Q177" s="82">
        <v>0</v>
      </c>
      <c r="R177" s="82">
        <f t="shared" si="42"/>
        <v>0</v>
      </c>
      <c r="S177" s="82">
        <v>0</v>
      </c>
      <c r="T177" s="83">
        <f t="shared" si="43"/>
        <v>0</v>
      </c>
      <c r="AR177" s="84" t="s">
        <v>138</v>
      </c>
      <c r="AT177" s="84" t="s">
        <v>134</v>
      </c>
      <c r="AU177" s="84" t="s">
        <v>82</v>
      </c>
      <c r="AY177" s="16" t="s">
        <v>132</v>
      </c>
      <c r="BE177" s="85">
        <f t="shared" si="44"/>
        <v>0</v>
      </c>
      <c r="BF177" s="85">
        <f t="shared" si="45"/>
        <v>0</v>
      </c>
      <c r="BG177" s="85">
        <f t="shared" si="46"/>
        <v>0</v>
      </c>
      <c r="BH177" s="85">
        <f t="shared" si="47"/>
        <v>0</v>
      </c>
      <c r="BI177" s="85">
        <f t="shared" si="48"/>
        <v>0</v>
      </c>
      <c r="BJ177" s="16" t="s">
        <v>80</v>
      </c>
      <c r="BK177" s="85">
        <f t="shared" si="49"/>
        <v>0</v>
      </c>
      <c r="BL177" s="16" t="s">
        <v>138</v>
      </c>
      <c r="BM177" s="84" t="s">
        <v>1131</v>
      </c>
    </row>
    <row r="178" spans="2:65" s="1" customFormat="1" ht="24.2" customHeight="1">
      <c r="B178" s="127"/>
      <c r="C178" s="128" t="s">
        <v>375</v>
      </c>
      <c r="D178" s="128" t="s">
        <v>134</v>
      </c>
      <c r="E178" s="129" t="s">
        <v>1132</v>
      </c>
      <c r="F178" s="130" t="s">
        <v>1133</v>
      </c>
      <c r="G178" s="131" t="s">
        <v>1032</v>
      </c>
      <c r="H178" s="132">
        <v>200</v>
      </c>
      <c r="I178" s="78"/>
      <c r="J178" s="126">
        <f t="shared" si="40"/>
        <v>0</v>
      </c>
      <c r="K178" s="79"/>
      <c r="L178" s="23"/>
      <c r="M178" s="80" t="s">
        <v>1</v>
      </c>
      <c r="N178" s="81" t="s">
        <v>37</v>
      </c>
      <c r="P178" s="82">
        <f t="shared" si="41"/>
        <v>0</v>
      </c>
      <c r="Q178" s="82">
        <v>0</v>
      </c>
      <c r="R178" s="82">
        <f t="shared" si="42"/>
        <v>0</v>
      </c>
      <c r="S178" s="82">
        <v>0</v>
      </c>
      <c r="T178" s="83">
        <f t="shared" si="43"/>
        <v>0</v>
      </c>
      <c r="AR178" s="84" t="s">
        <v>138</v>
      </c>
      <c r="AT178" s="84" t="s">
        <v>134</v>
      </c>
      <c r="AU178" s="84" t="s">
        <v>82</v>
      </c>
      <c r="AY178" s="16" t="s">
        <v>132</v>
      </c>
      <c r="BE178" s="85">
        <f t="shared" si="44"/>
        <v>0</v>
      </c>
      <c r="BF178" s="85">
        <f t="shared" si="45"/>
        <v>0</v>
      </c>
      <c r="BG178" s="85">
        <f t="shared" si="46"/>
        <v>0</v>
      </c>
      <c r="BH178" s="85">
        <f t="shared" si="47"/>
        <v>0</v>
      </c>
      <c r="BI178" s="85">
        <f t="shared" si="48"/>
        <v>0</v>
      </c>
      <c r="BJ178" s="16" t="s">
        <v>80</v>
      </c>
      <c r="BK178" s="85">
        <f t="shared" si="49"/>
        <v>0</v>
      </c>
      <c r="BL178" s="16" t="s">
        <v>138</v>
      </c>
      <c r="BM178" s="84" t="s">
        <v>1134</v>
      </c>
    </row>
    <row r="179" spans="2:65" s="1" customFormat="1" ht="21.75" customHeight="1">
      <c r="B179" s="127"/>
      <c r="C179" s="128" t="s">
        <v>566</v>
      </c>
      <c r="D179" s="128" t="s">
        <v>134</v>
      </c>
      <c r="E179" s="129" t="s">
        <v>1135</v>
      </c>
      <c r="F179" s="130" t="s">
        <v>1136</v>
      </c>
      <c r="G179" s="131" t="s">
        <v>1032</v>
      </c>
      <c r="H179" s="132">
        <v>20</v>
      </c>
      <c r="I179" s="78"/>
      <c r="J179" s="126">
        <f t="shared" si="40"/>
        <v>0</v>
      </c>
      <c r="K179" s="79"/>
      <c r="L179" s="23"/>
      <c r="M179" s="80" t="s">
        <v>1</v>
      </c>
      <c r="N179" s="81" t="s">
        <v>37</v>
      </c>
      <c r="P179" s="82">
        <f t="shared" si="41"/>
        <v>0</v>
      </c>
      <c r="Q179" s="82">
        <v>0</v>
      </c>
      <c r="R179" s="82">
        <f t="shared" si="42"/>
        <v>0</v>
      </c>
      <c r="S179" s="82">
        <v>0</v>
      </c>
      <c r="T179" s="83">
        <f t="shared" si="43"/>
        <v>0</v>
      </c>
      <c r="AR179" s="84" t="s">
        <v>138</v>
      </c>
      <c r="AT179" s="84" t="s">
        <v>134</v>
      </c>
      <c r="AU179" s="84" t="s">
        <v>82</v>
      </c>
      <c r="AY179" s="16" t="s">
        <v>132</v>
      </c>
      <c r="BE179" s="85">
        <f t="shared" si="44"/>
        <v>0</v>
      </c>
      <c r="BF179" s="85">
        <f t="shared" si="45"/>
        <v>0</v>
      </c>
      <c r="BG179" s="85">
        <f t="shared" si="46"/>
        <v>0</v>
      </c>
      <c r="BH179" s="85">
        <f t="shared" si="47"/>
        <v>0</v>
      </c>
      <c r="BI179" s="85">
        <f t="shared" si="48"/>
        <v>0</v>
      </c>
      <c r="BJ179" s="16" t="s">
        <v>80</v>
      </c>
      <c r="BK179" s="85">
        <f t="shared" si="49"/>
        <v>0</v>
      </c>
      <c r="BL179" s="16" t="s">
        <v>138</v>
      </c>
      <c r="BM179" s="84" t="s">
        <v>1137</v>
      </c>
    </row>
    <row r="180" spans="2:65" s="1" customFormat="1" ht="16.5" customHeight="1">
      <c r="B180" s="127"/>
      <c r="C180" s="128" t="s">
        <v>571</v>
      </c>
      <c r="D180" s="128" t="s">
        <v>134</v>
      </c>
      <c r="E180" s="129" t="s">
        <v>1138</v>
      </c>
      <c r="F180" s="130" t="s">
        <v>1139</v>
      </c>
      <c r="G180" s="131" t="s">
        <v>1032</v>
      </c>
      <c r="H180" s="132">
        <v>10</v>
      </c>
      <c r="I180" s="78"/>
      <c r="J180" s="126">
        <f t="shared" si="40"/>
        <v>0</v>
      </c>
      <c r="K180" s="79"/>
      <c r="L180" s="23"/>
      <c r="M180" s="80" t="s">
        <v>1</v>
      </c>
      <c r="N180" s="81" t="s">
        <v>37</v>
      </c>
      <c r="P180" s="82">
        <f t="shared" si="41"/>
        <v>0</v>
      </c>
      <c r="Q180" s="82">
        <v>0</v>
      </c>
      <c r="R180" s="82">
        <f t="shared" si="42"/>
        <v>0</v>
      </c>
      <c r="S180" s="82">
        <v>0</v>
      </c>
      <c r="T180" s="83">
        <f t="shared" si="43"/>
        <v>0</v>
      </c>
      <c r="AR180" s="84" t="s">
        <v>138</v>
      </c>
      <c r="AT180" s="84" t="s">
        <v>134</v>
      </c>
      <c r="AU180" s="84" t="s">
        <v>82</v>
      </c>
      <c r="AY180" s="16" t="s">
        <v>132</v>
      </c>
      <c r="BE180" s="85">
        <f t="shared" si="44"/>
        <v>0</v>
      </c>
      <c r="BF180" s="85">
        <f t="shared" si="45"/>
        <v>0</v>
      </c>
      <c r="BG180" s="85">
        <f t="shared" si="46"/>
        <v>0</v>
      </c>
      <c r="BH180" s="85">
        <f t="shared" si="47"/>
        <v>0</v>
      </c>
      <c r="BI180" s="85">
        <f t="shared" si="48"/>
        <v>0</v>
      </c>
      <c r="BJ180" s="16" t="s">
        <v>80</v>
      </c>
      <c r="BK180" s="85">
        <f t="shared" si="49"/>
        <v>0</v>
      </c>
      <c r="BL180" s="16" t="s">
        <v>138</v>
      </c>
      <c r="BM180" s="84" t="s">
        <v>1140</v>
      </c>
    </row>
    <row r="181" spans="2:65" s="1" customFormat="1" ht="16.5" customHeight="1">
      <c r="B181" s="127"/>
      <c r="C181" s="128" t="s">
        <v>576</v>
      </c>
      <c r="D181" s="128" t="s">
        <v>134</v>
      </c>
      <c r="E181" s="129" t="s">
        <v>1141</v>
      </c>
      <c r="F181" s="130" t="s">
        <v>1142</v>
      </c>
      <c r="G181" s="131" t="s">
        <v>1032</v>
      </c>
      <c r="H181" s="132">
        <v>10</v>
      </c>
      <c r="I181" s="78"/>
      <c r="J181" s="126">
        <f t="shared" si="40"/>
        <v>0</v>
      </c>
      <c r="K181" s="79"/>
      <c r="L181" s="23"/>
      <c r="M181" s="80" t="s">
        <v>1</v>
      </c>
      <c r="N181" s="81" t="s">
        <v>37</v>
      </c>
      <c r="P181" s="82">
        <f t="shared" si="41"/>
        <v>0</v>
      </c>
      <c r="Q181" s="82">
        <v>0</v>
      </c>
      <c r="R181" s="82">
        <f t="shared" si="42"/>
        <v>0</v>
      </c>
      <c r="S181" s="82">
        <v>0</v>
      </c>
      <c r="T181" s="83">
        <f t="shared" si="43"/>
        <v>0</v>
      </c>
      <c r="AR181" s="84" t="s">
        <v>138</v>
      </c>
      <c r="AT181" s="84" t="s">
        <v>134</v>
      </c>
      <c r="AU181" s="84" t="s">
        <v>82</v>
      </c>
      <c r="AY181" s="16" t="s">
        <v>132</v>
      </c>
      <c r="BE181" s="85">
        <f t="shared" si="44"/>
        <v>0</v>
      </c>
      <c r="BF181" s="85">
        <f t="shared" si="45"/>
        <v>0</v>
      </c>
      <c r="BG181" s="85">
        <f t="shared" si="46"/>
        <v>0</v>
      </c>
      <c r="BH181" s="85">
        <f t="shared" si="47"/>
        <v>0</v>
      </c>
      <c r="BI181" s="85">
        <f t="shared" si="48"/>
        <v>0</v>
      </c>
      <c r="BJ181" s="16" t="s">
        <v>80</v>
      </c>
      <c r="BK181" s="85">
        <f t="shared" si="49"/>
        <v>0</v>
      </c>
      <c r="BL181" s="16" t="s">
        <v>138</v>
      </c>
      <c r="BM181" s="84" t="s">
        <v>1143</v>
      </c>
    </row>
    <row r="182" spans="2:65" s="1" customFormat="1" ht="21.75" customHeight="1">
      <c r="B182" s="127"/>
      <c r="C182" s="128" t="s">
        <v>580</v>
      </c>
      <c r="D182" s="128" t="s">
        <v>134</v>
      </c>
      <c r="E182" s="129" t="s">
        <v>1144</v>
      </c>
      <c r="F182" s="130" t="s">
        <v>1145</v>
      </c>
      <c r="G182" s="131" t="s">
        <v>1032</v>
      </c>
      <c r="H182" s="132">
        <v>15</v>
      </c>
      <c r="I182" s="78"/>
      <c r="J182" s="126">
        <f t="shared" si="40"/>
        <v>0</v>
      </c>
      <c r="K182" s="79"/>
      <c r="L182" s="23"/>
      <c r="M182" s="80" t="s">
        <v>1</v>
      </c>
      <c r="N182" s="81" t="s">
        <v>37</v>
      </c>
      <c r="P182" s="82">
        <f t="shared" si="41"/>
        <v>0</v>
      </c>
      <c r="Q182" s="82">
        <v>0</v>
      </c>
      <c r="R182" s="82">
        <f t="shared" si="42"/>
        <v>0</v>
      </c>
      <c r="S182" s="82">
        <v>0</v>
      </c>
      <c r="T182" s="83">
        <f t="shared" si="43"/>
        <v>0</v>
      </c>
      <c r="AR182" s="84" t="s">
        <v>138</v>
      </c>
      <c r="AT182" s="84" t="s">
        <v>134</v>
      </c>
      <c r="AU182" s="84" t="s">
        <v>82</v>
      </c>
      <c r="AY182" s="16" t="s">
        <v>132</v>
      </c>
      <c r="BE182" s="85">
        <f t="shared" si="44"/>
        <v>0</v>
      </c>
      <c r="BF182" s="85">
        <f t="shared" si="45"/>
        <v>0</v>
      </c>
      <c r="BG182" s="85">
        <f t="shared" si="46"/>
        <v>0</v>
      </c>
      <c r="BH182" s="85">
        <f t="shared" si="47"/>
        <v>0</v>
      </c>
      <c r="BI182" s="85">
        <f t="shared" si="48"/>
        <v>0</v>
      </c>
      <c r="BJ182" s="16" t="s">
        <v>80</v>
      </c>
      <c r="BK182" s="85">
        <f t="shared" si="49"/>
        <v>0</v>
      </c>
      <c r="BL182" s="16" t="s">
        <v>138</v>
      </c>
      <c r="BM182" s="84" t="s">
        <v>1146</v>
      </c>
    </row>
    <row r="183" spans="2:65" s="1" customFormat="1" ht="16.5" customHeight="1">
      <c r="B183" s="127"/>
      <c r="C183" s="128" t="s">
        <v>584</v>
      </c>
      <c r="D183" s="128" t="s">
        <v>134</v>
      </c>
      <c r="E183" s="129" t="s">
        <v>1147</v>
      </c>
      <c r="F183" s="130" t="s">
        <v>1148</v>
      </c>
      <c r="G183" s="131" t="s">
        <v>1032</v>
      </c>
      <c r="H183" s="132">
        <v>40</v>
      </c>
      <c r="I183" s="78"/>
      <c r="J183" s="126">
        <f t="shared" si="40"/>
        <v>0</v>
      </c>
      <c r="K183" s="79"/>
      <c r="L183" s="23"/>
      <c r="M183" s="80" t="s">
        <v>1</v>
      </c>
      <c r="N183" s="81" t="s">
        <v>37</v>
      </c>
      <c r="P183" s="82">
        <f t="shared" si="41"/>
        <v>0</v>
      </c>
      <c r="Q183" s="82">
        <v>0</v>
      </c>
      <c r="R183" s="82">
        <f t="shared" si="42"/>
        <v>0</v>
      </c>
      <c r="S183" s="82">
        <v>0</v>
      </c>
      <c r="T183" s="83">
        <f t="shared" si="43"/>
        <v>0</v>
      </c>
      <c r="AR183" s="84" t="s">
        <v>138</v>
      </c>
      <c r="AT183" s="84" t="s">
        <v>134</v>
      </c>
      <c r="AU183" s="84" t="s">
        <v>82</v>
      </c>
      <c r="AY183" s="16" t="s">
        <v>132</v>
      </c>
      <c r="BE183" s="85">
        <f t="shared" si="44"/>
        <v>0</v>
      </c>
      <c r="BF183" s="85">
        <f t="shared" si="45"/>
        <v>0</v>
      </c>
      <c r="BG183" s="85">
        <f t="shared" si="46"/>
        <v>0</v>
      </c>
      <c r="BH183" s="85">
        <f t="shared" si="47"/>
        <v>0</v>
      </c>
      <c r="BI183" s="85">
        <f t="shared" si="48"/>
        <v>0</v>
      </c>
      <c r="BJ183" s="16" t="s">
        <v>80</v>
      </c>
      <c r="BK183" s="85">
        <f t="shared" si="49"/>
        <v>0</v>
      </c>
      <c r="BL183" s="16" t="s">
        <v>138</v>
      </c>
      <c r="BM183" s="84" t="s">
        <v>1149</v>
      </c>
    </row>
    <row r="184" spans="2:65" s="1" customFormat="1" ht="16.5" customHeight="1">
      <c r="B184" s="127"/>
      <c r="C184" s="128" t="s">
        <v>92</v>
      </c>
      <c r="D184" s="128" t="s">
        <v>134</v>
      </c>
      <c r="E184" s="129" t="s">
        <v>1150</v>
      </c>
      <c r="F184" s="130" t="s">
        <v>1151</v>
      </c>
      <c r="G184" s="131" t="s">
        <v>1032</v>
      </c>
      <c r="H184" s="132">
        <v>20</v>
      </c>
      <c r="I184" s="78"/>
      <c r="J184" s="126">
        <f t="shared" si="40"/>
        <v>0</v>
      </c>
      <c r="K184" s="79"/>
      <c r="L184" s="23"/>
      <c r="M184" s="80" t="s">
        <v>1</v>
      </c>
      <c r="N184" s="81" t="s">
        <v>37</v>
      </c>
      <c r="P184" s="82">
        <f t="shared" si="41"/>
        <v>0</v>
      </c>
      <c r="Q184" s="82">
        <v>0</v>
      </c>
      <c r="R184" s="82">
        <f t="shared" si="42"/>
        <v>0</v>
      </c>
      <c r="S184" s="82">
        <v>0</v>
      </c>
      <c r="T184" s="83">
        <f t="shared" si="43"/>
        <v>0</v>
      </c>
      <c r="AR184" s="84" t="s">
        <v>138</v>
      </c>
      <c r="AT184" s="84" t="s">
        <v>134</v>
      </c>
      <c r="AU184" s="84" t="s">
        <v>82</v>
      </c>
      <c r="AY184" s="16" t="s">
        <v>132</v>
      </c>
      <c r="BE184" s="85">
        <f t="shared" si="44"/>
        <v>0</v>
      </c>
      <c r="BF184" s="85">
        <f t="shared" si="45"/>
        <v>0</v>
      </c>
      <c r="BG184" s="85">
        <f t="shared" si="46"/>
        <v>0</v>
      </c>
      <c r="BH184" s="85">
        <f t="shared" si="47"/>
        <v>0</v>
      </c>
      <c r="BI184" s="85">
        <f t="shared" si="48"/>
        <v>0</v>
      </c>
      <c r="BJ184" s="16" t="s">
        <v>80</v>
      </c>
      <c r="BK184" s="85">
        <f t="shared" si="49"/>
        <v>0</v>
      </c>
      <c r="BL184" s="16" t="s">
        <v>138</v>
      </c>
      <c r="BM184" s="84" t="s">
        <v>1152</v>
      </c>
    </row>
    <row r="185" spans="2:65" s="1" customFormat="1" ht="16.5" customHeight="1">
      <c r="B185" s="127"/>
      <c r="C185" s="128" t="s">
        <v>96</v>
      </c>
      <c r="D185" s="128" t="s">
        <v>134</v>
      </c>
      <c r="E185" s="129" t="s">
        <v>1153</v>
      </c>
      <c r="F185" s="130" t="s">
        <v>1154</v>
      </c>
      <c r="G185" s="131" t="s">
        <v>1032</v>
      </c>
      <c r="H185" s="132">
        <v>120</v>
      </c>
      <c r="I185" s="78"/>
      <c r="J185" s="126">
        <f t="shared" si="40"/>
        <v>0</v>
      </c>
      <c r="K185" s="79"/>
      <c r="L185" s="23"/>
      <c r="M185" s="80" t="s">
        <v>1</v>
      </c>
      <c r="N185" s="81" t="s">
        <v>37</v>
      </c>
      <c r="P185" s="82">
        <f t="shared" si="41"/>
        <v>0</v>
      </c>
      <c r="Q185" s="82">
        <v>0</v>
      </c>
      <c r="R185" s="82">
        <f t="shared" si="42"/>
        <v>0</v>
      </c>
      <c r="S185" s="82">
        <v>0</v>
      </c>
      <c r="T185" s="83">
        <f t="shared" si="43"/>
        <v>0</v>
      </c>
      <c r="AR185" s="84" t="s">
        <v>138</v>
      </c>
      <c r="AT185" s="84" t="s">
        <v>134</v>
      </c>
      <c r="AU185" s="84" t="s">
        <v>82</v>
      </c>
      <c r="AY185" s="16" t="s">
        <v>132</v>
      </c>
      <c r="BE185" s="85">
        <f t="shared" si="44"/>
        <v>0</v>
      </c>
      <c r="BF185" s="85">
        <f t="shared" si="45"/>
        <v>0</v>
      </c>
      <c r="BG185" s="85">
        <f t="shared" si="46"/>
        <v>0</v>
      </c>
      <c r="BH185" s="85">
        <f t="shared" si="47"/>
        <v>0</v>
      </c>
      <c r="BI185" s="85">
        <f t="shared" si="48"/>
        <v>0</v>
      </c>
      <c r="BJ185" s="16" t="s">
        <v>80</v>
      </c>
      <c r="BK185" s="85">
        <f t="shared" si="49"/>
        <v>0</v>
      </c>
      <c r="BL185" s="16" t="s">
        <v>138</v>
      </c>
      <c r="BM185" s="84" t="s">
        <v>1155</v>
      </c>
    </row>
    <row r="186" spans="2:65" s="1" customFormat="1" ht="16.5" customHeight="1">
      <c r="B186" s="127"/>
      <c r="C186" s="128" t="s">
        <v>595</v>
      </c>
      <c r="D186" s="128" t="s">
        <v>134</v>
      </c>
      <c r="E186" s="129" t="s">
        <v>1156</v>
      </c>
      <c r="F186" s="130" t="s">
        <v>1157</v>
      </c>
      <c r="G186" s="131" t="s">
        <v>1032</v>
      </c>
      <c r="H186" s="132">
        <v>1</v>
      </c>
      <c r="I186" s="78"/>
      <c r="J186" s="126">
        <f t="shared" si="40"/>
        <v>0</v>
      </c>
      <c r="K186" s="79"/>
      <c r="L186" s="23"/>
      <c r="M186" s="80" t="s">
        <v>1</v>
      </c>
      <c r="N186" s="81" t="s">
        <v>37</v>
      </c>
      <c r="P186" s="82">
        <f t="shared" si="41"/>
        <v>0</v>
      </c>
      <c r="Q186" s="82">
        <v>0</v>
      </c>
      <c r="R186" s="82">
        <f t="shared" si="42"/>
        <v>0</v>
      </c>
      <c r="S186" s="82">
        <v>0</v>
      </c>
      <c r="T186" s="83">
        <f t="shared" si="43"/>
        <v>0</v>
      </c>
      <c r="AR186" s="84" t="s">
        <v>138</v>
      </c>
      <c r="AT186" s="84" t="s">
        <v>134</v>
      </c>
      <c r="AU186" s="84" t="s">
        <v>82</v>
      </c>
      <c r="AY186" s="16" t="s">
        <v>132</v>
      </c>
      <c r="BE186" s="85">
        <f t="shared" si="44"/>
        <v>0</v>
      </c>
      <c r="BF186" s="85">
        <f t="shared" si="45"/>
        <v>0</v>
      </c>
      <c r="BG186" s="85">
        <f t="shared" si="46"/>
        <v>0</v>
      </c>
      <c r="BH186" s="85">
        <f t="shared" si="47"/>
        <v>0</v>
      </c>
      <c r="BI186" s="85">
        <f t="shared" si="48"/>
        <v>0</v>
      </c>
      <c r="BJ186" s="16" t="s">
        <v>80</v>
      </c>
      <c r="BK186" s="85">
        <f t="shared" si="49"/>
        <v>0</v>
      </c>
      <c r="BL186" s="16" t="s">
        <v>138</v>
      </c>
      <c r="BM186" s="84" t="s">
        <v>1158</v>
      </c>
    </row>
    <row r="187" spans="2:65" s="1" customFormat="1" ht="16.5" customHeight="1">
      <c r="B187" s="127"/>
      <c r="C187" s="128" t="s">
        <v>599</v>
      </c>
      <c r="D187" s="128" t="s">
        <v>134</v>
      </c>
      <c r="E187" s="129" t="s">
        <v>1159</v>
      </c>
      <c r="F187" s="130" t="s">
        <v>1160</v>
      </c>
      <c r="G187" s="131" t="s">
        <v>1032</v>
      </c>
      <c r="H187" s="132">
        <v>1</v>
      </c>
      <c r="I187" s="78"/>
      <c r="J187" s="126">
        <f t="shared" si="40"/>
        <v>0</v>
      </c>
      <c r="K187" s="79"/>
      <c r="L187" s="23"/>
      <c r="M187" s="80" t="s">
        <v>1</v>
      </c>
      <c r="N187" s="81" t="s">
        <v>37</v>
      </c>
      <c r="P187" s="82">
        <f t="shared" si="41"/>
        <v>0</v>
      </c>
      <c r="Q187" s="82">
        <v>0</v>
      </c>
      <c r="R187" s="82">
        <f t="shared" si="42"/>
        <v>0</v>
      </c>
      <c r="S187" s="82">
        <v>0</v>
      </c>
      <c r="T187" s="83">
        <f t="shared" si="43"/>
        <v>0</v>
      </c>
      <c r="AR187" s="84" t="s">
        <v>138</v>
      </c>
      <c r="AT187" s="84" t="s">
        <v>134</v>
      </c>
      <c r="AU187" s="84" t="s">
        <v>82</v>
      </c>
      <c r="AY187" s="16" t="s">
        <v>132</v>
      </c>
      <c r="BE187" s="85">
        <f t="shared" si="44"/>
        <v>0</v>
      </c>
      <c r="BF187" s="85">
        <f t="shared" si="45"/>
        <v>0</v>
      </c>
      <c r="BG187" s="85">
        <f t="shared" si="46"/>
        <v>0</v>
      </c>
      <c r="BH187" s="85">
        <f t="shared" si="47"/>
        <v>0</v>
      </c>
      <c r="BI187" s="85">
        <f t="shared" si="48"/>
        <v>0</v>
      </c>
      <c r="BJ187" s="16" t="s">
        <v>80</v>
      </c>
      <c r="BK187" s="85">
        <f t="shared" si="49"/>
        <v>0</v>
      </c>
      <c r="BL187" s="16" t="s">
        <v>138</v>
      </c>
      <c r="BM187" s="84" t="s">
        <v>1161</v>
      </c>
    </row>
    <row r="188" spans="2:65" s="11" customFormat="1" ht="22.9" customHeight="1">
      <c r="B188" s="133"/>
      <c r="C188" s="134"/>
      <c r="D188" s="135" t="s">
        <v>71</v>
      </c>
      <c r="E188" s="138" t="s">
        <v>1162</v>
      </c>
      <c r="F188" s="138" t="s">
        <v>1163</v>
      </c>
      <c r="G188" s="134"/>
      <c r="H188" s="134"/>
      <c r="I188" s="134"/>
      <c r="J188" s="139">
        <f>BK188</f>
        <v>0</v>
      </c>
      <c r="L188" s="71"/>
      <c r="M188" s="73"/>
      <c r="P188" s="74">
        <f>SUM(P189:P192)</f>
        <v>0</v>
      </c>
      <c r="R188" s="74">
        <f>SUM(R189:R192)</f>
        <v>0</v>
      </c>
      <c r="T188" s="75">
        <f>SUM(T189:T192)</f>
        <v>0</v>
      </c>
      <c r="AR188" s="72" t="s">
        <v>80</v>
      </c>
      <c r="AT188" s="76" t="s">
        <v>71</v>
      </c>
      <c r="AU188" s="76" t="s">
        <v>80</v>
      </c>
      <c r="AY188" s="72" t="s">
        <v>132</v>
      </c>
      <c r="BK188" s="77">
        <f>SUM(BK189:BK192)</f>
        <v>0</v>
      </c>
    </row>
    <row r="189" spans="2:65" s="1" customFormat="1" ht="24.2" customHeight="1">
      <c r="B189" s="127"/>
      <c r="C189" s="128" t="s">
        <v>603</v>
      </c>
      <c r="D189" s="128" t="s">
        <v>134</v>
      </c>
      <c r="E189" s="129" t="s">
        <v>1164</v>
      </c>
      <c r="F189" s="130" t="s">
        <v>1165</v>
      </c>
      <c r="G189" s="131" t="s">
        <v>161</v>
      </c>
      <c r="H189" s="132">
        <v>100</v>
      </c>
      <c r="I189" s="78"/>
      <c r="J189" s="126">
        <f>ROUND(I189*H189,2)</f>
        <v>0</v>
      </c>
      <c r="K189" s="79"/>
      <c r="L189" s="23"/>
      <c r="M189" s="80" t="s">
        <v>1</v>
      </c>
      <c r="N189" s="81" t="s">
        <v>37</v>
      </c>
      <c r="P189" s="82">
        <f>O189*H189</f>
        <v>0</v>
      </c>
      <c r="Q189" s="82">
        <v>0</v>
      </c>
      <c r="R189" s="82">
        <f>Q189*H189</f>
        <v>0</v>
      </c>
      <c r="S189" s="82">
        <v>0</v>
      </c>
      <c r="T189" s="83">
        <f>S189*H189</f>
        <v>0</v>
      </c>
      <c r="AR189" s="84" t="s">
        <v>138</v>
      </c>
      <c r="AT189" s="84" t="s">
        <v>134</v>
      </c>
      <c r="AU189" s="84" t="s">
        <v>82</v>
      </c>
      <c r="AY189" s="16" t="s">
        <v>132</v>
      </c>
      <c r="BE189" s="85">
        <f>IF(N189="základní",J189,0)</f>
        <v>0</v>
      </c>
      <c r="BF189" s="85">
        <f>IF(N189="snížená",J189,0)</f>
        <v>0</v>
      </c>
      <c r="BG189" s="85">
        <f>IF(N189="zákl. přenesená",J189,0)</f>
        <v>0</v>
      </c>
      <c r="BH189" s="85">
        <f>IF(N189="sníž. přenesená",J189,0)</f>
        <v>0</v>
      </c>
      <c r="BI189" s="85">
        <f>IF(N189="nulová",J189,0)</f>
        <v>0</v>
      </c>
      <c r="BJ189" s="16" t="s">
        <v>80</v>
      </c>
      <c r="BK189" s="85">
        <f>ROUND(I189*H189,2)</f>
        <v>0</v>
      </c>
      <c r="BL189" s="16" t="s">
        <v>138</v>
      </c>
      <c r="BM189" s="84" t="s">
        <v>1166</v>
      </c>
    </row>
    <row r="190" spans="2:65" s="1" customFormat="1" ht="16.5" customHeight="1">
      <c r="B190" s="127"/>
      <c r="C190" s="128" t="s">
        <v>607</v>
      </c>
      <c r="D190" s="128" t="s">
        <v>134</v>
      </c>
      <c r="E190" s="129" t="s">
        <v>1167</v>
      </c>
      <c r="F190" s="130" t="s">
        <v>1168</v>
      </c>
      <c r="G190" s="131" t="s">
        <v>150</v>
      </c>
      <c r="H190" s="132">
        <v>8</v>
      </c>
      <c r="I190" s="78"/>
      <c r="J190" s="126">
        <f>ROUND(I190*H190,2)</f>
        <v>0</v>
      </c>
      <c r="K190" s="79"/>
      <c r="L190" s="23"/>
      <c r="M190" s="80" t="s">
        <v>1</v>
      </c>
      <c r="N190" s="81" t="s">
        <v>37</v>
      </c>
      <c r="P190" s="82">
        <f>O190*H190</f>
        <v>0</v>
      </c>
      <c r="Q190" s="82">
        <v>0</v>
      </c>
      <c r="R190" s="82">
        <f>Q190*H190</f>
        <v>0</v>
      </c>
      <c r="S190" s="82">
        <v>0</v>
      </c>
      <c r="T190" s="83">
        <f>S190*H190</f>
        <v>0</v>
      </c>
      <c r="AR190" s="84" t="s">
        <v>138</v>
      </c>
      <c r="AT190" s="84" t="s">
        <v>134</v>
      </c>
      <c r="AU190" s="84" t="s">
        <v>82</v>
      </c>
      <c r="AY190" s="16" t="s">
        <v>132</v>
      </c>
      <c r="BE190" s="85">
        <f>IF(N190="základní",J190,0)</f>
        <v>0</v>
      </c>
      <c r="BF190" s="85">
        <f>IF(N190="snížená",J190,0)</f>
        <v>0</v>
      </c>
      <c r="BG190" s="85">
        <f>IF(N190="zákl. přenesená",J190,0)</f>
        <v>0</v>
      </c>
      <c r="BH190" s="85">
        <f>IF(N190="sníž. přenesená",J190,0)</f>
        <v>0</v>
      </c>
      <c r="BI190" s="85">
        <f>IF(N190="nulová",J190,0)</f>
        <v>0</v>
      </c>
      <c r="BJ190" s="16" t="s">
        <v>80</v>
      </c>
      <c r="BK190" s="85">
        <f>ROUND(I190*H190,2)</f>
        <v>0</v>
      </c>
      <c r="BL190" s="16" t="s">
        <v>138</v>
      </c>
      <c r="BM190" s="84" t="s">
        <v>1169</v>
      </c>
    </row>
    <row r="191" spans="2:65" s="1" customFormat="1" ht="16.5" customHeight="1">
      <c r="B191" s="127"/>
      <c r="C191" s="128" t="s">
        <v>612</v>
      </c>
      <c r="D191" s="128" t="s">
        <v>134</v>
      </c>
      <c r="E191" s="129" t="s">
        <v>1170</v>
      </c>
      <c r="F191" s="130" t="s">
        <v>1171</v>
      </c>
      <c r="G191" s="131" t="s">
        <v>161</v>
      </c>
      <c r="H191" s="132">
        <v>100</v>
      </c>
      <c r="I191" s="78"/>
      <c r="J191" s="126">
        <f>ROUND(I191*H191,2)</f>
        <v>0</v>
      </c>
      <c r="K191" s="79"/>
      <c r="L191" s="23"/>
      <c r="M191" s="80" t="s">
        <v>1</v>
      </c>
      <c r="N191" s="81" t="s">
        <v>37</v>
      </c>
      <c r="P191" s="82">
        <f>O191*H191</f>
        <v>0</v>
      </c>
      <c r="Q191" s="82">
        <v>0</v>
      </c>
      <c r="R191" s="82">
        <f>Q191*H191</f>
        <v>0</v>
      </c>
      <c r="S191" s="82">
        <v>0</v>
      </c>
      <c r="T191" s="83">
        <f>S191*H191</f>
        <v>0</v>
      </c>
      <c r="AR191" s="84" t="s">
        <v>138</v>
      </c>
      <c r="AT191" s="84" t="s">
        <v>134</v>
      </c>
      <c r="AU191" s="84" t="s">
        <v>82</v>
      </c>
      <c r="AY191" s="16" t="s">
        <v>132</v>
      </c>
      <c r="BE191" s="85">
        <f>IF(N191="základní",J191,0)</f>
        <v>0</v>
      </c>
      <c r="BF191" s="85">
        <f>IF(N191="snížená",J191,0)</f>
        <v>0</v>
      </c>
      <c r="BG191" s="85">
        <f>IF(N191="zákl. přenesená",J191,0)</f>
        <v>0</v>
      </c>
      <c r="BH191" s="85">
        <f>IF(N191="sníž. přenesená",J191,0)</f>
        <v>0</v>
      </c>
      <c r="BI191" s="85">
        <f>IF(N191="nulová",J191,0)</f>
        <v>0</v>
      </c>
      <c r="BJ191" s="16" t="s">
        <v>80</v>
      </c>
      <c r="BK191" s="85">
        <f>ROUND(I191*H191,2)</f>
        <v>0</v>
      </c>
      <c r="BL191" s="16" t="s">
        <v>138</v>
      </c>
      <c r="BM191" s="84" t="s">
        <v>1172</v>
      </c>
    </row>
    <row r="192" spans="2:65" s="1" customFormat="1" ht="16.5" customHeight="1">
      <c r="B192" s="127"/>
      <c r="C192" s="128" t="s">
        <v>617</v>
      </c>
      <c r="D192" s="128" t="s">
        <v>134</v>
      </c>
      <c r="E192" s="129" t="s">
        <v>1173</v>
      </c>
      <c r="F192" s="130" t="s">
        <v>1174</v>
      </c>
      <c r="G192" s="131" t="s">
        <v>1032</v>
      </c>
      <c r="H192" s="132">
        <v>100</v>
      </c>
      <c r="I192" s="78"/>
      <c r="J192" s="126">
        <f>ROUND(I192*H192,2)</f>
        <v>0</v>
      </c>
      <c r="K192" s="79"/>
      <c r="L192" s="23"/>
      <c r="M192" s="106" t="s">
        <v>1</v>
      </c>
      <c r="N192" s="107" t="s">
        <v>37</v>
      </c>
      <c r="O192" s="108"/>
      <c r="P192" s="109">
        <f>O192*H192</f>
        <v>0</v>
      </c>
      <c r="Q192" s="109">
        <v>0</v>
      </c>
      <c r="R192" s="109">
        <f>Q192*H192</f>
        <v>0</v>
      </c>
      <c r="S192" s="109">
        <v>0</v>
      </c>
      <c r="T192" s="110">
        <f>S192*H192</f>
        <v>0</v>
      </c>
      <c r="AR192" s="84" t="s">
        <v>138</v>
      </c>
      <c r="AT192" s="84" t="s">
        <v>134</v>
      </c>
      <c r="AU192" s="84" t="s">
        <v>82</v>
      </c>
      <c r="AY192" s="16" t="s">
        <v>132</v>
      </c>
      <c r="BE192" s="85">
        <f>IF(N192="základní",J192,0)</f>
        <v>0</v>
      </c>
      <c r="BF192" s="85">
        <f>IF(N192="snížená",J192,0)</f>
        <v>0</v>
      </c>
      <c r="BG192" s="85">
        <f>IF(N192="zákl. přenesená",J192,0)</f>
        <v>0</v>
      </c>
      <c r="BH192" s="85">
        <f>IF(N192="sníž. přenesená",J192,0)</f>
        <v>0</v>
      </c>
      <c r="BI192" s="85">
        <f>IF(N192="nulová",J192,0)</f>
        <v>0</v>
      </c>
      <c r="BJ192" s="16" t="s">
        <v>80</v>
      </c>
      <c r="BK192" s="85">
        <f>ROUND(I192*H192,2)</f>
        <v>0</v>
      </c>
      <c r="BL192" s="16" t="s">
        <v>138</v>
      </c>
      <c r="BM192" s="84" t="s">
        <v>1175</v>
      </c>
    </row>
    <row r="193" spans="2:12" s="1" customFormat="1" ht="6.95" customHeight="1">
      <c r="B193" s="124"/>
      <c r="C193" s="125"/>
      <c r="D193" s="125"/>
      <c r="E193" s="125"/>
      <c r="F193" s="125"/>
      <c r="G193" s="125"/>
      <c r="H193" s="125"/>
      <c r="I193" s="125"/>
      <c r="J193" s="125"/>
      <c r="K193" s="28"/>
      <c r="L193" s="23"/>
    </row>
  </sheetData>
  <sheetProtection algorithmName="SHA-512" hashValue="rZm66XLJ8++cmnVO/wOiBSSUCh4RvYhoNS2BM9Ag8h1sjihV6dHrqktQwzJae+ZAavffslktjDMi27gGYZ8Piw==" saltValue="BkpQ2W5rtxxjLELrLrF1MA==" spinCount="100000" sheet="1" objects="1" scenarios="1"/>
  <autoFilter ref="C124:K192" xr:uid="{00000000-0009-0000-0000-00000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9"/>
  <sheetViews>
    <sheetView showGridLines="0" topLeftCell="A144" workbookViewId="0">
      <selection activeCell="W162" sqref="W16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98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1176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21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tr">
        <f>IF('Rekapitulace stavby'!AN10="","",'Rekapitulace stavby'!AN10)</f>
        <v/>
      </c>
      <c r="L14" s="23"/>
    </row>
    <row r="15" spans="2:46" s="1" customFormat="1" ht="18" customHeight="1">
      <c r="B15" s="127"/>
      <c r="C15" s="153"/>
      <c r="D15" s="153"/>
      <c r="E15" s="155" t="str">
        <f>IF('Rekapitulace stavby'!E11="","",'Rekapitulace stavby'!E11)</f>
        <v xml:space="preserve"> </v>
      </c>
      <c r="F15" s="153"/>
      <c r="G15" s="153"/>
      <c r="H15" s="153"/>
      <c r="I15" s="154" t="s">
        <v>25</v>
      </c>
      <c r="J15" s="155" t="str">
        <f>IF('Rekapitulace stavby'!AN11="","",'Rekapitulace stavby'!AN11)</f>
        <v/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tr">
        <f>IF('Rekapitulace stavby'!AN16="","",'Rekapitulace stavby'!AN16)</f>
        <v/>
      </c>
      <c r="L20" s="23"/>
    </row>
    <row r="21" spans="2:12" s="1" customFormat="1" ht="18" customHeight="1">
      <c r="B21" s="127"/>
      <c r="C21" s="153"/>
      <c r="D21" s="153"/>
      <c r="E21" s="155" t="str">
        <f>IF('Rekapitulace stavby'!E17="","",'Rekapitulace stavby'!E17)</f>
        <v xml:space="preserve"> </v>
      </c>
      <c r="F21" s="153"/>
      <c r="G21" s="153"/>
      <c r="H21" s="153"/>
      <c r="I21" s="154" t="s">
        <v>25</v>
      </c>
      <c r="J21" s="155" t="str">
        <f>IF('Rekapitulace stavby'!AN17="","",'Rekapitulace stavby'!AN17)</f>
        <v/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tr">
        <f>IF('Rekapitulace stavby'!AN19="","",'Rekapitulace stavby'!AN19)</f>
        <v/>
      </c>
      <c r="L23" s="23"/>
    </row>
    <row r="24" spans="2:12" s="1" customFormat="1" ht="18" customHeight="1">
      <c r="B24" s="127"/>
      <c r="C24" s="153"/>
      <c r="D24" s="153"/>
      <c r="E24" s="155" t="str">
        <f>IF('Rekapitulace stavby'!E20="","",'Rekapitulace stavby'!E20)</f>
        <v xml:space="preserve"> </v>
      </c>
      <c r="F24" s="153"/>
      <c r="G24" s="153"/>
      <c r="H24" s="153"/>
      <c r="I24" s="154" t="s">
        <v>25</v>
      </c>
      <c r="J24" s="155" t="str">
        <f>IF('Rekapitulace stavby'!AN20="","",'Rekapitulace stavby'!AN20)</f>
        <v/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ROUND(J124,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ROUND((SUM(BE124:BE288)),  2)</f>
        <v>0</v>
      </c>
      <c r="G33" s="153"/>
      <c r="H33" s="153"/>
      <c r="I33" s="186">
        <v>0.21</v>
      </c>
      <c r="J33" s="185">
        <f>ROUND(((SUM(BE124:BE288))*I33),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ROUND((SUM(BF124:BF288)),  2)</f>
        <v>0</v>
      </c>
      <c r="G34" s="153"/>
      <c r="H34" s="153"/>
      <c r="I34" s="186">
        <v>0.12</v>
      </c>
      <c r="J34" s="185">
        <f>ROUND(((SUM(BF124:BF288))*I34),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ROUND((SUM(BG124:BG288)),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ROUND((SUM(BH124:BH288)),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ROUND((SUM(BI124:BI288)),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78" spans="2:12">
      <c r="B78" s="193"/>
      <c r="C78" s="193"/>
      <c r="D78" s="193"/>
      <c r="E78" s="193"/>
      <c r="F78" s="193"/>
      <c r="G78" s="193"/>
      <c r="H78" s="193"/>
      <c r="I78" s="193"/>
      <c r="J78" s="193"/>
    </row>
    <row r="79" spans="2:12">
      <c r="B79" s="193"/>
      <c r="C79" s="193"/>
      <c r="D79" s="193"/>
      <c r="E79" s="193"/>
      <c r="F79" s="193"/>
      <c r="G79" s="193"/>
      <c r="H79" s="193"/>
      <c r="I79" s="193"/>
      <c r="J79" s="193"/>
    </row>
    <row r="80" spans="2:12">
      <c r="B80" s="193"/>
      <c r="C80" s="193"/>
      <c r="D80" s="193"/>
      <c r="E80" s="193"/>
      <c r="F80" s="193"/>
      <c r="G80" s="193"/>
      <c r="H80" s="193"/>
      <c r="I80" s="193"/>
      <c r="J80" s="19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52 - IO 02 ZTI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 xml:space="preserve"> 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15.2" customHeight="1">
      <c r="B91" s="127"/>
      <c r="C91" s="154" t="s">
        <v>23</v>
      </c>
      <c r="D91" s="153"/>
      <c r="E91" s="153"/>
      <c r="F91" s="155" t="str">
        <f>E15</f>
        <v xml:space="preserve"> </v>
      </c>
      <c r="G91" s="153"/>
      <c r="H91" s="153"/>
      <c r="I91" s="154" t="s">
        <v>28</v>
      </c>
      <c r="J91" s="157" t="str">
        <f>E21</f>
        <v xml:space="preserve"> </v>
      </c>
      <c r="L91" s="23"/>
    </row>
    <row r="92" spans="2:47" s="1" customFormat="1" ht="15.2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 xml:space="preserve"> 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J124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110</v>
      </c>
      <c r="E97" s="172"/>
      <c r="F97" s="172"/>
      <c r="G97" s="172"/>
      <c r="H97" s="172"/>
      <c r="I97" s="172"/>
      <c r="J97" s="173">
        <f>J125</f>
        <v>0</v>
      </c>
      <c r="L97" s="64"/>
    </row>
    <row r="98" spans="2:12" s="9" customFormat="1" ht="19.899999999999999" customHeight="1">
      <c r="B98" s="174"/>
      <c r="C98" s="175"/>
      <c r="D98" s="176" t="s">
        <v>111</v>
      </c>
      <c r="E98" s="177"/>
      <c r="F98" s="177"/>
      <c r="G98" s="177"/>
      <c r="H98" s="177"/>
      <c r="I98" s="177"/>
      <c r="J98" s="178">
        <f>J126</f>
        <v>0</v>
      </c>
      <c r="L98" s="65"/>
    </row>
    <row r="99" spans="2:12" s="9" customFormat="1" ht="19.899999999999999" customHeight="1">
      <c r="B99" s="174"/>
      <c r="C99" s="175"/>
      <c r="D99" s="176" t="s">
        <v>1177</v>
      </c>
      <c r="E99" s="177"/>
      <c r="F99" s="177"/>
      <c r="G99" s="177"/>
      <c r="H99" s="177"/>
      <c r="I99" s="177"/>
      <c r="J99" s="178">
        <f>J175</f>
        <v>0</v>
      </c>
      <c r="L99" s="65"/>
    </row>
    <row r="100" spans="2:12" s="9" customFormat="1" ht="19.899999999999999" customHeight="1">
      <c r="B100" s="174"/>
      <c r="C100" s="175"/>
      <c r="D100" s="176" t="s">
        <v>1178</v>
      </c>
      <c r="E100" s="177"/>
      <c r="F100" s="177"/>
      <c r="G100" s="177"/>
      <c r="H100" s="177"/>
      <c r="I100" s="177"/>
      <c r="J100" s="178">
        <f>J188</f>
        <v>0</v>
      </c>
      <c r="L100" s="65"/>
    </row>
    <row r="101" spans="2:12" s="9" customFormat="1" ht="19.899999999999999" customHeight="1">
      <c r="B101" s="174"/>
      <c r="C101" s="175"/>
      <c r="D101" s="176" t="s">
        <v>114</v>
      </c>
      <c r="E101" s="177"/>
      <c r="F101" s="177"/>
      <c r="G101" s="177"/>
      <c r="H101" s="177"/>
      <c r="I101" s="177"/>
      <c r="J101" s="178">
        <f>J268</f>
        <v>0</v>
      </c>
      <c r="L101" s="65"/>
    </row>
    <row r="102" spans="2:12" s="8" customFormat="1" ht="24.95" customHeight="1">
      <c r="B102" s="169"/>
      <c r="C102" s="170"/>
      <c r="D102" s="171" t="s">
        <v>115</v>
      </c>
      <c r="E102" s="172"/>
      <c r="F102" s="172"/>
      <c r="G102" s="172"/>
      <c r="H102" s="172"/>
      <c r="I102" s="172"/>
      <c r="J102" s="173">
        <f>J271</f>
        <v>0</v>
      </c>
      <c r="L102" s="64"/>
    </row>
    <row r="103" spans="2:12" s="9" customFormat="1" ht="19.899999999999999" customHeight="1">
      <c r="B103" s="174"/>
      <c r="C103" s="175"/>
      <c r="D103" s="176" t="s">
        <v>1179</v>
      </c>
      <c r="E103" s="177"/>
      <c r="F103" s="177"/>
      <c r="G103" s="177"/>
      <c r="H103" s="177"/>
      <c r="I103" s="177"/>
      <c r="J103" s="178">
        <f>J272</f>
        <v>0</v>
      </c>
      <c r="L103" s="65"/>
    </row>
    <row r="104" spans="2:12" s="9" customFormat="1" ht="19.899999999999999" customHeight="1">
      <c r="B104" s="174"/>
      <c r="C104" s="175"/>
      <c r="D104" s="176" t="s">
        <v>1180</v>
      </c>
      <c r="E104" s="177"/>
      <c r="F104" s="177"/>
      <c r="G104" s="177"/>
      <c r="H104" s="177"/>
      <c r="I104" s="177"/>
      <c r="J104" s="178">
        <f>J280</f>
        <v>0</v>
      </c>
      <c r="L104" s="65"/>
    </row>
    <row r="105" spans="2:12" s="1" customFormat="1" ht="21.75" customHeight="1">
      <c r="B105" s="127"/>
      <c r="C105" s="153"/>
      <c r="D105" s="153"/>
      <c r="E105" s="153"/>
      <c r="F105" s="153"/>
      <c r="G105" s="153"/>
      <c r="H105" s="153"/>
      <c r="I105" s="153"/>
      <c r="J105" s="153"/>
      <c r="L105" s="23"/>
    </row>
    <row r="106" spans="2:12" s="1" customFormat="1" ht="6.95" customHeight="1">
      <c r="B106" s="124"/>
      <c r="C106" s="125"/>
      <c r="D106" s="125"/>
      <c r="E106" s="125"/>
      <c r="F106" s="125"/>
      <c r="G106" s="125"/>
      <c r="H106" s="125"/>
      <c r="I106" s="125"/>
      <c r="J106" s="125"/>
      <c r="K106" s="28"/>
      <c r="L106" s="23"/>
    </row>
    <row r="107" spans="2:12">
      <c r="B107" s="193"/>
      <c r="C107" s="193"/>
      <c r="D107" s="193"/>
      <c r="E107" s="193"/>
      <c r="F107" s="193"/>
      <c r="G107" s="193"/>
      <c r="H107" s="193"/>
      <c r="I107" s="193"/>
      <c r="J107" s="193"/>
    </row>
    <row r="108" spans="2:12">
      <c r="B108" s="193"/>
      <c r="C108" s="193"/>
      <c r="D108" s="193"/>
      <c r="E108" s="193"/>
      <c r="F108" s="193"/>
      <c r="G108" s="193"/>
      <c r="H108" s="193"/>
      <c r="I108" s="193"/>
      <c r="J108" s="193"/>
    </row>
    <row r="109" spans="2:12">
      <c r="B109" s="193"/>
      <c r="C109" s="193"/>
      <c r="D109" s="193"/>
      <c r="E109" s="193"/>
      <c r="F109" s="193"/>
      <c r="G109" s="193"/>
      <c r="H109" s="193"/>
      <c r="I109" s="193"/>
      <c r="J109" s="193"/>
    </row>
    <row r="110" spans="2:12" s="1" customFormat="1" ht="6.95" customHeight="1">
      <c r="B110" s="150"/>
      <c r="C110" s="151"/>
      <c r="D110" s="151"/>
      <c r="E110" s="151"/>
      <c r="F110" s="151"/>
      <c r="G110" s="151"/>
      <c r="H110" s="151"/>
      <c r="I110" s="151"/>
      <c r="J110" s="151"/>
      <c r="K110" s="29"/>
      <c r="L110" s="23"/>
    </row>
    <row r="111" spans="2:12" s="1" customFormat="1" ht="24.95" customHeight="1">
      <c r="B111" s="127"/>
      <c r="C111" s="152" t="s">
        <v>117</v>
      </c>
      <c r="D111" s="153"/>
      <c r="E111" s="153"/>
      <c r="F111" s="153"/>
      <c r="G111" s="153"/>
      <c r="H111" s="153"/>
      <c r="I111" s="153"/>
      <c r="J111" s="153"/>
      <c r="L111" s="23"/>
    </row>
    <row r="112" spans="2:12" s="1" customFormat="1" ht="6.95" customHeight="1">
      <c r="B112" s="127"/>
      <c r="C112" s="153"/>
      <c r="D112" s="153"/>
      <c r="E112" s="153"/>
      <c r="F112" s="153"/>
      <c r="G112" s="153"/>
      <c r="H112" s="153"/>
      <c r="I112" s="153"/>
      <c r="J112" s="153"/>
      <c r="L112" s="23"/>
    </row>
    <row r="113" spans="2:65" s="1" customFormat="1" ht="12" customHeight="1">
      <c r="B113" s="127"/>
      <c r="C113" s="154" t="s">
        <v>16</v>
      </c>
      <c r="D113" s="153"/>
      <c r="E113" s="153"/>
      <c r="F113" s="153"/>
      <c r="G113" s="153"/>
      <c r="H113" s="153"/>
      <c r="I113" s="153"/>
      <c r="J113" s="153"/>
      <c r="L113" s="23"/>
    </row>
    <row r="114" spans="2:65" s="1" customFormat="1" ht="16.5" customHeight="1">
      <c r="B114" s="127"/>
      <c r="C114" s="153"/>
      <c r="D114" s="153"/>
      <c r="E114" s="264" t="str">
        <f>E7</f>
        <v>ZOO Brno - lední medvědi</v>
      </c>
      <c r="F114" s="265"/>
      <c r="G114" s="265"/>
      <c r="H114" s="265"/>
      <c r="I114" s="153"/>
      <c r="J114" s="153"/>
      <c r="L114" s="23"/>
    </row>
    <row r="115" spans="2:65" s="1" customFormat="1" ht="12" customHeight="1">
      <c r="B115" s="127"/>
      <c r="C115" s="154" t="s">
        <v>103</v>
      </c>
      <c r="D115" s="153"/>
      <c r="E115" s="153"/>
      <c r="F115" s="153"/>
      <c r="G115" s="153"/>
      <c r="H115" s="153"/>
      <c r="I115" s="153"/>
      <c r="J115" s="153"/>
      <c r="L115" s="23"/>
    </row>
    <row r="116" spans="2:65" s="1" customFormat="1" ht="16.5" customHeight="1">
      <c r="B116" s="127"/>
      <c r="C116" s="153"/>
      <c r="D116" s="153"/>
      <c r="E116" s="247" t="str">
        <f>E9</f>
        <v>52 - IO 02 ZTI</v>
      </c>
      <c r="F116" s="263"/>
      <c r="G116" s="263"/>
      <c r="H116" s="263"/>
      <c r="I116" s="153"/>
      <c r="J116" s="153"/>
      <c r="L116" s="23"/>
    </row>
    <row r="117" spans="2:65" s="1" customFormat="1" ht="6.95" customHeight="1">
      <c r="B117" s="127"/>
      <c r="C117" s="153"/>
      <c r="D117" s="153"/>
      <c r="E117" s="153"/>
      <c r="F117" s="153"/>
      <c r="G117" s="153"/>
      <c r="H117" s="153"/>
      <c r="I117" s="153"/>
      <c r="J117" s="153"/>
      <c r="L117" s="23"/>
    </row>
    <row r="118" spans="2:65" s="1" customFormat="1" ht="12" customHeight="1">
      <c r="B118" s="127"/>
      <c r="C118" s="154" t="s">
        <v>20</v>
      </c>
      <c r="D118" s="153"/>
      <c r="E118" s="153"/>
      <c r="F118" s="155" t="str">
        <f>F12</f>
        <v xml:space="preserve"> </v>
      </c>
      <c r="G118" s="153"/>
      <c r="H118" s="153"/>
      <c r="I118" s="154" t="s">
        <v>22</v>
      </c>
      <c r="J118" s="156">
        <f>IF(J12="","",J12)</f>
        <v>45489</v>
      </c>
      <c r="L118" s="23"/>
    </row>
    <row r="119" spans="2:65" s="1" customFormat="1" ht="6.95" customHeight="1">
      <c r="B119" s="127"/>
      <c r="C119" s="153"/>
      <c r="D119" s="153"/>
      <c r="E119" s="153"/>
      <c r="F119" s="153"/>
      <c r="G119" s="153"/>
      <c r="H119" s="153"/>
      <c r="I119" s="153"/>
      <c r="J119" s="153"/>
      <c r="L119" s="23"/>
    </row>
    <row r="120" spans="2:65" s="1" customFormat="1" ht="15.2" customHeight="1">
      <c r="B120" s="127"/>
      <c r="C120" s="154" t="s">
        <v>23</v>
      </c>
      <c r="D120" s="153"/>
      <c r="E120" s="153"/>
      <c r="F120" s="155" t="str">
        <f>E15</f>
        <v xml:space="preserve"> </v>
      </c>
      <c r="G120" s="153"/>
      <c r="H120" s="153"/>
      <c r="I120" s="154" t="s">
        <v>28</v>
      </c>
      <c r="J120" s="157" t="str">
        <f>E21</f>
        <v xml:space="preserve"> </v>
      </c>
      <c r="L120" s="23"/>
    </row>
    <row r="121" spans="2:65" s="1" customFormat="1" ht="15.2" customHeight="1">
      <c r="B121" s="127"/>
      <c r="C121" s="154" t="s">
        <v>26</v>
      </c>
      <c r="D121" s="153"/>
      <c r="E121" s="153"/>
      <c r="F121" s="155" t="str">
        <f>IF(E18="","",E18)</f>
        <v>Vyplň údaj</v>
      </c>
      <c r="G121" s="153"/>
      <c r="H121" s="153"/>
      <c r="I121" s="154" t="s">
        <v>30</v>
      </c>
      <c r="J121" s="157" t="str">
        <f>E24</f>
        <v xml:space="preserve"> </v>
      </c>
      <c r="L121" s="23"/>
    </row>
    <row r="122" spans="2:65" s="1" customFormat="1" ht="10.35" customHeight="1">
      <c r="B122" s="127"/>
      <c r="C122" s="153"/>
      <c r="D122" s="153"/>
      <c r="E122" s="153"/>
      <c r="F122" s="153"/>
      <c r="G122" s="153"/>
      <c r="H122" s="153"/>
      <c r="I122" s="153"/>
      <c r="J122" s="153"/>
      <c r="L122" s="23"/>
    </row>
    <row r="123" spans="2:65" s="10" customFormat="1" ht="29.25" customHeight="1">
      <c r="B123" s="158"/>
      <c r="C123" s="159" t="s">
        <v>118</v>
      </c>
      <c r="D123" s="160" t="s">
        <v>57</v>
      </c>
      <c r="E123" s="160" t="s">
        <v>53</v>
      </c>
      <c r="F123" s="160" t="s">
        <v>54</v>
      </c>
      <c r="G123" s="160" t="s">
        <v>119</v>
      </c>
      <c r="H123" s="160" t="s">
        <v>120</v>
      </c>
      <c r="I123" s="160" t="s">
        <v>121</v>
      </c>
      <c r="J123" s="161" t="s">
        <v>107</v>
      </c>
      <c r="K123" s="67" t="s">
        <v>122</v>
      </c>
      <c r="L123" s="66"/>
      <c r="M123" s="36" t="s">
        <v>1</v>
      </c>
      <c r="N123" s="37" t="s">
        <v>36</v>
      </c>
      <c r="O123" s="37" t="s">
        <v>123</v>
      </c>
      <c r="P123" s="37" t="s">
        <v>124</v>
      </c>
      <c r="Q123" s="37" t="s">
        <v>125</v>
      </c>
      <c r="R123" s="37" t="s">
        <v>126</v>
      </c>
      <c r="S123" s="37" t="s">
        <v>127</v>
      </c>
      <c r="T123" s="38" t="s">
        <v>128</v>
      </c>
    </row>
    <row r="124" spans="2:65" s="1" customFormat="1" ht="22.9" customHeight="1">
      <c r="B124" s="127"/>
      <c r="C124" s="162" t="s">
        <v>129</v>
      </c>
      <c r="D124" s="153"/>
      <c r="E124" s="153"/>
      <c r="F124" s="153"/>
      <c r="G124" s="153"/>
      <c r="H124" s="153"/>
      <c r="I124" s="153"/>
      <c r="J124" s="163">
        <f>BK124</f>
        <v>0</v>
      </c>
      <c r="L124" s="23"/>
      <c r="M124" s="39"/>
      <c r="N124" s="32"/>
      <c r="O124" s="32"/>
      <c r="P124" s="68">
        <f>P125+P271</f>
        <v>0</v>
      </c>
      <c r="Q124" s="32"/>
      <c r="R124" s="68">
        <f>R125+R271</f>
        <v>7.9213280799999986</v>
      </c>
      <c r="S124" s="32"/>
      <c r="T124" s="69">
        <f>T125+T271</f>
        <v>0</v>
      </c>
      <c r="AT124" s="16" t="s">
        <v>71</v>
      </c>
      <c r="AU124" s="16" t="s">
        <v>109</v>
      </c>
      <c r="BK124" s="70">
        <f>BK125+BK271</f>
        <v>0</v>
      </c>
    </row>
    <row r="125" spans="2:65" s="11" customFormat="1" ht="25.9" customHeight="1">
      <c r="B125" s="133"/>
      <c r="C125" s="134"/>
      <c r="D125" s="135" t="s">
        <v>71</v>
      </c>
      <c r="E125" s="136" t="s">
        <v>130</v>
      </c>
      <c r="F125" s="136" t="s">
        <v>131</v>
      </c>
      <c r="G125" s="134"/>
      <c r="H125" s="134"/>
      <c r="I125" s="134"/>
      <c r="J125" s="137">
        <f>BK125</f>
        <v>0</v>
      </c>
      <c r="L125" s="71"/>
      <c r="M125" s="73"/>
      <c r="P125" s="74">
        <f>P126+P175+P188+P268</f>
        <v>0</v>
      </c>
      <c r="R125" s="74">
        <f>R126+R175+R188+R268</f>
        <v>7.8617280799999989</v>
      </c>
      <c r="T125" s="75">
        <f>T126+T175+T188+T268</f>
        <v>0</v>
      </c>
      <c r="AR125" s="72" t="s">
        <v>80</v>
      </c>
      <c r="AT125" s="76" t="s">
        <v>71</v>
      </c>
      <c r="AU125" s="76" t="s">
        <v>72</v>
      </c>
      <c r="AY125" s="72" t="s">
        <v>132</v>
      </c>
      <c r="BK125" s="77">
        <f>BK126+BK175+BK188+BK268</f>
        <v>0</v>
      </c>
    </row>
    <row r="126" spans="2:65" s="11" customFormat="1" ht="22.9" customHeight="1">
      <c r="B126" s="133"/>
      <c r="C126" s="134"/>
      <c r="D126" s="135" t="s">
        <v>71</v>
      </c>
      <c r="E126" s="138" t="s">
        <v>80</v>
      </c>
      <c r="F126" s="138" t="s">
        <v>133</v>
      </c>
      <c r="G126" s="134"/>
      <c r="H126" s="134"/>
      <c r="I126" s="134"/>
      <c r="J126" s="139">
        <f>BK126</f>
        <v>0</v>
      </c>
      <c r="L126" s="71"/>
      <c r="M126" s="73"/>
      <c r="P126" s="74">
        <f>SUM(P127:P174)</f>
        <v>0</v>
      </c>
      <c r="R126" s="74">
        <f>SUM(R127:R174)</f>
        <v>0.33129599999999998</v>
      </c>
      <c r="T126" s="75">
        <f>SUM(T127:T174)</f>
        <v>0</v>
      </c>
      <c r="AR126" s="72" t="s">
        <v>80</v>
      </c>
      <c r="AT126" s="76" t="s">
        <v>71</v>
      </c>
      <c r="AU126" s="76" t="s">
        <v>80</v>
      </c>
      <c r="AY126" s="72" t="s">
        <v>132</v>
      </c>
      <c r="BK126" s="77">
        <f>SUM(BK127:BK174)</f>
        <v>0</v>
      </c>
    </row>
    <row r="127" spans="2:65" s="1" customFormat="1" ht="33" customHeight="1">
      <c r="B127" s="127"/>
      <c r="C127" s="128" t="s">
        <v>80</v>
      </c>
      <c r="D127" s="128" t="s">
        <v>134</v>
      </c>
      <c r="E127" s="129" t="s">
        <v>1181</v>
      </c>
      <c r="F127" s="130" t="s">
        <v>1182</v>
      </c>
      <c r="G127" s="131" t="s">
        <v>150</v>
      </c>
      <c r="H127" s="132">
        <v>25.5</v>
      </c>
      <c r="I127" s="78"/>
      <c r="J127" s="126">
        <f>ROUND(I127*H127,2)</f>
        <v>0</v>
      </c>
      <c r="K127" s="79"/>
      <c r="L127" s="23"/>
      <c r="M127" s="80" t="s">
        <v>1</v>
      </c>
      <c r="N127" s="81" t="s">
        <v>37</v>
      </c>
      <c r="P127" s="82">
        <f>O127*H127</f>
        <v>0</v>
      </c>
      <c r="Q127" s="82">
        <v>0</v>
      </c>
      <c r="R127" s="82">
        <f>Q127*H127</f>
        <v>0</v>
      </c>
      <c r="S127" s="82">
        <v>0</v>
      </c>
      <c r="T127" s="83">
        <f>S127*H127</f>
        <v>0</v>
      </c>
      <c r="AR127" s="84" t="s">
        <v>138</v>
      </c>
      <c r="AT127" s="84" t="s">
        <v>134</v>
      </c>
      <c r="AU127" s="84" t="s">
        <v>82</v>
      </c>
      <c r="AY127" s="16" t="s">
        <v>132</v>
      </c>
      <c r="BE127" s="85">
        <f>IF(N127="základní",J127,0)</f>
        <v>0</v>
      </c>
      <c r="BF127" s="85">
        <f>IF(N127="snížená",J127,0)</f>
        <v>0</v>
      </c>
      <c r="BG127" s="85">
        <f>IF(N127="zákl. přenesená",J127,0)</f>
        <v>0</v>
      </c>
      <c r="BH127" s="85">
        <f>IF(N127="sníž. přenesená",J127,0)</f>
        <v>0</v>
      </c>
      <c r="BI127" s="85">
        <f>IF(N127="nulová",J127,0)</f>
        <v>0</v>
      </c>
      <c r="BJ127" s="16" t="s">
        <v>80</v>
      </c>
      <c r="BK127" s="85">
        <f>ROUND(I127*H127,2)</f>
        <v>0</v>
      </c>
      <c r="BL127" s="16" t="s">
        <v>138</v>
      </c>
      <c r="BM127" s="84" t="s">
        <v>1183</v>
      </c>
    </row>
    <row r="128" spans="2:65" s="14" customFormat="1">
      <c r="B128" s="140"/>
      <c r="C128" s="141"/>
      <c r="D128" s="115" t="s">
        <v>140</v>
      </c>
      <c r="E128" s="142" t="s">
        <v>1</v>
      </c>
      <c r="F128" s="143" t="s">
        <v>152</v>
      </c>
      <c r="G128" s="141"/>
      <c r="H128" s="142" t="s">
        <v>1</v>
      </c>
      <c r="I128" s="141"/>
      <c r="J128" s="141"/>
      <c r="L128" s="94"/>
      <c r="M128" s="96"/>
      <c r="T128" s="97"/>
      <c r="AT128" s="95" t="s">
        <v>140</v>
      </c>
      <c r="AU128" s="95" t="s">
        <v>82</v>
      </c>
      <c r="AV128" s="14" t="s">
        <v>80</v>
      </c>
      <c r="AW128" s="14" t="s">
        <v>29</v>
      </c>
      <c r="AX128" s="14" t="s">
        <v>72</v>
      </c>
      <c r="AY128" s="95" t="s">
        <v>132</v>
      </c>
    </row>
    <row r="129" spans="2:65" s="12" customFormat="1">
      <c r="B129" s="113"/>
      <c r="C129" s="114"/>
      <c r="D129" s="115" t="s">
        <v>140</v>
      </c>
      <c r="E129" s="116" t="s">
        <v>1</v>
      </c>
      <c r="F129" s="117" t="s">
        <v>1184</v>
      </c>
      <c r="G129" s="114"/>
      <c r="H129" s="118">
        <v>25.5</v>
      </c>
      <c r="I129" s="114"/>
      <c r="J129" s="114"/>
      <c r="L129" s="86"/>
      <c r="M129" s="88"/>
      <c r="T129" s="89"/>
      <c r="AT129" s="87" t="s">
        <v>140</v>
      </c>
      <c r="AU129" s="87" t="s">
        <v>82</v>
      </c>
      <c r="AV129" s="12" t="s">
        <v>82</v>
      </c>
      <c r="AW129" s="12" t="s">
        <v>29</v>
      </c>
      <c r="AX129" s="12" t="s">
        <v>72</v>
      </c>
      <c r="AY129" s="87" t="s">
        <v>132</v>
      </c>
    </row>
    <row r="130" spans="2:65" s="13" customFormat="1">
      <c r="B130" s="119"/>
      <c r="C130" s="120"/>
      <c r="D130" s="115" t="s">
        <v>140</v>
      </c>
      <c r="E130" s="121" t="s">
        <v>1</v>
      </c>
      <c r="F130" s="122" t="s">
        <v>142</v>
      </c>
      <c r="G130" s="120"/>
      <c r="H130" s="123">
        <v>25.5</v>
      </c>
      <c r="I130" s="120"/>
      <c r="J130" s="120"/>
      <c r="L130" s="90"/>
      <c r="M130" s="92"/>
      <c r="T130" s="93"/>
      <c r="AT130" s="91" t="s">
        <v>140</v>
      </c>
      <c r="AU130" s="91" t="s">
        <v>82</v>
      </c>
      <c r="AV130" s="13" t="s">
        <v>138</v>
      </c>
      <c r="AW130" s="13" t="s">
        <v>29</v>
      </c>
      <c r="AX130" s="13" t="s">
        <v>80</v>
      </c>
      <c r="AY130" s="91" t="s">
        <v>132</v>
      </c>
    </row>
    <row r="131" spans="2:65" s="1" customFormat="1" ht="33" customHeight="1">
      <c r="B131" s="127"/>
      <c r="C131" s="128" t="s">
        <v>82</v>
      </c>
      <c r="D131" s="128" t="s">
        <v>134</v>
      </c>
      <c r="E131" s="129" t="s">
        <v>1185</v>
      </c>
      <c r="F131" s="130" t="s">
        <v>1186</v>
      </c>
      <c r="G131" s="131" t="s">
        <v>150</v>
      </c>
      <c r="H131" s="132">
        <v>5.74</v>
      </c>
      <c r="I131" s="78"/>
      <c r="J131" s="126">
        <f>ROUND(I131*H131,2)</f>
        <v>0</v>
      </c>
      <c r="K131" s="79"/>
      <c r="L131" s="23"/>
      <c r="M131" s="80" t="s">
        <v>1</v>
      </c>
      <c r="N131" s="81" t="s">
        <v>37</v>
      </c>
      <c r="P131" s="82">
        <f>O131*H131</f>
        <v>0</v>
      </c>
      <c r="Q131" s="82">
        <v>0</v>
      </c>
      <c r="R131" s="82">
        <f>Q131*H131</f>
        <v>0</v>
      </c>
      <c r="S131" s="82">
        <v>0</v>
      </c>
      <c r="T131" s="83">
        <f>S131*H131</f>
        <v>0</v>
      </c>
      <c r="AR131" s="84" t="s">
        <v>138</v>
      </c>
      <c r="AT131" s="84" t="s">
        <v>134</v>
      </c>
      <c r="AU131" s="84" t="s">
        <v>82</v>
      </c>
      <c r="AY131" s="16" t="s">
        <v>132</v>
      </c>
      <c r="BE131" s="85">
        <f>IF(N131="základní",J131,0)</f>
        <v>0</v>
      </c>
      <c r="BF131" s="85">
        <f>IF(N131="snížená",J131,0)</f>
        <v>0</v>
      </c>
      <c r="BG131" s="85">
        <f>IF(N131="zákl. přenesená",J131,0)</f>
        <v>0</v>
      </c>
      <c r="BH131" s="85">
        <f>IF(N131="sníž. přenesená",J131,0)</f>
        <v>0</v>
      </c>
      <c r="BI131" s="85">
        <f>IF(N131="nulová",J131,0)</f>
        <v>0</v>
      </c>
      <c r="BJ131" s="16" t="s">
        <v>80</v>
      </c>
      <c r="BK131" s="85">
        <f>ROUND(I131*H131,2)</f>
        <v>0</v>
      </c>
      <c r="BL131" s="16" t="s">
        <v>138</v>
      </c>
      <c r="BM131" s="84" t="s">
        <v>1187</v>
      </c>
    </row>
    <row r="132" spans="2:65" s="14" customFormat="1">
      <c r="B132" s="140"/>
      <c r="C132" s="141"/>
      <c r="D132" s="115" t="s">
        <v>140</v>
      </c>
      <c r="E132" s="142" t="s">
        <v>1</v>
      </c>
      <c r="F132" s="143" t="s">
        <v>152</v>
      </c>
      <c r="G132" s="141"/>
      <c r="H132" s="142" t="s">
        <v>1</v>
      </c>
      <c r="I132" s="141"/>
      <c r="J132" s="141"/>
      <c r="L132" s="94"/>
      <c r="M132" s="96"/>
      <c r="T132" s="97"/>
      <c r="AT132" s="95" t="s">
        <v>140</v>
      </c>
      <c r="AU132" s="95" t="s">
        <v>82</v>
      </c>
      <c r="AV132" s="14" t="s">
        <v>80</v>
      </c>
      <c r="AW132" s="14" t="s">
        <v>29</v>
      </c>
      <c r="AX132" s="14" t="s">
        <v>72</v>
      </c>
      <c r="AY132" s="95" t="s">
        <v>132</v>
      </c>
    </row>
    <row r="133" spans="2:65" s="12" customFormat="1">
      <c r="B133" s="113"/>
      <c r="C133" s="114"/>
      <c r="D133" s="115" t="s">
        <v>140</v>
      </c>
      <c r="E133" s="116" t="s">
        <v>1</v>
      </c>
      <c r="F133" s="117" t="s">
        <v>1188</v>
      </c>
      <c r="G133" s="114"/>
      <c r="H133" s="118">
        <v>5.74</v>
      </c>
      <c r="I133" s="114"/>
      <c r="J133" s="114"/>
      <c r="L133" s="86"/>
      <c r="M133" s="88"/>
      <c r="T133" s="89"/>
      <c r="AT133" s="87" t="s">
        <v>140</v>
      </c>
      <c r="AU133" s="87" t="s">
        <v>82</v>
      </c>
      <c r="AV133" s="12" t="s">
        <v>82</v>
      </c>
      <c r="AW133" s="12" t="s">
        <v>29</v>
      </c>
      <c r="AX133" s="12" t="s">
        <v>72</v>
      </c>
      <c r="AY133" s="87" t="s">
        <v>132</v>
      </c>
    </row>
    <row r="134" spans="2:65" s="13" customFormat="1">
      <c r="B134" s="119"/>
      <c r="C134" s="120"/>
      <c r="D134" s="115" t="s">
        <v>140</v>
      </c>
      <c r="E134" s="121" t="s">
        <v>1</v>
      </c>
      <c r="F134" s="122" t="s">
        <v>142</v>
      </c>
      <c r="G134" s="120"/>
      <c r="H134" s="123">
        <v>5.74</v>
      </c>
      <c r="I134" s="120"/>
      <c r="J134" s="120"/>
      <c r="L134" s="90"/>
      <c r="M134" s="92"/>
      <c r="T134" s="93"/>
      <c r="AT134" s="91" t="s">
        <v>140</v>
      </c>
      <c r="AU134" s="91" t="s">
        <v>82</v>
      </c>
      <c r="AV134" s="13" t="s">
        <v>138</v>
      </c>
      <c r="AW134" s="13" t="s">
        <v>29</v>
      </c>
      <c r="AX134" s="13" t="s">
        <v>80</v>
      </c>
      <c r="AY134" s="91" t="s">
        <v>132</v>
      </c>
    </row>
    <row r="135" spans="2:65" s="1" customFormat="1" ht="33" customHeight="1">
      <c r="B135" s="127"/>
      <c r="C135" s="128" t="s">
        <v>147</v>
      </c>
      <c r="D135" s="128" t="s">
        <v>134</v>
      </c>
      <c r="E135" s="129" t="s">
        <v>1189</v>
      </c>
      <c r="F135" s="130" t="s">
        <v>1190</v>
      </c>
      <c r="G135" s="131" t="s">
        <v>150</v>
      </c>
      <c r="H135" s="132">
        <v>129.19999999999999</v>
      </c>
      <c r="I135" s="78"/>
      <c r="J135" s="126">
        <f>ROUND(I135*H135,2)</f>
        <v>0</v>
      </c>
      <c r="K135" s="79"/>
      <c r="L135" s="23"/>
      <c r="M135" s="80" t="s">
        <v>1</v>
      </c>
      <c r="N135" s="81" t="s">
        <v>37</v>
      </c>
      <c r="P135" s="82">
        <f>O135*H135</f>
        <v>0</v>
      </c>
      <c r="Q135" s="82">
        <v>0</v>
      </c>
      <c r="R135" s="82">
        <f>Q135*H135</f>
        <v>0</v>
      </c>
      <c r="S135" s="82">
        <v>0</v>
      </c>
      <c r="T135" s="83">
        <f>S135*H135</f>
        <v>0</v>
      </c>
      <c r="AR135" s="84" t="s">
        <v>138</v>
      </c>
      <c r="AT135" s="84" t="s">
        <v>134</v>
      </c>
      <c r="AU135" s="84" t="s">
        <v>82</v>
      </c>
      <c r="AY135" s="16" t="s">
        <v>132</v>
      </c>
      <c r="BE135" s="85">
        <f>IF(N135="základní",J135,0)</f>
        <v>0</v>
      </c>
      <c r="BF135" s="85">
        <f>IF(N135="snížená",J135,0)</f>
        <v>0</v>
      </c>
      <c r="BG135" s="85">
        <f>IF(N135="zákl. přenesená",J135,0)</f>
        <v>0</v>
      </c>
      <c r="BH135" s="85">
        <f>IF(N135="sníž. přenesená",J135,0)</f>
        <v>0</v>
      </c>
      <c r="BI135" s="85">
        <f>IF(N135="nulová",J135,0)</f>
        <v>0</v>
      </c>
      <c r="BJ135" s="16" t="s">
        <v>80</v>
      </c>
      <c r="BK135" s="85">
        <f>ROUND(I135*H135,2)</f>
        <v>0</v>
      </c>
      <c r="BL135" s="16" t="s">
        <v>138</v>
      </c>
      <c r="BM135" s="84" t="s">
        <v>1191</v>
      </c>
    </row>
    <row r="136" spans="2:65" s="14" customFormat="1">
      <c r="B136" s="140"/>
      <c r="C136" s="141"/>
      <c r="D136" s="115" t="s">
        <v>140</v>
      </c>
      <c r="E136" s="142" t="s">
        <v>1</v>
      </c>
      <c r="F136" s="143" t="s">
        <v>152</v>
      </c>
      <c r="G136" s="141"/>
      <c r="H136" s="142" t="s">
        <v>1</v>
      </c>
      <c r="I136" s="141"/>
      <c r="J136" s="141"/>
      <c r="L136" s="94"/>
      <c r="M136" s="96"/>
      <c r="T136" s="97"/>
      <c r="AT136" s="95" t="s">
        <v>140</v>
      </c>
      <c r="AU136" s="95" t="s">
        <v>82</v>
      </c>
      <c r="AV136" s="14" t="s">
        <v>80</v>
      </c>
      <c r="AW136" s="14" t="s">
        <v>29</v>
      </c>
      <c r="AX136" s="14" t="s">
        <v>72</v>
      </c>
      <c r="AY136" s="95" t="s">
        <v>132</v>
      </c>
    </row>
    <row r="137" spans="2:65" s="12" customFormat="1">
      <c r="B137" s="113"/>
      <c r="C137" s="114"/>
      <c r="D137" s="115" t="s">
        <v>140</v>
      </c>
      <c r="E137" s="116" t="s">
        <v>1</v>
      </c>
      <c r="F137" s="117" t="s">
        <v>1192</v>
      </c>
      <c r="G137" s="114"/>
      <c r="H137" s="118">
        <v>129.19999999999999</v>
      </c>
      <c r="I137" s="114"/>
      <c r="J137" s="114"/>
      <c r="L137" s="86"/>
      <c r="M137" s="88"/>
      <c r="T137" s="89"/>
      <c r="AT137" s="87" t="s">
        <v>140</v>
      </c>
      <c r="AU137" s="87" t="s">
        <v>82</v>
      </c>
      <c r="AV137" s="12" t="s">
        <v>82</v>
      </c>
      <c r="AW137" s="12" t="s">
        <v>29</v>
      </c>
      <c r="AX137" s="12" t="s">
        <v>72</v>
      </c>
      <c r="AY137" s="87" t="s">
        <v>132</v>
      </c>
    </row>
    <row r="138" spans="2:65" s="13" customFormat="1">
      <c r="B138" s="119"/>
      <c r="C138" s="120"/>
      <c r="D138" s="115" t="s">
        <v>140</v>
      </c>
      <c r="E138" s="121" t="s">
        <v>1</v>
      </c>
      <c r="F138" s="122" t="s">
        <v>142</v>
      </c>
      <c r="G138" s="120"/>
      <c r="H138" s="123">
        <v>129.19999999999999</v>
      </c>
      <c r="I138" s="120"/>
      <c r="J138" s="120"/>
      <c r="L138" s="90"/>
      <c r="M138" s="92"/>
      <c r="T138" s="93"/>
      <c r="AT138" s="91" t="s">
        <v>140</v>
      </c>
      <c r="AU138" s="91" t="s">
        <v>82</v>
      </c>
      <c r="AV138" s="13" t="s">
        <v>138</v>
      </c>
      <c r="AW138" s="13" t="s">
        <v>29</v>
      </c>
      <c r="AX138" s="13" t="s">
        <v>80</v>
      </c>
      <c r="AY138" s="91" t="s">
        <v>132</v>
      </c>
    </row>
    <row r="139" spans="2:65" s="1" customFormat="1" ht="21.75" customHeight="1">
      <c r="B139" s="127"/>
      <c r="C139" s="128" t="s">
        <v>138</v>
      </c>
      <c r="D139" s="128" t="s">
        <v>134</v>
      </c>
      <c r="E139" s="129" t="s">
        <v>1193</v>
      </c>
      <c r="F139" s="130" t="s">
        <v>1194</v>
      </c>
      <c r="G139" s="131" t="s">
        <v>252</v>
      </c>
      <c r="H139" s="132">
        <v>394.4</v>
      </c>
      <c r="I139" s="78"/>
      <c r="J139" s="126">
        <f>ROUND(I139*H139,2)</f>
        <v>0</v>
      </c>
      <c r="K139" s="79"/>
      <c r="L139" s="23"/>
      <c r="M139" s="80" t="s">
        <v>1</v>
      </c>
      <c r="N139" s="81" t="s">
        <v>37</v>
      </c>
      <c r="P139" s="82">
        <f>O139*H139</f>
        <v>0</v>
      </c>
      <c r="Q139" s="82">
        <v>8.4000000000000003E-4</v>
      </c>
      <c r="R139" s="82">
        <f>Q139*H139</f>
        <v>0.33129599999999998</v>
      </c>
      <c r="S139" s="82">
        <v>0</v>
      </c>
      <c r="T139" s="83">
        <f>S139*H139</f>
        <v>0</v>
      </c>
      <c r="AR139" s="84" t="s">
        <v>138</v>
      </c>
      <c r="AT139" s="84" t="s">
        <v>134</v>
      </c>
      <c r="AU139" s="84" t="s">
        <v>82</v>
      </c>
      <c r="AY139" s="16" t="s">
        <v>132</v>
      </c>
      <c r="BE139" s="85">
        <f>IF(N139="základní",J139,0)</f>
        <v>0</v>
      </c>
      <c r="BF139" s="85">
        <f>IF(N139="snížená",J139,0)</f>
        <v>0</v>
      </c>
      <c r="BG139" s="85">
        <f>IF(N139="zákl. přenesená",J139,0)</f>
        <v>0</v>
      </c>
      <c r="BH139" s="85">
        <f>IF(N139="sníž. přenesená",J139,0)</f>
        <v>0</v>
      </c>
      <c r="BI139" s="85">
        <f>IF(N139="nulová",J139,0)</f>
        <v>0</v>
      </c>
      <c r="BJ139" s="16" t="s">
        <v>80</v>
      </c>
      <c r="BK139" s="85">
        <f>ROUND(I139*H139,2)</f>
        <v>0</v>
      </c>
      <c r="BL139" s="16" t="s">
        <v>138</v>
      </c>
      <c r="BM139" s="84" t="s">
        <v>1195</v>
      </c>
    </row>
    <row r="140" spans="2:65" s="12" customFormat="1">
      <c r="B140" s="113"/>
      <c r="C140" s="114"/>
      <c r="D140" s="115" t="s">
        <v>140</v>
      </c>
      <c r="E140" s="116" t="s">
        <v>1</v>
      </c>
      <c r="F140" s="117" t="s">
        <v>1196</v>
      </c>
      <c r="G140" s="114"/>
      <c r="H140" s="118">
        <v>394.4</v>
      </c>
      <c r="I140" s="114"/>
      <c r="J140" s="114"/>
      <c r="L140" s="86"/>
      <c r="M140" s="88"/>
      <c r="T140" s="89"/>
      <c r="AT140" s="87" t="s">
        <v>140</v>
      </c>
      <c r="AU140" s="87" t="s">
        <v>82</v>
      </c>
      <c r="AV140" s="12" t="s">
        <v>82</v>
      </c>
      <c r="AW140" s="12" t="s">
        <v>29</v>
      </c>
      <c r="AX140" s="12" t="s">
        <v>72</v>
      </c>
      <c r="AY140" s="87" t="s">
        <v>132</v>
      </c>
    </row>
    <row r="141" spans="2:65" s="13" customFormat="1">
      <c r="B141" s="119"/>
      <c r="C141" s="120"/>
      <c r="D141" s="115" t="s">
        <v>140</v>
      </c>
      <c r="E141" s="121" t="s">
        <v>1</v>
      </c>
      <c r="F141" s="122" t="s">
        <v>142</v>
      </c>
      <c r="G141" s="120"/>
      <c r="H141" s="123">
        <v>394.4</v>
      </c>
      <c r="I141" s="120"/>
      <c r="J141" s="120"/>
      <c r="L141" s="90"/>
      <c r="M141" s="92"/>
      <c r="T141" s="93"/>
      <c r="AT141" s="91" t="s">
        <v>140</v>
      </c>
      <c r="AU141" s="91" t="s">
        <v>82</v>
      </c>
      <c r="AV141" s="13" t="s">
        <v>138</v>
      </c>
      <c r="AW141" s="13" t="s">
        <v>29</v>
      </c>
      <c r="AX141" s="13" t="s">
        <v>80</v>
      </c>
      <c r="AY141" s="91" t="s">
        <v>132</v>
      </c>
    </row>
    <row r="142" spans="2:65" s="1" customFormat="1" ht="24.2" customHeight="1">
      <c r="B142" s="127"/>
      <c r="C142" s="128" t="s">
        <v>158</v>
      </c>
      <c r="D142" s="128" t="s">
        <v>134</v>
      </c>
      <c r="E142" s="129" t="s">
        <v>1197</v>
      </c>
      <c r="F142" s="130" t="s">
        <v>1198</v>
      </c>
      <c r="G142" s="131" t="s">
        <v>252</v>
      </c>
      <c r="H142" s="132">
        <v>394.4</v>
      </c>
      <c r="I142" s="78"/>
      <c r="J142" s="126">
        <f>ROUND(I142*H142,2)</f>
        <v>0</v>
      </c>
      <c r="K142" s="79"/>
      <c r="L142" s="23"/>
      <c r="M142" s="80" t="s">
        <v>1</v>
      </c>
      <c r="N142" s="81" t="s">
        <v>37</v>
      </c>
      <c r="P142" s="82">
        <f>O142*H142</f>
        <v>0</v>
      </c>
      <c r="Q142" s="82">
        <v>0</v>
      </c>
      <c r="R142" s="82">
        <f>Q142*H142</f>
        <v>0</v>
      </c>
      <c r="S142" s="82">
        <v>0</v>
      </c>
      <c r="T142" s="83">
        <f>S142*H142</f>
        <v>0</v>
      </c>
      <c r="AR142" s="84" t="s">
        <v>138</v>
      </c>
      <c r="AT142" s="84" t="s">
        <v>134</v>
      </c>
      <c r="AU142" s="84" t="s">
        <v>82</v>
      </c>
      <c r="AY142" s="16" t="s">
        <v>132</v>
      </c>
      <c r="BE142" s="85">
        <f>IF(N142="základní",J142,0)</f>
        <v>0</v>
      </c>
      <c r="BF142" s="85">
        <f>IF(N142="snížená",J142,0)</f>
        <v>0</v>
      </c>
      <c r="BG142" s="85">
        <f>IF(N142="zákl. přenesená",J142,0)</f>
        <v>0</v>
      </c>
      <c r="BH142" s="85">
        <f>IF(N142="sníž. přenesená",J142,0)</f>
        <v>0</v>
      </c>
      <c r="BI142" s="85">
        <f>IF(N142="nulová",J142,0)</f>
        <v>0</v>
      </c>
      <c r="BJ142" s="16" t="s">
        <v>80</v>
      </c>
      <c r="BK142" s="85">
        <f>ROUND(I142*H142,2)</f>
        <v>0</v>
      </c>
      <c r="BL142" s="16" t="s">
        <v>138</v>
      </c>
      <c r="BM142" s="84" t="s">
        <v>1199</v>
      </c>
    </row>
    <row r="143" spans="2:65" s="1" customFormat="1" ht="37.9" customHeight="1">
      <c r="B143" s="127"/>
      <c r="C143" s="128" t="s">
        <v>164</v>
      </c>
      <c r="D143" s="128" t="s">
        <v>134</v>
      </c>
      <c r="E143" s="129" t="s">
        <v>194</v>
      </c>
      <c r="F143" s="130" t="s">
        <v>195</v>
      </c>
      <c r="G143" s="131" t="s">
        <v>150</v>
      </c>
      <c r="H143" s="132">
        <v>35.936</v>
      </c>
      <c r="I143" s="78"/>
      <c r="J143" s="126">
        <f>ROUND(I143*H143,2)</f>
        <v>0</v>
      </c>
      <c r="K143" s="79"/>
      <c r="L143" s="23"/>
      <c r="M143" s="80" t="s">
        <v>1</v>
      </c>
      <c r="N143" s="81" t="s">
        <v>37</v>
      </c>
      <c r="P143" s="82">
        <f>O143*H143</f>
        <v>0</v>
      </c>
      <c r="Q143" s="82">
        <v>0</v>
      </c>
      <c r="R143" s="82">
        <f>Q143*H143</f>
        <v>0</v>
      </c>
      <c r="S143" s="82">
        <v>0</v>
      </c>
      <c r="T143" s="83">
        <f>S143*H143</f>
        <v>0</v>
      </c>
      <c r="AR143" s="84" t="s">
        <v>138</v>
      </c>
      <c r="AT143" s="84" t="s">
        <v>134</v>
      </c>
      <c r="AU143" s="84" t="s">
        <v>82</v>
      </c>
      <c r="AY143" s="16" t="s">
        <v>132</v>
      </c>
      <c r="BE143" s="85">
        <f>IF(N143="základní",J143,0)</f>
        <v>0</v>
      </c>
      <c r="BF143" s="85">
        <f>IF(N143="snížená",J143,0)</f>
        <v>0</v>
      </c>
      <c r="BG143" s="85">
        <f>IF(N143="zákl. přenesená",J143,0)</f>
        <v>0</v>
      </c>
      <c r="BH143" s="85">
        <f>IF(N143="sníž. přenesená",J143,0)</f>
        <v>0</v>
      </c>
      <c r="BI143" s="85">
        <f>IF(N143="nulová",J143,0)</f>
        <v>0</v>
      </c>
      <c r="BJ143" s="16" t="s">
        <v>80</v>
      </c>
      <c r="BK143" s="85">
        <f>ROUND(I143*H143,2)</f>
        <v>0</v>
      </c>
      <c r="BL143" s="16" t="s">
        <v>138</v>
      </c>
      <c r="BM143" s="84" t="s">
        <v>1200</v>
      </c>
    </row>
    <row r="144" spans="2:65" s="12" customFormat="1">
      <c r="B144" s="113"/>
      <c r="C144" s="114"/>
      <c r="D144" s="115" t="s">
        <v>140</v>
      </c>
      <c r="E144" s="116" t="s">
        <v>1</v>
      </c>
      <c r="F144" s="117" t="s">
        <v>1201</v>
      </c>
      <c r="G144" s="114"/>
      <c r="H144" s="118">
        <v>35.936</v>
      </c>
      <c r="I144" s="114"/>
      <c r="J144" s="114"/>
      <c r="L144" s="86"/>
      <c r="M144" s="88"/>
      <c r="T144" s="89"/>
      <c r="AT144" s="87" t="s">
        <v>140</v>
      </c>
      <c r="AU144" s="87" t="s">
        <v>82</v>
      </c>
      <c r="AV144" s="12" t="s">
        <v>82</v>
      </c>
      <c r="AW144" s="12" t="s">
        <v>29</v>
      </c>
      <c r="AX144" s="12" t="s">
        <v>72</v>
      </c>
      <c r="AY144" s="87" t="s">
        <v>132</v>
      </c>
    </row>
    <row r="145" spans="2:65" s="13" customFormat="1">
      <c r="B145" s="119"/>
      <c r="C145" s="120"/>
      <c r="D145" s="115" t="s">
        <v>140</v>
      </c>
      <c r="E145" s="121" t="s">
        <v>1</v>
      </c>
      <c r="F145" s="122" t="s">
        <v>142</v>
      </c>
      <c r="G145" s="120"/>
      <c r="H145" s="123">
        <v>35.936</v>
      </c>
      <c r="I145" s="120"/>
      <c r="J145" s="120"/>
      <c r="L145" s="90"/>
      <c r="M145" s="92"/>
      <c r="T145" s="93"/>
      <c r="AT145" s="91" t="s">
        <v>140</v>
      </c>
      <c r="AU145" s="91" t="s">
        <v>82</v>
      </c>
      <c r="AV145" s="13" t="s">
        <v>138</v>
      </c>
      <c r="AW145" s="13" t="s">
        <v>29</v>
      </c>
      <c r="AX145" s="13" t="s">
        <v>80</v>
      </c>
      <c r="AY145" s="91" t="s">
        <v>132</v>
      </c>
    </row>
    <row r="146" spans="2:65" s="1" customFormat="1" ht="37.9" customHeight="1">
      <c r="B146" s="127"/>
      <c r="C146" s="128" t="s">
        <v>173</v>
      </c>
      <c r="D146" s="128" t="s">
        <v>134</v>
      </c>
      <c r="E146" s="129" t="s">
        <v>1202</v>
      </c>
      <c r="F146" s="130" t="s">
        <v>1203</v>
      </c>
      <c r="G146" s="131" t="s">
        <v>150</v>
      </c>
      <c r="H146" s="132">
        <v>246.80799999999999</v>
      </c>
      <c r="I146" s="78"/>
      <c r="J146" s="126">
        <f>ROUND(I146*H146,2)</f>
        <v>0</v>
      </c>
      <c r="K146" s="79"/>
      <c r="L146" s="23"/>
      <c r="M146" s="80" t="s">
        <v>1</v>
      </c>
      <c r="N146" s="81" t="s">
        <v>37</v>
      </c>
      <c r="P146" s="82">
        <f>O146*H146</f>
        <v>0</v>
      </c>
      <c r="Q146" s="82">
        <v>0</v>
      </c>
      <c r="R146" s="82">
        <f>Q146*H146</f>
        <v>0</v>
      </c>
      <c r="S146" s="82">
        <v>0</v>
      </c>
      <c r="T146" s="83">
        <f>S146*H146</f>
        <v>0</v>
      </c>
      <c r="AR146" s="84" t="s">
        <v>138</v>
      </c>
      <c r="AT146" s="84" t="s">
        <v>134</v>
      </c>
      <c r="AU146" s="84" t="s">
        <v>82</v>
      </c>
      <c r="AY146" s="16" t="s">
        <v>132</v>
      </c>
      <c r="BE146" s="85">
        <f>IF(N146="základní",J146,0)</f>
        <v>0</v>
      </c>
      <c r="BF146" s="85">
        <f>IF(N146="snížená",J146,0)</f>
        <v>0</v>
      </c>
      <c r="BG146" s="85">
        <f>IF(N146="zákl. přenesená",J146,0)</f>
        <v>0</v>
      </c>
      <c r="BH146" s="85">
        <f>IF(N146="sníž. přenesená",J146,0)</f>
        <v>0</v>
      </c>
      <c r="BI146" s="85">
        <f>IF(N146="nulová",J146,0)</f>
        <v>0</v>
      </c>
      <c r="BJ146" s="16" t="s">
        <v>80</v>
      </c>
      <c r="BK146" s="85">
        <f>ROUND(I146*H146,2)</f>
        <v>0</v>
      </c>
      <c r="BL146" s="16" t="s">
        <v>138</v>
      </c>
      <c r="BM146" s="84" t="s">
        <v>1204</v>
      </c>
    </row>
    <row r="147" spans="2:65" s="12" customFormat="1">
      <c r="B147" s="113"/>
      <c r="C147" s="114"/>
      <c r="D147" s="115" t="s">
        <v>140</v>
      </c>
      <c r="E147" s="116" t="s">
        <v>1</v>
      </c>
      <c r="F147" s="117" t="s">
        <v>1205</v>
      </c>
      <c r="G147" s="114"/>
      <c r="H147" s="118">
        <v>246.80799999999999</v>
      </c>
      <c r="I147" s="114"/>
      <c r="J147" s="114"/>
      <c r="L147" s="86"/>
      <c r="M147" s="88"/>
      <c r="T147" s="89"/>
      <c r="AT147" s="87" t="s">
        <v>140</v>
      </c>
      <c r="AU147" s="87" t="s">
        <v>82</v>
      </c>
      <c r="AV147" s="12" t="s">
        <v>82</v>
      </c>
      <c r="AW147" s="12" t="s">
        <v>29</v>
      </c>
      <c r="AX147" s="12" t="s">
        <v>72</v>
      </c>
      <c r="AY147" s="87" t="s">
        <v>132</v>
      </c>
    </row>
    <row r="148" spans="2:65" s="13" customFormat="1">
      <c r="B148" s="119"/>
      <c r="C148" s="120"/>
      <c r="D148" s="115" t="s">
        <v>140</v>
      </c>
      <c r="E148" s="121" t="s">
        <v>1</v>
      </c>
      <c r="F148" s="122" t="s">
        <v>142</v>
      </c>
      <c r="G148" s="120"/>
      <c r="H148" s="123">
        <v>246.80799999999999</v>
      </c>
      <c r="I148" s="120"/>
      <c r="J148" s="120"/>
      <c r="L148" s="90"/>
      <c r="M148" s="92"/>
      <c r="T148" s="93"/>
      <c r="AT148" s="91" t="s">
        <v>140</v>
      </c>
      <c r="AU148" s="91" t="s">
        <v>82</v>
      </c>
      <c r="AV148" s="13" t="s">
        <v>138</v>
      </c>
      <c r="AW148" s="13" t="s">
        <v>29</v>
      </c>
      <c r="AX148" s="13" t="s">
        <v>80</v>
      </c>
      <c r="AY148" s="91" t="s">
        <v>132</v>
      </c>
    </row>
    <row r="149" spans="2:65" s="1" customFormat="1" ht="37.9" customHeight="1">
      <c r="B149" s="127"/>
      <c r="C149" s="128" t="s">
        <v>169</v>
      </c>
      <c r="D149" s="128" t="s">
        <v>134</v>
      </c>
      <c r="E149" s="129" t="s">
        <v>750</v>
      </c>
      <c r="F149" s="130" t="s">
        <v>751</v>
      </c>
      <c r="G149" s="131" t="s">
        <v>150</v>
      </c>
      <c r="H149" s="132">
        <v>36.735999999999997</v>
      </c>
      <c r="I149" s="78"/>
      <c r="J149" s="126">
        <f>ROUND(I149*H149,2)</f>
        <v>0</v>
      </c>
      <c r="K149" s="79"/>
      <c r="L149" s="23"/>
      <c r="M149" s="80" t="s">
        <v>1</v>
      </c>
      <c r="N149" s="81" t="s">
        <v>37</v>
      </c>
      <c r="P149" s="82">
        <f>O149*H149</f>
        <v>0</v>
      </c>
      <c r="Q149" s="82">
        <v>0</v>
      </c>
      <c r="R149" s="82">
        <f>Q149*H149</f>
        <v>0</v>
      </c>
      <c r="S149" s="82">
        <v>0</v>
      </c>
      <c r="T149" s="83">
        <f>S149*H149</f>
        <v>0</v>
      </c>
      <c r="AR149" s="84" t="s">
        <v>138</v>
      </c>
      <c r="AT149" s="84" t="s">
        <v>134</v>
      </c>
      <c r="AU149" s="84" t="s">
        <v>82</v>
      </c>
      <c r="AY149" s="16" t="s">
        <v>132</v>
      </c>
      <c r="BE149" s="85">
        <f>IF(N149="základní",J149,0)</f>
        <v>0</v>
      </c>
      <c r="BF149" s="85">
        <f>IF(N149="snížená",J149,0)</f>
        <v>0</v>
      </c>
      <c r="BG149" s="85">
        <f>IF(N149="zákl. přenesená",J149,0)</f>
        <v>0</v>
      </c>
      <c r="BH149" s="85">
        <f>IF(N149="sníž. přenesená",J149,0)</f>
        <v>0</v>
      </c>
      <c r="BI149" s="85">
        <f>IF(N149="nulová",J149,0)</f>
        <v>0</v>
      </c>
      <c r="BJ149" s="16" t="s">
        <v>80</v>
      </c>
      <c r="BK149" s="85">
        <f>ROUND(I149*H149,2)</f>
        <v>0</v>
      </c>
      <c r="BL149" s="16" t="s">
        <v>138</v>
      </c>
      <c r="BM149" s="84" t="s">
        <v>1206</v>
      </c>
    </row>
    <row r="150" spans="2:65" s="12" customFormat="1" ht="22.5">
      <c r="B150" s="113"/>
      <c r="C150" s="114"/>
      <c r="D150" s="115" t="s">
        <v>140</v>
      </c>
      <c r="E150" s="116" t="s">
        <v>1</v>
      </c>
      <c r="F150" s="117" t="s">
        <v>1207</v>
      </c>
      <c r="G150" s="114"/>
      <c r="H150" s="118">
        <v>36.735999999999997</v>
      </c>
      <c r="I150" s="114"/>
      <c r="J150" s="114"/>
      <c r="L150" s="86"/>
      <c r="M150" s="88"/>
      <c r="T150" s="89"/>
      <c r="AT150" s="87" t="s">
        <v>140</v>
      </c>
      <c r="AU150" s="87" t="s">
        <v>82</v>
      </c>
      <c r="AV150" s="12" t="s">
        <v>82</v>
      </c>
      <c r="AW150" s="12" t="s">
        <v>29</v>
      </c>
      <c r="AX150" s="12" t="s">
        <v>72</v>
      </c>
      <c r="AY150" s="87" t="s">
        <v>132</v>
      </c>
    </row>
    <row r="151" spans="2:65" s="13" customFormat="1">
      <c r="B151" s="119"/>
      <c r="C151" s="120"/>
      <c r="D151" s="115" t="s">
        <v>140</v>
      </c>
      <c r="E151" s="121" t="s">
        <v>1</v>
      </c>
      <c r="F151" s="122" t="s">
        <v>142</v>
      </c>
      <c r="G151" s="120"/>
      <c r="H151" s="123">
        <v>36.735999999999997</v>
      </c>
      <c r="I151" s="120"/>
      <c r="J151" s="120"/>
      <c r="L151" s="90"/>
      <c r="M151" s="92"/>
      <c r="T151" s="93"/>
      <c r="AT151" s="91" t="s">
        <v>140</v>
      </c>
      <c r="AU151" s="91" t="s">
        <v>82</v>
      </c>
      <c r="AV151" s="13" t="s">
        <v>138</v>
      </c>
      <c r="AW151" s="13" t="s">
        <v>29</v>
      </c>
      <c r="AX151" s="13" t="s">
        <v>80</v>
      </c>
      <c r="AY151" s="91" t="s">
        <v>132</v>
      </c>
    </row>
    <row r="152" spans="2:65" s="1" customFormat="1" ht="24.2" customHeight="1">
      <c r="B152" s="127"/>
      <c r="C152" s="128" t="s">
        <v>183</v>
      </c>
      <c r="D152" s="128" t="s">
        <v>134</v>
      </c>
      <c r="E152" s="129" t="s">
        <v>206</v>
      </c>
      <c r="F152" s="130" t="s">
        <v>207</v>
      </c>
      <c r="G152" s="131" t="s">
        <v>150</v>
      </c>
      <c r="H152" s="132">
        <v>35.936</v>
      </c>
      <c r="I152" s="78"/>
      <c r="J152" s="126">
        <f>ROUND(I152*H152,2)</f>
        <v>0</v>
      </c>
      <c r="K152" s="79"/>
      <c r="L152" s="23"/>
      <c r="M152" s="80" t="s">
        <v>1</v>
      </c>
      <c r="N152" s="81" t="s">
        <v>37</v>
      </c>
      <c r="P152" s="82">
        <f>O152*H152</f>
        <v>0</v>
      </c>
      <c r="Q152" s="82">
        <v>0</v>
      </c>
      <c r="R152" s="82">
        <f>Q152*H152</f>
        <v>0</v>
      </c>
      <c r="S152" s="82">
        <v>0</v>
      </c>
      <c r="T152" s="83">
        <f>S152*H152</f>
        <v>0</v>
      </c>
      <c r="AR152" s="84" t="s">
        <v>138</v>
      </c>
      <c r="AT152" s="84" t="s">
        <v>134</v>
      </c>
      <c r="AU152" s="84" t="s">
        <v>82</v>
      </c>
      <c r="AY152" s="16" t="s">
        <v>132</v>
      </c>
      <c r="BE152" s="85">
        <f>IF(N152="základní",J152,0)</f>
        <v>0</v>
      </c>
      <c r="BF152" s="85">
        <f>IF(N152="snížená",J152,0)</f>
        <v>0</v>
      </c>
      <c r="BG152" s="85">
        <f>IF(N152="zákl. přenesená",J152,0)</f>
        <v>0</v>
      </c>
      <c r="BH152" s="85">
        <f>IF(N152="sníž. přenesená",J152,0)</f>
        <v>0</v>
      </c>
      <c r="BI152" s="85">
        <f>IF(N152="nulová",J152,0)</f>
        <v>0</v>
      </c>
      <c r="BJ152" s="16" t="s">
        <v>80</v>
      </c>
      <c r="BK152" s="85">
        <f>ROUND(I152*H152,2)</f>
        <v>0</v>
      </c>
      <c r="BL152" s="16" t="s">
        <v>138</v>
      </c>
      <c r="BM152" s="84" t="s">
        <v>1208</v>
      </c>
    </row>
    <row r="153" spans="2:65" s="12" customFormat="1">
      <c r="B153" s="113"/>
      <c r="C153" s="114"/>
      <c r="D153" s="115" t="s">
        <v>140</v>
      </c>
      <c r="E153" s="116" t="s">
        <v>1</v>
      </c>
      <c r="F153" s="117" t="s">
        <v>1201</v>
      </c>
      <c r="G153" s="114"/>
      <c r="H153" s="118">
        <v>35.936</v>
      </c>
      <c r="I153" s="114"/>
      <c r="J153" s="114"/>
      <c r="L153" s="86"/>
      <c r="M153" s="88"/>
      <c r="T153" s="89"/>
      <c r="AT153" s="87" t="s">
        <v>140</v>
      </c>
      <c r="AU153" s="87" t="s">
        <v>82</v>
      </c>
      <c r="AV153" s="12" t="s">
        <v>82</v>
      </c>
      <c r="AW153" s="12" t="s">
        <v>29</v>
      </c>
      <c r="AX153" s="12" t="s">
        <v>72</v>
      </c>
      <c r="AY153" s="87" t="s">
        <v>132</v>
      </c>
    </row>
    <row r="154" spans="2:65" s="13" customFormat="1">
      <c r="B154" s="119"/>
      <c r="C154" s="120"/>
      <c r="D154" s="115" t="s">
        <v>140</v>
      </c>
      <c r="E154" s="121" t="s">
        <v>1</v>
      </c>
      <c r="F154" s="122" t="s">
        <v>142</v>
      </c>
      <c r="G154" s="120"/>
      <c r="H154" s="123">
        <v>35.936</v>
      </c>
      <c r="I154" s="120"/>
      <c r="J154" s="120"/>
      <c r="L154" s="90"/>
      <c r="M154" s="92"/>
      <c r="T154" s="93"/>
      <c r="AT154" s="91" t="s">
        <v>140</v>
      </c>
      <c r="AU154" s="91" t="s">
        <v>82</v>
      </c>
      <c r="AV154" s="13" t="s">
        <v>138</v>
      </c>
      <c r="AW154" s="13" t="s">
        <v>29</v>
      </c>
      <c r="AX154" s="13" t="s">
        <v>80</v>
      </c>
      <c r="AY154" s="91" t="s">
        <v>132</v>
      </c>
    </row>
    <row r="155" spans="2:65" s="1" customFormat="1" ht="24.2" customHeight="1">
      <c r="B155" s="127"/>
      <c r="C155" s="128" t="s">
        <v>189</v>
      </c>
      <c r="D155" s="128" t="s">
        <v>134</v>
      </c>
      <c r="E155" s="129" t="s">
        <v>1209</v>
      </c>
      <c r="F155" s="130" t="s">
        <v>1210</v>
      </c>
      <c r="G155" s="131" t="s">
        <v>150</v>
      </c>
      <c r="H155" s="132">
        <v>123.404</v>
      </c>
      <c r="I155" s="78"/>
      <c r="J155" s="126">
        <f>ROUND(I155*H155,2)</f>
        <v>0</v>
      </c>
      <c r="K155" s="79"/>
      <c r="L155" s="23"/>
      <c r="M155" s="80" t="s">
        <v>1</v>
      </c>
      <c r="N155" s="81" t="s">
        <v>37</v>
      </c>
      <c r="P155" s="82">
        <f>O155*H155</f>
        <v>0</v>
      </c>
      <c r="Q155" s="82">
        <v>0</v>
      </c>
      <c r="R155" s="82">
        <f>Q155*H155</f>
        <v>0</v>
      </c>
      <c r="S155" s="82">
        <v>0</v>
      </c>
      <c r="T155" s="83">
        <f>S155*H155</f>
        <v>0</v>
      </c>
      <c r="AR155" s="84" t="s">
        <v>138</v>
      </c>
      <c r="AT155" s="84" t="s">
        <v>134</v>
      </c>
      <c r="AU155" s="84" t="s">
        <v>82</v>
      </c>
      <c r="AY155" s="16" t="s">
        <v>132</v>
      </c>
      <c r="BE155" s="85">
        <f>IF(N155="základní",J155,0)</f>
        <v>0</v>
      </c>
      <c r="BF155" s="85">
        <f>IF(N155="snížená",J155,0)</f>
        <v>0</v>
      </c>
      <c r="BG155" s="85">
        <f>IF(N155="zákl. přenesená",J155,0)</f>
        <v>0</v>
      </c>
      <c r="BH155" s="85">
        <f>IF(N155="sníž. přenesená",J155,0)</f>
        <v>0</v>
      </c>
      <c r="BI155" s="85">
        <f>IF(N155="nulová",J155,0)</f>
        <v>0</v>
      </c>
      <c r="BJ155" s="16" t="s">
        <v>80</v>
      </c>
      <c r="BK155" s="85">
        <f>ROUND(I155*H155,2)</f>
        <v>0</v>
      </c>
      <c r="BL155" s="16" t="s">
        <v>138</v>
      </c>
      <c r="BM155" s="84" t="s">
        <v>1211</v>
      </c>
    </row>
    <row r="156" spans="2:65" s="12" customFormat="1">
      <c r="B156" s="113"/>
      <c r="C156" s="114"/>
      <c r="D156" s="115" t="s">
        <v>140</v>
      </c>
      <c r="E156" s="116" t="s">
        <v>1</v>
      </c>
      <c r="F156" s="117" t="s">
        <v>1212</v>
      </c>
      <c r="G156" s="114"/>
      <c r="H156" s="118">
        <v>123.404</v>
      </c>
      <c r="I156" s="114"/>
      <c r="J156" s="114"/>
      <c r="L156" s="86"/>
      <c r="M156" s="88"/>
      <c r="T156" s="89"/>
      <c r="AT156" s="87" t="s">
        <v>140</v>
      </c>
      <c r="AU156" s="87" t="s">
        <v>82</v>
      </c>
      <c r="AV156" s="12" t="s">
        <v>82</v>
      </c>
      <c r="AW156" s="12" t="s">
        <v>29</v>
      </c>
      <c r="AX156" s="12" t="s">
        <v>72</v>
      </c>
      <c r="AY156" s="87" t="s">
        <v>132</v>
      </c>
    </row>
    <row r="157" spans="2:65" s="13" customFormat="1">
      <c r="B157" s="119"/>
      <c r="C157" s="120"/>
      <c r="D157" s="115" t="s">
        <v>140</v>
      </c>
      <c r="E157" s="121" t="s">
        <v>1</v>
      </c>
      <c r="F157" s="122" t="s">
        <v>142</v>
      </c>
      <c r="G157" s="120"/>
      <c r="H157" s="123">
        <v>123.404</v>
      </c>
      <c r="I157" s="120"/>
      <c r="J157" s="120"/>
      <c r="L157" s="90"/>
      <c r="M157" s="92"/>
      <c r="T157" s="93"/>
      <c r="AT157" s="91" t="s">
        <v>140</v>
      </c>
      <c r="AU157" s="91" t="s">
        <v>82</v>
      </c>
      <c r="AV157" s="13" t="s">
        <v>138</v>
      </c>
      <c r="AW157" s="13" t="s">
        <v>29</v>
      </c>
      <c r="AX157" s="13" t="s">
        <v>80</v>
      </c>
      <c r="AY157" s="91" t="s">
        <v>132</v>
      </c>
    </row>
    <row r="158" spans="2:65" s="1" customFormat="1" ht="33" customHeight="1">
      <c r="B158" s="127"/>
      <c r="C158" s="128" t="s">
        <v>193</v>
      </c>
      <c r="D158" s="128" t="s">
        <v>134</v>
      </c>
      <c r="E158" s="129" t="s">
        <v>226</v>
      </c>
      <c r="F158" s="130" t="s">
        <v>227</v>
      </c>
      <c r="G158" s="131" t="s">
        <v>168</v>
      </c>
      <c r="H158" s="132">
        <v>66.125</v>
      </c>
      <c r="I158" s="78"/>
      <c r="J158" s="126">
        <f>ROUND(I158*H158,2)</f>
        <v>0</v>
      </c>
      <c r="K158" s="79"/>
      <c r="L158" s="23"/>
      <c r="M158" s="80" t="s">
        <v>1</v>
      </c>
      <c r="N158" s="81" t="s">
        <v>37</v>
      </c>
      <c r="P158" s="82">
        <f>O158*H158</f>
        <v>0</v>
      </c>
      <c r="Q158" s="82">
        <v>0</v>
      </c>
      <c r="R158" s="82">
        <f>Q158*H158</f>
        <v>0</v>
      </c>
      <c r="S158" s="82">
        <v>0</v>
      </c>
      <c r="T158" s="83">
        <f>S158*H158</f>
        <v>0</v>
      </c>
      <c r="AR158" s="84" t="s">
        <v>138</v>
      </c>
      <c r="AT158" s="84" t="s">
        <v>134</v>
      </c>
      <c r="AU158" s="84" t="s">
        <v>82</v>
      </c>
      <c r="AY158" s="16" t="s">
        <v>132</v>
      </c>
      <c r="BE158" s="85">
        <f>IF(N158="základní",J158,0)</f>
        <v>0</v>
      </c>
      <c r="BF158" s="85">
        <f>IF(N158="snížená",J158,0)</f>
        <v>0</v>
      </c>
      <c r="BG158" s="85">
        <f>IF(N158="zákl. přenesená",J158,0)</f>
        <v>0</v>
      </c>
      <c r="BH158" s="85">
        <f>IF(N158="sníž. přenesená",J158,0)</f>
        <v>0</v>
      </c>
      <c r="BI158" s="85">
        <f>IF(N158="nulová",J158,0)</f>
        <v>0</v>
      </c>
      <c r="BJ158" s="16" t="s">
        <v>80</v>
      </c>
      <c r="BK158" s="85">
        <f>ROUND(I158*H158,2)</f>
        <v>0</v>
      </c>
      <c r="BL158" s="16" t="s">
        <v>138</v>
      </c>
      <c r="BM158" s="84" t="s">
        <v>1213</v>
      </c>
    </row>
    <row r="159" spans="2:65" s="12" customFormat="1">
      <c r="B159" s="113"/>
      <c r="C159" s="114"/>
      <c r="D159" s="115" t="s">
        <v>140</v>
      </c>
      <c r="E159" s="116" t="s">
        <v>1</v>
      </c>
      <c r="F159" s="117" t="s">
        <v>1214</v>
      </c>
      <c r="G159" s="114"/>
      <c r="H159" s="118">
        <v>66.125</v>
      </c>
      <c r="I159" s="114"/>
      <c r="J159" s="114"/>
      <c r="L159" s="86"/>
      <c r="M159" s="88"/>
      <c r="T159" s="89"/>
      <c r="AT159" s="87" t="s">
        <v>140</v>
      </c>
      <c r="AU159" s="87" t="s">
        <v>82</v>
      </c>
      <c r="AV159" s="12" t="s">
        <v>82</v>
      </c>
      <c r="AW159" s="12" t="s">
        <v>29</v>
      </c>
      <c r="AX159" s="12" t="s">
        <v>72</v>
      </c>
      <c r="AY159" s="87" t="s">
        <v>132</v>
      </c>
    </row>
    <row r="160" spans="2:65" s="13" customFormat="1">
      <c r="B160" s="119"/>
      <c r="C160" s="120"/>
      <c r="D160" s="115" t="s">
        <v>140</v>
      </c>
      <c r="E160" s="121" t="s">
        <v>1</v>
      </c>
      <c r="F160" s="122" t="s">
        <v>142</v>
      </c>
      <c r="G160" s="120"/>
      <c r="H160" s="123">
        <v>66.125</v>
      </c>
      <c r="I160" s="120"/>
      <c r="J160" s="120"/>
      <c r="L160" s="90"/>
      <c r="M160" s="92"/>
      <c r="T160" s="93"/>
      <c r="AT160" s="91" t="s">
        <v>140</v>
      </c>
      <c r="AU160" s="91" t="s">
        <v>82</v>
      </c>
      <c r="AV160" s="13" t="s">
        <v>138</v>
      </c>
      <c r="AW160" s="13" t="s">
        <v>29</v>
      </c>
      <c r="AX160" s="13" t="s">
        <v>80</v>
      </c>
      <c r="AY160" s="91" t="s">
        <v>132</v>
      </c>
    </row>
    <row r="161" spans="2:65" s="1" customFormat="1" ht="16.5" customHeight="1">
      <c r="B161" s="127"/>
      <c r="C161" s="128" t="s">
        <v>8</v>
      </c>
      <c r="D161" s="128" t="s">
        <v>134</v>
      </c>
      <c r="E161" s="129" t="s">
        <v>231</v>
      </c>
      <c r="F161" s="130" t="s">
        <v>232</v>
      </c>
      <c r="G161" s="131" t="s">
        <v>150</v>
      </c>
      <c r="H161" s="132">
        <v>159.34</v>
      </c>
      <c r="I161" s="78"/>
      <c r="J161" s="126">
        <f>ROUND(I161*H161,2)</f>
        <v>0</v>
      </c>
      <c r="K161" s="79"/>
      <c r="L161" s="23"/>
      <c r="M161" s="80" t="s">
        <v>1</v>
      </c>
      <c r="N161" s="81" t="s">
        <v>37</v>
      </c>
      <c r="P161" s="82">
        <f>O161*H161</f>
        <v>0</v>
      </c>
      <c r="Q161" s="82">
        <v>0</v>
      </c>
      <c r="R161" s="82">
        <f>Q161*H161</f>
        <v>0</v>
      </c>
      <c r="S161" s="82">
        <v>0</v>
      </c>
      <c r="T161" s="83">
        <f>S161*H161</f>
        <v>0</v>
      </c>
      <c r="AR161" s="84" t="s">
        <v>138</v>
      </c>
      <c r="AT161" s="84" t="s">
        <v>134</v>
      </c>
      <c r="AU161" s="84" t="s">
        <v>82</v>
      </c>
      <c r="AY161" s="16" t="s">
        <v>132</v>
      </c>
      <c r="BE161" s="85">
        <f>IF(N161="základní",J161,0)</f>
        <v>0</v>
      </c>
      <c r="BF161" s="85">
        <f>IF(N161="snížená",J161,0)</f>
        <v>0</v>
      </c>
      <c r="BG161" s="85">
        <f>IF(N161="zákl. přenesená",J161,0)</f>
        <v>0</v>
      </c>
      <c r="BH161" s="85">
        <f>IF(N161="sníž. přenesená",J161,0)</f>
        <v>0</v>
      </c>
      <c r="BI161" s="85">
        <f>IF(N161="nulová",J161,0)</f>
        <v>0</v>
      </c>
      <c r="BJ161" s="16" t="s">
        <v>80</v>
      </c>
      <c r="BK161" s="85">
        <f>ROUND(I161*H161,2)</f>
        <v>0</v>
      </c>
      <c r="BL161" s="16" t="s">
        <v>138</v>
      </c>
      <c r="BM161" s="84" t="s">
        <v>1215</v>
      </c>
    </row>
    <row r="162" spans="2:65" s="12" customFormat="1">
      <c r="B162" s="113"/>
      <c r="C162" s="114"/>
      <c r="D162" s="115" t="s">
        <v>140</v>
      </c>
      <c r="E162" s="116" t="s">
        <v>1</v>
      </c>
      <c r="F162" s="117" t="s">
        <v>1201</v>
      </c>
      <c r="G162" s="114"/>
      <c r="H162" s="118">
        <v>35.936</v>
      </c>
      <c r="I162" s="114"/>
      <c r="J162" s="114"/>
      <c r="L162" s="86"/>
      <c r="M162" s="88"/>
      <c r="T162" s="89"/>
      <c r="AT162" s="87" t="s">
        <v>140</v>
      </c>
      <c r="AU162" s="87" t="s">
        <v>82</v>
      </c>
      <c r="AV162" s="12" t="s">
        <v>82</v>
      </c>
      <c r="AW162" s="12" t="s">
        <v>29</v>
      </c>
      <c r="AX162" s="12" t="s">
        <v>72</v>
      </c>
      <c r="AY162" s="87" t="s">
        <v>132</v>
      </c>
    </row>
    <row r="163" spans="2:65" s="12" customFormat="1">
      <c r="B163" s="113"/>
      <c r="C163" s="114"/>
      <c r="D163" s="115" t="s">
        <v>140</v>
      </c>
      <c r="E163" s="116" t="s">
        <v>1</v>
      </c>
      <c r="F163" s="117" t="s">
        <v>1212</v>
      </c>
      <c r="G163" s="114"/>
      <c r="H163" s="118">
        <v>123.404</v>
      </c>
      <c r="I163" s="114"/>
      <c r="J163" s="114"/>
      <c r="L163" s="86"/>
      <c r="M163" s="88"/>
      <c r="T163" s="89"/>
      <c r="AT163" s="87" t="s">
        <v>140</v>
      </c>
      <c r="AU163" s="87" t="s">
        <v>82</v>
      </c>
      <c r="AV163" s="12" t="s">
        <v>82</v>
      </c>
      <c r="AW163" s="12" t="s">
        <v>29</v>
      </c>
      <c r="AX163" s="12" t="s">
        <v>72</v>
      </c>
      <c r="AY163" s="87" t="s">
        <v>132</v>
      </c>
    </row>
    <row r="164" spans="2:65" s="13" customFormat="1">
      <c r="B164" s="119"/>
      <c r="C164" s="120"/>
      <c r="D164" s="115" t="s">
        <v>140</v>
      </c>
      <c r="E164" s="121" t="s">
        <v>1</v>
      </c>
      <c r="F164" s="122" t="s">
        <v>142</v>
      </c>
      <c r="G164" s="120"/>
      <c r="H164" s="123">
        <v>159.34</v>
      </c>
      <c r="I164" s="120"/>
      <c r="J164" s="120"/>
      <c r="L164" s="90"/>
      <c r="M164" s="92"/>
      <c r="T164" s="93"/>
      <c r="AT164" s="91" t="s">
        <v>140</v>
      </c>
      <c r="AU164" s="91" t="s">
        <v>82</v>
      </c>
      <c r="AV164" s="13" t="s">
        <v>138</v>
      </c>
      <c r="AW164" s="13" t="s">
        <v>29</v>
      </c>
      <c r="AX164" s="13" t="s">
        <v>80</v>
      </c>
      <c r="AY164" s="91" t="s">
        <v>132</v>
      </c>
    </row>
    <row r="165" spans="2:65" s="1" customFormat="1" ht="24.2" customHeight="1">
      <c r="B165" s="127"/>
      <c r="C165" s="128" t="s">
        <v>205</v>
      </c>
      <c r="D165" s="128" t="s">
        <v>134</v>
      </c>
      <c r="E165" s="129" t="s">
        <v>235</v>
      </c>
      <c r="F165" s="130" t="s">
        <v>236</v>
      </c>
      <c r="G165" s="131" t="s">
        <v>150</v>
      </c>
      <c r="H165" s="132">
        <v>123.404</v>
      </c>
      <c r="I165" s="78"/>
      <c r="J165" s="126">
        <f>ROUND(I165*H165,2)</f>
        <v>0</v>
      </c>
      <c r="K165" s="79"/>
      <c r="L165" s="23"/>
      <c r="M165" s="80" t="s">
        <v>1</v>
      </c>
      <c r="N165" s="81" t="s">
        <v>37</v>
      </c>
      <c r="P165" s="82">
        <f>O165*H165</f>
        <v>0</v>
      </c>
      <c r="Q165" s="82">
        <v>0</v>
      </c>
      <c r="R165" s="82">
        <f>Q165*H165</f>
        <v>0</v>
      </c>
      <c r="S165" s="82">
        <v>0</v>
      </c>
      <c r="T165" s="83">
        <f>S165*H165</f>
        <v>0</v>
      </c>
      <c r="AR165" s="84" t="s">
        <v>138</v>
      </c>
      <c r="AT165" s="84" t="s">
        <v>134</v>
      </c>
      <c r="AU165" s="84" t="s">
        <v>82</v>
      </c>
      <c r="AY165" s="16" t="s">
        <v>132</v>
      </c>
      <c r="BE165" s="85">
        <f>IF(N165="základní",J165,0)</f>
        <v>0</v>
      </c>
      <c r="BF165" s="85">
        <f>IF(N165="snížená",J165,0)</f>
        <v>0</v>
      </c>
      <c r="BG165" s="85">
        <f>IF(N165="zákl. přenesená",J165,0)</f>
        <v>0</v>
      </c>
      <c r="BH165" s="85">
        <f>IF(N165="sníž. přenesená",J165,0)</f>
        <v>0</v>
      </c>
      <c r="BI165" s="85">
        <f>IF(N165="nulová",J165,0)</f>
        <v>0</v>
      </c>
      <c r="BJ165" s="16" t="s">
        <v>80</v>
      </c>
      <c r="BK165" s="85">
        <f>ROUND(I165*H165,2)</f>
        <v>0</v>
      </c>
      <c r="BL165" s="16" t="s">
        <v>138</v>
      </c>
      <c r="BM165" s="84" t="s">
        <v>1216</v>
      </c>
    </row>
    <row r="166" spans="2:65" s="12" customFormat="1">
      <c r="B166" s="113"/>
      <c r="C166" s="114"/>
      <c r="D166" s="115" t="s">
        <v>140</v>
      </c>
      <c r="E166" s="116" t="s">
        <v>1</v>
      </c>
      <c r="F166" s="117" t="s">
        <v>1217</v>
      </c>
      <c r="G166" s="114"/>
      <c r="H166" s="118">
        <v>160.13999999999999</v>
      </c>
      <c r="I166" s="114"/>
      <c r="J166" s="114"/>
      <c r="L166" s="86"/>
      <c r="M166" s="88"/>
      <c r="T166" s="89"/>
      <c r="AT166" s="87" t="s">
        <v>140</v>
      </c>
      <c r="AU166" s="87" t="s">
        <v>82</v>
      </c>
      <c r="AV166" s="12" t="s">
        <v>82</v>
      </c>
      <c r="AW166" s="12" t="s">
        <v>29</v>
      </c>
      <c r="AX166" s="12" t="s">
        <v>72</v>
      </c>
      <c r="AY166" s="87" t="s">
        <v>132</v>
      </c>
    </row>
    <row r="167" spans="2:65" s="12" customFormat="1" ht="22.5">
      <c r="B167" s="113"/>
      <c r="C167" s="114"/>
      <c r="D167" s="115" t="s">
        <v>140</v>
      </c>
      <c r="E167" s="116" t="s">
        <v>1</v>
      </c>
      <c r="F167" s="117" t="s">
        <v>1218</v>
      </c>
      <c r="G167" s="114"/>
      <c r="H167" s="118">
        <v>-36.735999999999997</v>
      </c>
      <c r="I167" s="114"/>
      <c r="J167" s="114"/>
      <c r="L167" s="86"/>
      <c r="M167" s="88"/>
      <c r="T167" s="89"/>
      <c r="AT167" s="87" t="s">
        <v>140</v>
      </c>
      <c r="AU167" s="87" t="s">
        <v>82</v>
      </c>
      <c r="AV167" s="12" t="s">
        <v>82</v>
      </c>
      <c r="AW167" s="12" t="s">
        <v>29</v>
      </c>
      <c r="AX167" s="12" t="s">
        <v>72</v>
      </c>
      <c r="AY167" s="87" t="s">
        <v>132</v>
      </c>
    </row>
    <row r="168" spans="2:65" s="13" customFormat="1">
      <c r="B168" s="119"/>
      <c r="C168" s="120"/>
      <c r="D168" s="115" t="s">
        <v>140</v>
      </c>
      <c r="E168" s="121" t="s">
        <v>1</v>
      </c>
      <c r="F168" s="122" t="s">
        <v>142</v>
      </c>
      <c r="G168" s="120"/>
      <c r="H168" s="123">
        <v>123.404</v>
      </c>
      <c r="I168" s="120"/>
      <c r="J168" s="120"/>
      <c r="L168" s="90"/>
      <c r="M168" s="92"/>
      <c r="T168" s="93"/>
      <c r="AT168" s="91" t="s">
        <v>140</v>
      </c>
      <c r="AU168" s="91" t="s">
        <v>82</v>
      </c>
      <c r="AV168" s="13" t="s">
        <v>138</v>
      </c>
      <c r="AW168" s="13" t="s">
        <v>29</v>
      </c>
      <c r="AX168" s="13" t="s">
        <v>80</v>
      </c>
      <c r="AY168" s="91" t="s">
        <v>132</v>
      </c>
    </row>
    <row r="169" spans="2:65" s="1" customFormat="1" ht="24.2" customHeight="1">
      <c r="B169" s="127"/>
      <c r="C169" s="128" t="s">
        <v>210</v>
      </c>
      <c r="D169" s="128" t="s">
        <v>134</v>
      </c>
      <c r="E169" s="129" t="s">
        <v>1219</v>
      </c>
      <c r="F169" s="130" t="s">
        <v>1220</v>
      </c>
      <c r="G169" s="131" t="s">
        <v>150</v>
      </c>
      <c r="H169" s="132">
        <v>26.416</v>
      </c>
      <c r="I169" s="78"/>
      <c r="J169" s="126">
        <f>ROUND(I169*H169,2)</f>
        <v>0</v>
      </c>
      <c r="K169" s="79"/>
      <c r="L169" s="23"/>
      <c r="M169" s="80" t="s">
        <v>1</v>
      </c>
      <c r="N169" s="81" t="s">
        <v>37</v>
      </c>
      <c r="P169" s="82">
        <f>O169*H169</f>
        <v>0</v>
      </c>
      <c r="Q169" s="82">
        <v>0</v>
      </c>
      <c r="R169" s="82">
        <f>Q169*H169</f>
        <v>0</v>
      </c>
      <c r="S169" s="82">
        <v>0</v>
      </c>
      <c r="T169" s="83">
        <f>S169*H169</f>
        <v>0</v>
      </c>
      <c r="AR169" s="84" t="s">
        <v>138</v>
      </c>
      <c r="AT169" s="84" t="s">
        <v>134</v>
      </c>
      <c r="AU169" s="84" t="s">
        <v>82</v>
      </c>
      <c r="AY169" s="16" t="s">
        <v>132</v>
      </c>
      <c r="BE169" s="85">
        <f>IF(N169="základní",J169,0)</f>
        <v>0</v>
      </c>
      <c r="BF169" s="85">
        <f>IF(N169="snížená",J169,0)</f>
        <v>0</v>
      </c>
      <c r="BG169" s="85">
        <f>IF(N169="zákl. přenesená",J169,0)</f>
        <v>0</v>
      </c>
      <c r="BH169" s="85">
        <f>IF(N169="sníž. přenesená",J169,0)</f>
        <v>0</v>
      </c>
      <c r="BI169" s="85">
        <f>IF(N169="nulová",J169,0)</f>
        <v>0</v>
      </c>
      <c r="BJ169" s="16" t="s">
        <v>80</v>
      </c>
      <c r="BK169" s="85">
        <f>ROUND(I169*H169,2)</f>
        <v>0</v>
      </c>
      <c r="BL169" s="16" t="s">
        <v>138</v>
      </c>
      <c r="BM169" s="84" t="s">
        <v>1221</v>
      </c>
    </row>
    <row r="170" spans="2:65" s="12" customFormat="1">
      <c r="B170" s="113"/>
      <c r="C170" s="114"/>
      <c r="D170" s="115" t="s">
        <v>140</v>
      </c>
      <c r="E170" s="116" t="s">
        <v>1</v>
      </c>
      <c r="F170" s="117" t="s">
        <v>1222</v>
      </c>
      <c r="G170" s="114"/>
      <c r="H170" s="118">
        <v>26.416</v>
      </c>
      <c r="I170" s="114"/>
      <c r="J170" s="114"/>
      <c r="L170" s="86"/>
      <c r="M170" s="88"/>
      <c r="T170" s="89"/>
      <c r="AT170" s="87" t="s">
        <v>140</v>
      </c>
      <c r="AU170" s="87" t="s">
        <v>82</v>
      </c>
      <c r="AV170" s="12" t="s">
        <v>82</v>
      </c>
      <c r="AW170" s="12" t="s">
        <v>29</v>
      </c>
      <c r="AX170" s="12" t="s">
        <v>72</v>
      </c>
      <c r="AY170" s="87" t="s">
        <v>132</v>
      </c>
    </row>
    <row r="171" spans="2:65" s="13" customFormat="1">
      <c r="B171" s="119"/>
      <c r="C171" s="120"/>
      <c r="D171" s="115" t="s">
        <v>140</v>
      </c>
      <c r="E171" s="121" t="s">
        <v>1</v>
      </c>
      <c r="F171" s="122" t="s">
        <v>142</v>
      </c>
      <c r="G171" s="120"/>
      <c r="H171" s="123">
        <v>26.416</v>
      </c>
      <c r="I171" s="120"/>
      <c r="J171" s="120"/>
      <c r="L171" s="90"/>
      <c r="M171" s="92"/>
      <c r="T171" s="93"/>
      <c r="AT171" s="91" t="s">
        <v>140</v>
      </c>
      <c r="AU171" s="91" t="s">
        <v>82</v>
      </c>
      <c r="AV171" s="13" t="s">
        <v>138</v>
      </c>
      <c r="AW171" s="13" t="s">
        <v>29</v>
      </c>
      <c r="AX171" s="13" t="s">
        <v>80</v>
      </c>
      <c r="AY171" s="91" t="s">
        <v>132</v>
      </c>
    </row>
    <row r="172" spans="2:65" s="1" customFormat="1" ht="16.5" customHeight="1">
      <c r="B172" s="127"/>
      <c r="C172" s="145" t="s">
        <v>215</v>
      </c>
      <c r="D172" s="145" t="s">
        <v>165</v>
      </c>
      <c r="E172" s="146" t="s">
        <v>1223</v>
      </c>
      <c r="F172" s="147" t="s">
        <v>1224</v>
      </c>
      <c r="G172" s="148" t="s">
        <v>168</v>
      </c>
      <c r="H172" s="149">
        <v>54.261000000000003</v>
      </c>
      <c r="I172" s="98"/>
      <c r="J172" s="144">
        <f>ROUND(I172*H172,2)</f>
        <v>0</v>
      </c>
      <c r="K172" s="99"/>
      <c r="L172" s="100"/>
      <c r="M172" s="101" t="s">
        <v>1</v>
      </c>
      <c r="N172" s="102" t="s">
        <v>37</v>
      </c>
      <c r="P172" s="82">
        <f>O172*H172</f>
        <v>0</v>
      </c>
      <c r="Q172" s="82">
        <v>0</v>
      </c>
      <c r="R172" s="82">
        <f>Q172*H172</f>
        <v>0</v>
      </c>
      <c r="S172" s="82">
        <v>0</v>
      </c>
      <c r="T172" s="83">
        <f>S172*H172</f>
        <v>0</v>
      </c>
      <c r="AR172" s="84" t="s">
        <v>169</v>
      </c>
      <c r="AT172" s="84" t="s">
        <v>165</v>
      </c>
      <c r="AU172" s="84" t="s">
        <v>82</v>
      </c>
      <c r="AY172" s="16" t="s">
        <v>132</v>
      </c>
      <c r="BE172" s="85">
        <f>IF(N172="základní",J172,0)</f>
        <v>0</v>
      </c>
      <c r="BF172" s="85">
        <f>IF(N172="snížená",J172,0)</f>
        <v>0</v>
      </c>
      <c r="BG172" s="85">
        <f>IF(N172="zákl. přenesená",J172,0)</f>
        <v>0</v>
      </c>
      <c r="BH172" s="85">
        <f>IF(N172="sníž. přenesená",J172,0)</f>
        <v>0</v>
      </c>
      <c r="BI172" s="85">
        <f>IF(N172="nulová",J172,0)</f>
        <v>0</v>
      </c>
      <c r="BJ172" s="16" t="s">
        <v>80</v>
      </c>
      <c r="BK172" s="85">
        <f>ROUND(I172*H172,2)</f>
        <v>0</v>
      </c>
      <c r="BL172" s="16" t="s">
        <v>138</v>
      </c>
      <c r="BM172" s="84" t="s">
        <v>1225</v>
      </c>
    </row>
    <row r="173" spans="2:65" s="12" customFormat="1">
      <c r="B173" s="113"/>
      <c r="C173" s="114"/>
      <c r="D173" s="115" t="s">
        <v>140</v>
      </c>
      <c r="E173" s="116" t="s">
        <v>1</v>
      </c>
      <c r="F173" s="117" t="s">
        <v>1226</v>
      </c>
      <c r="G173" s="114"/>
      <c r="H173" s="118">
        <v>54.261000000000003</v>
      </c>
      <c r="I173" s="114"/>
      <c r="J173" s="114"/>
      <c r="L173" s="86"/>
      <c r="M173" s="88"/>
      <c r="T173" s="89"/>
      <c r="AT173" s="87" t="s">
        <v>140</v>
      </c>
      <c r="AU173" s="87" t="s">
        <v>82</v>
      </c>
      <c r="AV173" s="12" t="s">
        <v>82</v>
      </c>
      <c r="AW173" s="12" t="s">
        <v>29</v>
      </c>
      <c r="AX173" s="12" t="s">
        <v>72</v>
      </c>
      <c r="AY173" s="87" t="s">
        <v>132</v>
      </c>
    </row>
    <row r="174" spans="2:65" s="13" customFormat="1">
      <c r="B174" s="119"/>
      <c r="C174" s="120"/>
      <c r="D174" s="115" t="s">
        <v>140</v>
      </c>
      <c r="E174" s="121" t="s">
        <v>1</v>
      </c>
      <c r="F174" s="122" t="s">
        <v>142</v>
      </c>
      <c r="G174" s="120"/>
      <c r="H174" s="123">
        <v>54.261000000000003</v>
      </c>
      <c r="I174" s="120"/>
      <c r="J174" s="120"/>
      <c r="L174" s="90"/>
      <c r="M174" s="92"/>
      <c r="T174" s="93"/>
      <c r="AT174" s="91" t="s">
        <v>140</v>
      </c>
      <c r="AU174" s="91" t="s">
        <v>82</v>
      </c>
      <c r="AV174" s="13" t="s">
        <v>138</v>
      </c>
      <c r="AW174" s="13" t="s">
        <v>29</v>
      </c>
      <c r="AX174" s="13" t="s">
        <v>80</v>
      </c>
      <c r="AY174" s="91" t="s">
        <v>132</v>
      </c>
    </row>
    <row r="175" spans="2:65" s="11" customFormat="1" ht="22.9" customHeight="1">
      <c r="B175" s="133"/>
      <c r="C175" s="134"/>
      <c r="D175" s="135" t="s">
        <v>71</v>
      </c>
      <c r="E175" s="138" t="s">
        <v>138</v>
      </c>
      <c r="F175" s="138" t="s">
        <v>1227</v>
      </c>
      <c r="G175" s="134"/>
      <c r="H175" s="134"/>
      <c r="I175" s="134"/>
      <c r="J175" s="139">
        <f>BK175</f>
        <v>0</v>
      </c>
      <c r="L175" s="71"/>
      <c r="M175" s="73"/>
      <c r="P175" s="74">
        <f>SUM(P176:P187)</f>
        <v>0</v>
      </c>
      <c r="R175" s="74">
        <f>SUM(R176:R187)</f>
        <v>4.7924999999999999E-3</v>
      </c>
      <c r="T175" s="75">
        <f>SUM(T176:T187)</f>
        <v>0</v>
      </c>
      <c r="AR175" s="72" t="s">
        <v>80</v>
      </c>
      <c r="AT175" s="76" t="s">
        <v>71</v>
      </c>
      <c r="AU175" s="76" t="s">
        <v>80</v>
      </c>
      <c r="AY175" s="72" t="s">
        <v>132</v>
      </c>
      <c r="BK175" s="77">
        <f>SUM(BK176:BK187)</f>
        <v>0</v>
      </c>
    </row>
    <row r="176" spans="2:65" s="1" customFormat="1" ht="16.5" customHeight="1">
      <c r="B176" s="127"/>
      <c r="C176" s="128" t="s">
        <v>220</v>
      </c>
      <c r="D176" s="128" t="s">
        <v>134</v>
      </c>
      <c r="E176" s="129" t="s">
        <v>1228</v>
      </c>
      <c r="F176" s="130" t="s">
        <v>1229</v>
      </c>
      <c r="G176" s="131" t="s">
        <v>150</v>
      </c>
      <c r="H176" s="132">
        <v>9.52</v>
      </c>
      <c r="I176" s="78"/>
      <c r="J176" s="126">
        <f>ROUND(I176*H176,2)</f>
        <v>0</v>
      </c>
      <c r="K176" s="79"/>
      <c r="L176" s="23"/>
      <c r="M176" s="80" t="s">
        <v>1</v>
      </c>
      <c r="N176" s="81" t="s">
        <v>37</v>
      </c>
      <c r="P176" s="82">
        <f>O176*H176</f>
        <v>0</v>
      </c>
      <c r="Q176" s="82">
        <v>0</v>
      </c>
      <c r="R176" s="82">
        <f>Q176*H176</f>
        <v>0</v>
      </c>
      <c r="S176" s="82">
        <v>0</v>
      </c>
      <c r="T176" s="83">
        <f>S176*H176</f>
        <v>0</v>
      </c>
      <c r="AR176" s="84" t="s">
        <v>138</v>
      </c>
      <c r="AT176" s="84" t="s">
        <v>134</v>
      </c>
      <c r="AU176" s="84" t="s">
        <v>82</v>
      </c>
      <c r="AY176" s="16" t="s">
        <v>132</v>
      </c>
      <c r="BE176" s="85">
        <f>IF(N176="základní",J176,0)</f>
        <v>0</v>
      </c>
      <c r="BF176" s="85">
        <f>IF(N176="snížená",J176,0)</f>
        <v>0</v>
      </c>
      <c r="BG176" s="85">
        <f>IF(N176="zákl. přenesená",J176,0)</f>
        <v>0</v>
      </c>
      <c r="BH176" s="85">
        <f>IF(N176="sníž. přenesená",J176,0)</f>
        <v>0</v>
      </c>
      <c r="BI176" s="85">
        <f>IF(N176="nulová",J176,0)</f>
        <v>0</v>
      </c>
      <c r="BJ176" s="16" t="s">
        <v>80</v>
      </c>
      <c r="BK176" s="85">
        <f>ROUND(I176*H176,2)</f>
        <v>0</v>
      </c>
      <c r="BL176" s="16" t="s">
        <v>138</v>
      </c>
      <c r="BM176" s="84" t="s">
        <v>1230</v>
      </c>
    </row>
    <row r="177" spans="2:65" s="12" customFormat="1">
      <c r="B177" s="113"/>
      <c r="C177" s="114"/>
      <c r="D177" s="115" t="s">
        <v>140</v>
      </c>
      <c r="E177" s="116" t="s">
        <v>1</v>
      </c>
      <c r="F177" s="117" t="s">
        <v>1231</v>
      </c>
      <c r="G177" s="114"/>
      <c r="H177" s="118">
        <v>9.52</v>
      </c>
      <c r="I177" s="114"/>
      <c r="J177" s="114"/>
      <c r="L177" s="86"/>
      <c r="M177" s="88"/>
      <c r="T177" s="89"/>
      <c r="AT177" s="87" t="s">
        <v>140</v>
      </c>
      <c r="AU177" s="87" t="s">
        <v>82</v>
      </c>
      <c r="AV177" s="12" t="s">
        <v>82</v>
      </c>
      <c r="AW177" s="12" t="s">
        <v>29</v>
      </c>
      <c r="AX177" s="12" t="s">
        <v>72</v>
      </c>
      <c r="AY177" s="87" t="s">
        <v>132</v>
      </c>
    </row>
    <row r="178" spans="2:65" s="13" customFormat="1">
      <c r="B178" s="119"/>
      <c r="C178" s="120"/>
      <c r="D178" s="115" t="s">
        <v>140</v>
      </c>
      <c r="E178" s="121" t="s">
        <v>1</v>
      </c>
      <c r="F178" s="122" t="s">
        <v>142</v>
      </c>
      <c r="G178" s="120"/>
      <c r="H178" s="123">
        <v>9.52</v>
      </c>
      <c r="I178" s="120"/>
      <c r="J178" s="120"/>
      <c r="L178" s="90"/>
      <c r="M178" s="92"/>
      <c r="T178" s="93"/>
      <c r="AT178" s="91" t="s">
        <v>140</v>
      </c>
      <c r="AU178" s="91" t="s">
        <v>82</v>
      </c>
      <c r="AV178" s="13" t="s">
        <v>138</v>
      </c>
      <c r="AW178" s="13" t="s">
        <v>29</v>
      </c>
      <c r="AX178" s="13" t="s">
        <v>80</v>
      </c>
      <c r="AY178" s="91" t="s">
        <v>132</v>
      </c>
    </row>
    <row r="179" spans="2:65" s="1" customFormat="1" ht="33" customHeight="1">
      <c r="B179" s="127"/>
      <c r="C179" s="128" t="s">
        <v>225</v>
      </c>
      <c r="D179" s="128" t="s">
        <v>134</v>
      </c>
      <c r="E179" s="129" t="s">
        <v>1232</v>
      </c>
      <c r="F179" s="130" t="s">
        <v>1233</v>
      </c>
      <c r="G179" s="131" t="s">
        <v>150</v>
      </c>
      <c r="H179" s="132">
        <v>4.7E-2</v>
      </c>
      <c r="I179" s="78"/>
      <c r="J179" s="126">
        <f>ROUND(I179*H179,2)</f>
        <v>0</v>
      </c>
      <c r="K179" s="79"/>
      <c r="L179" s="23"/>
      <c r="M179" s="80" t="s">
        <v>1</v>
      </c>
      <c r="N179" s="81" t="s">
        <v>37</v>
      </c>
      <c r="P179" s="82">
        <f>O179*H179</f>
        <v>0</v>
      </c>
      <c r="Q179" s="82">
        <v>0</v>
      </c>
      <c r="R179" s="82">
        <f>Q179*H179</f>
        <v>0</v>
      </c>
      <c r="S179" s="82">
        <v>0</v>
      </c>
      <c r="T179" s="83">
        <f>S179*H179</f>
        <v>0</v>
      </c>
      <c r="AR179" s="84" t="s">
        <v>138</v>
      </c>
      <c r="AT179" s="84" t="s">
        <v>134</v>
      </c>
      <c r="AU179" s="84" t="s">
        <v>82</v>
      </c>
      <c r="AY179" s="16" t="s">
        <v>132</v>
      </c>
      <c r="BE179" s="85">
        <f>IF(N179="základní",J179,0)</f>
        <v>0</v>
      </c>
      <c r="BF179" s="85">
        <f>IF(N179="snížená",J179,0)</f>
        <v>0</v>
      </c>
      <c r="BG179" s="85">
        <f>IF(N179="zákl. přenesená",J179,0)</f>
        <v>0</v>
      </c>
      <c r="BH179" s="85">
        <f>IF(N179="sníž. přenesená",J179,0)</f>
        <v>0</v>
      </c>
      <c r="BI179" s="85">
        <f>IF(N179="nulová",J179,0)</f>
        <v>0</v>
      </c>
      <c r="BJ179" s="16" t="s">
        <v>80</v>
      </c>
      <c r="BK179" s="85">
        <f>ROUND(I179*H179,2)</f>
        <v>0</v>
      </c>
      <c r="BL179" s="16" t="s">
        <v>138</v>
      </c>
      <c r="BM179" s="84" t="s">
        <v>1234</v>
      </c>
    </row>
    <row r="180" spans="2:65" s="14" customFormat="1">
      <c r="B180" s="140"/>
      <c r="C180" s="141"/>
      <c r="D180" s="115" t="s">
        <v>140</v>
      </c>
      <c r="E180" s="142" t="s">
        <v>1</v>
      </c>
      <c r="F180" s="143" t="s">
        <v>152</v>
      </c>
      <c r="G180" s="141"/>
      <c r="H180" s="142" t="s">
        <v>1</v>
      </c>
      <c r="I180" s="141"/>
      <c r="J180" s="141"/>
      <c r="L180" s="94"/>
      <c r="M180" s="96"/>
      <c r="T180" s="97"/>
      <c r="AT180" s="95" t="s">
        <v>140</v>
      </c>
      <c r="AU180" s="95" t="s">
        <v>82</v>
      </c>
      <c r="AV180" s="14" t="s">
        <v>80</v>
      </c>
      <c r="AW180" s="14" t="s">
        <v>29</v>
      </c>
      <c r="AX180" s="14" t="s">
        <v>72</v>
      </c>
      <c r="AY180" s="95" t="s">
        <v>132</v>
      </c>
    </row>
    <row r="181" spans="2:65" s="12" customFormat="1">
      <c r="B181" s="113"/>
      <c r="C181" s="114"/>
      <c r="D181" s="115" t="s">
        <v>140</v>
      </c>
      <c r="E181" s="116" t="s">
        <v>1</v>
      </c>
      <c r="F181" s="117" t="s">
        <v>1235</v>
      </c>
      <c r="G181" s="114"/>
      <c r="H181" s="118">
        <v>4.7E-2</v>
      </c>
      <c r="I181" s="114"/>
      <c r="J181" s="114"/>
      <c r="L181" s="86"/>
      <c r="M181" s="88"/>
      <c r="T181" s="89"/>
      <c r="AT181" s="87" t="s">
        <v>140</v>
      </c>
      <c r="AU181" s="87" t="s">
        <v>82</v>
      </c>
      <c r="AV181" s="12" t="s">
        <v>82</v>
      </c>
      <c r="AW181" s="12" t="s">
        <v>29</v>
      </c>
      <c r="AX181" s="12" t="s">
        <v>72</v>
      </c>
      <c r="AY181" s="87" t="s">
        <v>132</v>
      </c>
    </row>
    <row r="182" spans="2:65" s="13" customFormat="1">
      <c r="B182" s="119"/>
      <c r="C182" s="120"/>
      <c r="D182" s="115" t="s">
        <v>140</v>
      </c>
      <c r="E182" s="121" t="s">
        <v>1</v>
      </c>
      <c r="F182" s="122" t="s">
        <v>142</v>
      </c>
      <c r="G182" s="120"/>
      <c r="H182" s="123">
        <v>4.7E-2</v>
      </c>
      <c r="I182" s="120"/>
      <c r="J182" s="120"/>
      <c r="L182" s="90"/>
      <c r="M182" s="92"/>
      <c r="T182" s="93"/>
      <c r="AT182" s="91" t="s">
        <v>140</v>
      </c>
      <c r="AU182" s="91" t="s">
        <v>82</v>
      </c>
      <c r="AV182" s="13" t="s">
        <v>138</v>
      </c>
      <c r="AW182" s="13" t="s">
        <v>29</v>
      </c>
      <c r="AX182" s="13" t="s">
        <v>80</v>
      </c>
      <c r="AY182" s="91" t="s">
        <v>132</v>
      </c>
    </row>
    <row r="183" spans="2:65" s="1" customFormat="1" ht="16.5" customHeight="1">
      <c r="B183" s="127"/>
      <c r="C183" s="128" t="s">
        <v>230</v>
      </c>
      <c r="D183" s="128" t="s">
        <v>134</v>
      </c>
      <c r="E183" s="129" t="s">
        <v>1236</v>
      </c>
      <c r="F183" s="130" t="s">
        <v>1237</v>
      </c>
      <c r="G183" s="131" t="s">
        <v>252</v>
      </c>
      <c r="H183" s="132">
        <v>0.75</v>
      </c>
      <c r="I183" s="78"/>
      <c r="J183" s="126">
        <f>ROUND(I183*H183,2)</f>
        <v>0</v>
      </c>
      <c r="K183" s="79"/>
      <c r="L183" s="23"/>
      <c r="M183" s="80" t="s">
        <v>1</v>
      </c>
      <c r="N183" s="81" t="s">
        <v>37</v>
      </c>
      <c r="P183" s="82">
        <f>O183*H183</f>
        <v>0</v>
      </c>
      <c r="Q183" s="82">
        <v>6.3899999999999998E-3</v>
      </c>
      <c r="R183" s="82">
        <f>Q183*H183</f>
        <v>4.7924999999999999E-3</v>
      </c>
      <c r="S183" s="82">
        <v>0</v>
      </c>
      <c r="T183" s="83">
        <f>S183*H183</f>
        <v>0</v>
      </c>
      <c r="AR183" s="84" t="s">
        <v>138</v>
      </c>
      <c r="AT183" s="84" t="s">
        <v>134</v>
      </c>
      <c r="AU183" s="84" t="s">
        <v>82</v>
      </c>
      <c r="AY183" s="16" t="s">
        <v>132</v>
      </c>
      <c r="BE183" s="85">
        <f>IF(N183="základní",J183,0)</f>
        <v>0</v>
      </c>
      <c r="BF183" s="85">
        <f>IF(N183="snížená",J183,0)</f>
        <v>0</v>
      </c>
      <c r="BG183" s="85">
        <f>IF(N183="zákl. přenesená",J183,0)</f>
        <v>0</v>
      </c>
      <c r="BH183" s="85">
        <f>IF(N183="sníž. přenesená",J183,0)</f>
        <v>0</v>
      </c>
      <c r="BI183" s="85">
        <f>IF(N183="nulová",J183,0)</f>
        <v>0</v>
      </c>
      <c r="BJ183" s="16" t="s">
        <v>80</v>
      </c>
      <c r="BK183" s="85">
        <f>ROUND(I183*H183,2)</f>
        <v>0</v>
      </c>
      <c r="BL183" s="16" t="s">
        <v>138</v>
      </c>
      <c r="BM183" s="84" t="s">
        <v>1238</v>
      </c>
    </row>
    <row r="184" spans="2:65" s="14" customFormat="1">
      <c r="B184" s="140"/>
      <c r="C184" s="141"/>
      <c r="D184" s="115" t="s">
        <v>140</v>
      </c>
      <c r="E184" s="142" t="s">
        <v>1</v>
      </c>
      <c r="F184" s="143" t="s">
        <v>152</v>
      </c>
      <c r="G184" s="141"/>
      <c r="H184" s="142" t="s">
        <v>1</v>
      </c>
      <c r="I184" s="141"/>
      <c r="J184" s="141"/>
      <c r="L184" s="94"/>
      <c r="M184" s="96"/>
      <c r="T184" s="97"/>
      <c r="AT184" s="95" t="s">
        <v>140</v>
      </c>
      <c r="AU184" s="95" t="s">
        <v>82</v>
      </c>
      <c r="AV184" s="14" t="s">
        <v>80</v>
      </c>
      <c r="AW184" s="14" t="s">
        <v>29</v>
      </c>
      <c r="AX184" s="14" t="s">
        <v>72</v>
      </c>
      <c r="AY184" s="95" t="s">
        <v>132</v>
      </c>
    </row>
    <row r="185" spans="2:65" s="12" customFormat="1">
      <c r="B185" s="113"/>
      <c r="C185" s="114"/>
      <c r="D185" s="115" t="s">
        <v>140</v>
      </c>
      <c r="E185" s="116" t="s">
        <v>1</v>
      </c>
      <c r="F185" s="117" t="s">
        <v>1239</v>
      </c>
      <c r="G185" s="114"/>
      <c r="H185" s="118">
        <v>0.75</v>
      </c>
      <c r="I185" s="114"/>
      <c r="J185" s="114"/>
      <c r="L185" s="86"/>
      <c r="M185" s="88"/>
      <c r="T185" s="89"/>
      <c r="AT185" s="87" t="s">
        <v>140</v>
      </c>
      <c r="AU185" s="87" t="s">
        <v>82</v>
      </c>
      <c r="AV185" s="12" t="s">
        <v>82</v>
      </c>
      <c r="AW185" s="12" t="s">
        <v>29</v>
      </c>
      <c r="AX185" s="12" t="s">
        <v>72</v>
      </c>
      <c r="AY185" s="87" t="s">
        <v>132</v>
      </c>
    </row>
    <row r="186" spans="2:65" s="13" customFormat="1">
      <c r="B186" s="119"/>
      <c r="C186" s="120"/>
      <c r="D186" s="115" t="s">
        <v>140</v>
      </c>
      <c r="E186" s="121" t="s">
        <v>1</v>
      </c>
      <c r="F186" s="122" t="s">
        <v>142</v>
      </c>
      <c r="G186" s="120"/>
      <c r="H186" s="123">
        <v>0.75</v>
      </c>
      <c r="I186" s="120"/>
      <c r="J186" s="120"/>
      <c r="L186" s="90"/>
      <c r="M186" s="92"/>
      <c r="T186" s="93"/>
      <c r="AT186" s="91" t="s">
        <v>140</v>
      </c>
      <c r="AU186" s="91" t="s">
        <v>82</v>
      </c>
      <c r="AV186" s="13" t="s">
        <v>138</v>
      </c>
      <c r="AW186" s="13" t="s">
        <v>29</v>
      </c>
      <c r="AX186" s="13" t="s">
        <v>80</v>
      </c>
      <c r="AY186" s="91" t="s">
        <v>132</v>
      </c>
    </row>
    <row r="187" spans="2:65" s="1" customFormat="1" ht="24.2" customHeight="1">
      <c r="B187" s="127"/>
      <c r="C187" s="128" t="s">
        <v>234</v>
      </c>
      <c r="D187" s="128" t="s">
        <v>134</v>
      </c>
      <c r="E187" s="129" t="s">
        <v>1240</v>
      </c>
      <c r="F187" s="130" t="s">
        <v>1241</v>
      </c>
      <c r="G187" s="131" t="s">
        <v>252</v>
      </c>
      <c r="H187" s="132">
        <v>0.75</v>
      </c>
      <c r="I187" s="78"/>
      <c r="J187" s="126">
        <f>ROUND(I187*H187,2)</f>
        <v>0</v>
      </c>
      <c r="K187" s="79"/>
      <c r="L187" s="23"/>
      <c r="M187" s="80" t="s">
        <v>1</v>
      </c>
      <c r="N187" s="81" t="s">
        <v>37</v>
      </c>
      <c r="P187" s="82">
        <f>O187*H187</f>
        <v>0</v>
      </c>
      <c r="Q187" s="82">
        <v>0</v>
      </c>
      <c r="R187" s="82">
        <f>Q187*H187</f>
        <v>0</v>
      </c>
      <c r="S187" s="82">
        <v>0</v>
      </c>
      <c r="T187" s="83">
        <f>S187*H187</f>
        <v>0</v>
      </c>
      <c r="AR187" s="84" t="s">
        <v>138</v>
      </c>
      <c r="AT187" s="84" t="s">
        <v>134</v>
      </c>
      <c r="AU187" s="84" t="s">
        <v>82</v>
      </c>
      <c r="AY187" s="16" t="s">
        <v>132</v>
      </c>
      <c r="BE187" s="85">
        <f>IF(N187="základní",J187,0)</f>
        <v>0</v>
      </c>
      <c r="BF187" s="85">
        <f>IF(N187="snížená",J187,0)</f>
        <v>0</v>
      </c>
      <c r="BG187" s="85">
        <f>IF(N187="zákl. přenesená",J187,0)</f>
        <v>0</v>
      </c>
      <c r="BH187" s="85">
        <f>IF(N187="sníž. přenesená",J187,0)</f>
        <v>0</v>
      </c>
      <c r="BI187" s="85">
        <f>IF(N187="nulová",J187,0)</f>
        <v>0</v>
      </c>
      <c r="BJ187" s="16" t="s">
        <v>80</v>
      </c>
      <c r="BK187" s="85">
        <f>ROUND(I187*H187,2)</f>
        <v>0</v>
      </c>
      <c r="BL187" s="16" t="s">
        <v>138</v>
      </c>
      <c r="BM187" s="84" t="s">
        <v>1242</v>
      </c>
    </row>
    <row r="188" spans="2:65" s="11" customFormat="1" ht="22.9" customHeight="1">
      <c r="B188" s="133"/>
      <c r="C188" s="134"/>
      <c r="D188" s="135" t="s">
        <v>71</v>
      </c>
      <c r="E188" s="138" t="s">
        <v>169</v>
      </c>
      <c r="F188" s="138" t="s">
        <v>1243</v>
      </c>
      <c r="G188" s="134"/>
      <c r="H188" s="134"/>
      <c r="I188" s="134"/>
      <c r="J188" s="139">
        <f>BK188</f>
        <v>0</v>
      </c>
      <c r="L188" s="71"/>
      <c r="M188" s="73"/>
      <c r="P188" s="74">
        <f>SUM(P189:P267)</f>
        <v>0</v>
      </c>
      <c r="R188" s="74">
        <f>SUM(R189:R267)</f>
        <v>7.5256395799999991</v>
      </c>
      <c r="T188" s="75">
        <f>SUM(T189:T267)</f>
        <v>0</v>
      </c>
      <c r="AR188" s="72" t="s">
        <v>80</v>
      </c>
      <c r="AT188" s="76" t="s">
        <v>71</v>
      </c>
      <c r="AU188" s="76" t="s">
        <v>80</v>
      </c>
      <c r="AY188" s="72" t="s">
        <v>132</v>
      </c>
      <c r="BK188" s="77">
        <f>SUM(BK189:BK267)</f>
        <v>0</v>
      </c>
    </row>
    <row r="189" spans="2:65" s="1" customFormat="1" ht="24.2" customHeight="1">
      <c r="B189" s="127"/>
      <c r="C189" s="128" t="s">
        <v>239</v>
      </c>
      <c r="D189" s="128" t="s">
        <v>134</v>
      </c>
      <c r="E189" s="129" t="s">
        <v>1244</v>
      </c>
      <c r="F189" s="130" t="s">
        <v>1245</v>
      </c>
      <c r="G189" s="131" t="s">
        <v>186</v>
      </c>
      <c r="H189" s="132">
        <v>1</v>
      </c>
      <c r="I189" s="78"/>
      <c r="J189" s="126">
        <f>ROUND(I189*H189,2)</f>
        <v>0</v>
      </c>
      <c r="K189" s="79"/>
      <c r="L189" s="23"/>
      <c r="M189" s="80" t="s">
        <v>1</v>
      </c>
      <c r="N189" s="81" t="s">
        <v>37</v>
      </c>
      <c r="P189" s="82">
        <f>O189*H189</f>
        <v>0</v>
      </c>
      <c r="Q189" s="82">
        <v>1.67E-3</v>
      </c>
      <c r="R189" s="82">
        <f>Q189*H189</f>
        <v>1.67E-3</v>
      </c>
      <c r="S189" s="82">
        <v>0</v>
      </c>
      <c r="T189" s="83">
        <f>S189*H189</f>
        <v>0</v>
      </c>
      <c r="AR189" s="84" t="s">
        <v>138</v>
      </c>
      <c r="AT189" s="84" t="s">
        <v>134</v>
      </c>
      <c r="AU189" s="84" t="s">
        <v>82</v>
      </c>
      <c r="AY189" s="16" t="s">
        <v>132</v>
      </c>
      <c r="BE189" s="85">
        <f>IF(N189="základní",J189,0)</f>
        <v>0</v>
      </c>
      <c r="BF189" s="85">
        <f>IF(N189="snížená",J189,0)</f>
        <v>0</v>
      </c>
      <c r="BG189" s="85">
        <f>IF(N189="zákl. přenesená",J189,0)</f>
        <v>0</v>
      </c>
      <c r="BH189" s="85">
        <f>IF(N189="sníž. přenesená",J189,0)</f>
        <v>0</v>
      </c>
      <c r="BI189" s="85">
        <f>IF(N189="nulová",J189,0)</f>
        <v>0</v>
      </c>
      <c r="BJ189" s="16" t="s">
        <v>80</v>
      </c>
      <c r="BK189" s="85">
        <f>ROUND(I189*H189,2)</f>
        <v>0</v>
      </c>
      <c r="BL189" s="16" t="s">
        <v>138</v>
      </c>
      <c r="BM189" s="84" t="s">
        <v>1246</v>
      </c>
    </row>
    <row r="190" spans="2:65" s="12" customFormat="1">
      <c r="B190" s="113"/>
      <c r="C190" s="114"/>
      <c r="D190" s="115" t="s">
        <v>140</v>
      </c>
      <c r="E190" s="116" t="s">
        <v>1</v>
      </c>
      <c r="F190" s="117" t="s">
        <v>1247</v>
      </c>
      <c r="G190" s="114"/>
      <c r="H190" s="118">
        <v>1</v>
      </c>
      <c r="I190" s="114"/>
      <c r="J190" s="114"/>
      <c r="L190" s="86"/>
      <c r="M190" s="88"/>
      <c r="T190" s="89"/>
      <c r="AT190" s="87" t="s">
        <v>140</v>
      </c>
      <c r="AU190" s="87" t="s">
        <v>82</v>
      </c>
      <c r="AV190" s="12" t="s">
        <v>82</v>
      </c>
      <c r="AW190" s="12" t="s">
        <v>29</v>
      </c>
      <c r="AX190" s="12" t="s">
        <v>72</v>
      </c>
      <c r="AY190" s="87" t="s">
        <v>132</v>
      </c>
    </row>
    <row r="191" spans="2:65" s="13" customFormat="1">
      <c r="B191" s="119"/>
      <c r="C191" s="120"/>
      <c r="D191" s="115" t="s">
        <v>140</v>
      </c>
      <c r="E191" s="121" t="s">
        <v>1</v>
      </c>
      <c r="F191" s="122" t="s">
        <v>142</v>
      </c>
      <c r="G191" s="120"/>
      <c r="H191" s="123">
        <v>1</v>
      </c>
      <c r="I191" s="120"/>
      <c r="J191" s="120"/>
      <c r="L191" s="90"/>
      <c r="M191" s="92"/>
      <c r="T191" s="93"/>
      <c r="AT191" s="91" t="s">
        <v>140</v>
      </c>
      <c r="AU191" s="91" t="s">
        <v>82</v>
      </c>
      <c r="AV191" s="13" t="s">
        <v>138</v>
      </c>
      <c r="AW191" s="13" t="s">
        <v>29</v>
      </c>
      <c r="AX191" s="13" t="s">
        <v>80</v>
      </c>
      <c r="AY191" s="91" t="s">
        <v>132</v>
      </c>
    </row>
    <row r="192" spans="2:65" s="1" customFormat="1" ht="24.2" customHeight="1">
      <c r="B192" s="127"/>
      <c r="C192" s="145" t="s">
        <v>7</v>
      </c>
      <c r="D192" s="145" t="s">
        <v>165</v>
      </c>
      <c r="E192" s="146" t="s">
        <v>1248</v>
      </c>
      <c r="F192" s="147" t="s">
        <v>1249</v>
      </c>
      <c r="G192" s="148" t="s">
        <v>186</v>
      </c>
      <c r="H192" s="149">
        <v>1</v>
      </c>
      <c r="I192" s="98"/>
      <c r="J192" s="144">
        <f>ROUND(I192*H192,2)</f>
        <v>0</v>
      </c>
      <c r="K192" s="99"/>
      <c r="L192" s="100"/>
      <c r="M192" s="101" t="s">
        <v>1</v>
      </c>
      <c r="N192" s="102" t="s">
        <v>37</v>
      </c>
      <c r="P192" s="82">
        <f>O192*H192</f>
        <v>0</v>
      </c>
      <c r="Q192" s="82">
        <v>1.2200000000000001E-2</v>
      </c>
      <c r="R192" s="82">
        <f>Q192*H192</f>
        <v>1.2200000000000001E-2</v>
      </c>
      <c r="S192" s="82">
        <v>0</v>
      </c>
      <c r="T192" s="83">
        <f>S192*H192</f>
        <v>0</v>
      </c>
      <c r="AR192" s="84" t="s">
        <v>169</v>
      </c>
      <c r="AT192" s="84" t="s">
        <v>165</v>
      </c>
      <c r="AU192" s="84" t="s">
        <v>82</v>
      </c>
      <c r="AY192" s="16" t="s">
        <v>132</v>
      </c>
      <c r="BE192" s="85">
        <f>IF(N192="základní",J192,0)</f>
        <v>0</v>
      </c>
      <c r="BF192" s="85">
        <f>IF(N192="snížená",J192,0)</f>
        <v>0</v>
      </c>
      <c r="BG192" s="85">
        <f>IF(N192="zákl. přenesená",J192,0)</f>
        <v>0</v>
      </c>
      <c r="BH192" s="85">
        <f>IF(N192="sníž. přenesená",J192,0)</f>
        <v>0</v>
      </c>
      <c r="BI192" s="85">
        <f>IF(N192="nulová",J192,0)</f>
        <v>0</v>
      </c>
      <c r="BJ192" s="16" t="s">
        <v>80</v>
      </c>
      <c r="BK192" s="85">
        <f>ROUND(I192*H192,2)</f>
        <v>0</v>
      </c>
      <c r="BL192" s="16" t="s">
        <v>138</v>
      </c>
      <c r="BM192" s="84" t="s">
        <v>1250</v>
      </c>
    </row>
    <row r="193" spans="2:65" s="1" customFormat="1" ht="24.2" customHeight="1">
      <c r="B193" s="127"/>
      <c r="C193" s="128" t="s">
        <v>249</v>
      </c>
      <c r="D193" s="128" t="s">
        <v>134</v>
      </c>
      <c r="E193" s="129" t="s">
        <v>1251</v>
      </c>
      <c r="F193" s="130" t="s">
        <v>1252</v>
      </c>
      <c r="G193" s="131" t="s">
        <v>186</v>
      </c>
      <c r="H193" s="132">
        <v>2</v>
      </c>
      <c r="I193" s="78"/>
      <c r="J193" s="126">
        <f>ROUND(I193*H193,2)</f>
        <v>0</v>
      </c>
      <c r="K193" s="79"/>
      <c r="L193" s="23"/>
      <c r="M193" s="80" t="s">
        <v>1</v>
      </c>
      <c r="N193" s="81" t="s">
        <v>37</v>
      </c>
      <c r="P193" s="82">
        <f>O193*H193</f>
        <v>0</v>
      </c>
      <c r="Q193" s="82">
        <v>1.67E-3</v>
      </c>
      <c r="R193" s="82">
        <f>Q193*H193</f>
        <v>3.3400000000000001E-3</v>
      </c>
      <c r="S193" s="82">
        <v>0</v>
      </c>
      <c r="T193" s="83">
        <f>S193*H193</f>
        <v>0</v>
      </c>
      <c r="AR193" s="84" t="s">
        <v>138</v>
      </c>
      <c r="AT193" s="84" t="s">
        <v>134</v>
      </c>
      <c r="AU193" s="84" t="s">
        <v>82</v>
      </c>
      <c r="AY193" s="16" t="s">
        <v>132</v>
      </c>
      <c r="BE193" s="85">
        <f>IF(N193="základní",J193,0)</f>
        <v>0</v>
      </c>
      <c r="BF193" s="85">
        <f>IF(N193="snížená",J193,0)</f>
        <v>0</v>
      </c>
      <c r="BG193" s="85">
        <f>IF(N193="zákl. přenesená",J193,0)</f>
        <v>0</v>
      </c>
      <c r="BH193" s="85">
        <f>IF(N193="sníž. přenesená",J193,0)</f>
        <v>0</v>
      </c>
      <c r="BI193" s="85">
        <f>IF(N193="nulová",J193,0)</f>
        <v>0</v>
      </c>
      <c r="BJ193" s="16" t="s">
        <v>80</v>
      </c>
      <c r="BK193" s="85">
        <f>ROUND(I193*H193,2)</f>
        <v>0</v>
      </c>
      <c r="BL193" s="16" t="s">
        <v>138</v>
      </c>
      <c r="BM193" s="84" t="s">
        <v>1253</v>
      </c>
    </row>
    <row r="194" spans="2:65" s="12" customFormat="1">
      <c r="B194" s="113"/>
      <c r="C194" s="114"/>
      <c r="D194" s="115" t="s">
        <v>140</v>
      </c>
      <c r="E194" s="116" t="s">
        <v>1</v>
      </c>
      <c r="F194" s="117" t="s">
        <v>1254</v>
      </c>
      <c r="G194" s="114"/>
      <c r="H194" s="118">
        <v>2</v>
      </c>
      <c r="I194" s="114"/>
      <c r="J194" s="114"/>
      <c r="L194" s="86"/>
      <c r="M194" s="88"/>
      <c r="T194" s="89"/>
      <c r="AT194" s="87" t="s">
        <v>140</v>
      </c>
      <c r="AU194" s="87" t="s">
        <v>82</v>
      </c>
      <c r="AV194" s="12" t="s">
        <v>82</v>
      </c>
      <c r="AW194" s="12" t="s">
        <v>29</v>
      </c>
      <c r="AX194" s="12" t="s">
        <v>72</v>
      </c>
      <c r="AY194" s="87" t="s">
        <v>132</v>
      </c>
    </row>
    <row r="195" spans="2:65" s="13" customFormat="1">
      <c r="B195" s="119"/>
      <c r="C195" s="120"/>
      <c r="D195" s="115" t="s">
        <v>140</v>
      </c>
      <c r="E195" s="121" t="s">
        <v>1</v>
      </c>
      <c r="F195" s="122" t="s">
        <v>142</v>
      </c>
      <c r="G195" s="120"/>
      <c r="H195" s="123">
        <v>2</v>
      </c>
      <c r="I195" s="120"/>
      <c r="J195" s="120"/>
      <c r="L195" s="90"/>
      <c r="M195" s="92"/>
      <c r="T195" s="93"/>
      <c r="AT195" s="91" t="s">
        <v>140</v>
      </c>
      <c r="AU195" s="91" t="s">
        <v>82</v>
      </c>
      <c r="AV195" s="13" t="s">
        <v>138</v>
      </c>
      <c r="AW195" s="13" t="s">
        <v>29</v>
      </c>
      <c r="AX195" s="13" t="s">
        <v>80</v>
      </c>
      <c r="AY195" s="91" t="s">
        <v>132</v>
      </c>
    </row>
    <row r="196" spans="2:65" s="1" customFormat="1" ht="24.2" customHeight="1">
      <c r="B196" s="127"/>
      <c r="C196" s="145" t="s">
        <v>255</v>
      </c>
      <c r="D196" s="145" t="s">
        <v>165</v>
      </c>
      <c r="E196" s="146" t="s">
        <v>1255</v>
      </c>
      <c r="F196" s="147" t="s">
        <v>1256</v>
      </c>
      <c r="G196" s="148" t="s">
        <v>186</v>
      </c>
      <c r="H196" s="149">
        <v>2</v>
      </c>
      <c r="I196" s="98"/>
      <c r="J196" s="144">
        <f>ROUND(I196*H196,2)</f>
        <v>0</v>
      </c>
      <c r="K196" s="99"/>
      <c r="L196" s="100"/>
      <c r="M196" s="101" t="s">
        <v>1</v>
      </c>
      <c r="N196" s="102" t="s">
        <v>37</v>
      </c>
      <c r="P196" s="82">
        <f>O196*H196</f>
        <v>0</v>
      </c>
      <c r="Q196" s="82">
        <v>4.8999999999999998E-3</v>
      </c>
      <c r="R196" s="82">
        <f>Q196*H196</f>
        <v>9.7999999999999997E-3</v>
      </c>
      <c r="S196" s="82">
        <v>0</v>
      </c>
      <c r="T196" s="83">
        <f>S196*H196</f>
        <v>0</v>
      </c>
      <c r="AR196" s="84" t="s">
        <v>169</v>
      </c>
      <c r="AT196" s="84" t="s">
        <v>165</v>
      </c>
      <c r="AU196" s="84" t="s">
        <v>82</v>
      </c>
      <c r="AY196" s="16" t="s">
        <v>132</v>
      </c>
      <c r="BE196" s="85">
        <f>IF(N196="základní",J196,0)</f>
        <v>0</v>
      </c>
      <c r="BF196" s="85">
        <f>IF(N196="snížená",J196,0)</f>
        <v>0</v>
      </c>
      <c r="BG196" s="85">
        <f>IF(N196="zákl. přenesená",J196,0)</f>
        <v>0</v>
      </c>
      <c r="BH196" s="85">
        <f>IF(N196="sníž. přenesená",J196,0)</f>
        <v>0</v>
      </c>
      <c r="BI196" s="85">
        <f>IF(N196="nulová",J196,0)</f>
        <v>0</v>
      </c>
      <c r="BJ196" s="16" t="s">
        <v>80</v>
      </c>
      <c r="BK196" s="85">
        <f>ROUND(I196*H196,2)</f>
        <v>0</v>
      </c>
      <c r="BL196" s="16" t="s">
        <v>138</v>
      </c>
      <c r="BM196" s="84" t="s">
        <v>1257</v>
      </c>
    </row>
    <row r="197" spans="2:65" s="1" customFormat="1" ht="24.2" customHeight="1">
      <c r="B197" s="127"/>
      <c r="C197" s="128" t="s">
        <v>261</v>
      </c>
      <c r="D197" s="128" t="s">
        <v>134</v>
      </c>
      <c r="E197" s="129" t="s">
        <v>1258</v>
      </c>
      <c r="F197" s="130" t="s">
        <v>1259</v>
      </c>
      <c r="G197" s="131" t="s">
        <v>186</v>
      </c>
      <c r="H197" s="132">
        <v>3</v>
      </c>
      <c r="I197" s="78"/>
      <c r="J197" s="126">
        <f>ROUND(I197*H197,2)</f>
        <v>0</v>
      </c>
      <c r="K197" s="79"/>
      <c r="L197" s="23"/>
      <c r="M197" s="80" t="s">
        <v>1</v>
      </c>
      <c r="N197" s="81" t="s">
        <v>37</v>
      </c>
      <c r="P197" s="82">
        <f>O197*H197</f>
        <v>0</v>
      </c>
      <c r="Q197" s="82">
        <v>1.7099999999999999E-3</v>
      </c>
      <c r="R197" s="82">
        <f>Q197*H197</f>
        <v>5.13E-3</v>
      </c>
      <c r="S197" s="82">
        <v>0</v>
      </c>
      <c r="T197" s="83">
        <f>S197*H197</f>
        <v>0</v>
      </c>
      <c r="AR197" s="84" t="s">
        <v>138</v>
      </c>
      <c r="AT197" s="84" t="s">
        <v>134</v>
      </c>
      <c r="AU197" s="84" t="s">
        <v>82</v>
      </c>
      <c r="AY197" s="16" t="s">
        <v>132</v>
      </c>
      <c r="BE197" s="85">
        <f>IF(N197="základní",J197,0)</f>
        <v>0</v>
      </c>
      <c r="BF197" s="85">
        <f>IF(N197="snížená",J197,0)</f>
        <v>0</v>
      </c>
      <c r="BG197" s="85">
        <f>IF(N197="zákl. přenesená",J197,0)</f>
        <v>0</v>
      </c>
      <c r="BH197" s="85">
        <f>IF(N197="sníž. přenesená",J197,0)</f>
        <v>0</v>
      </c>
      <c r="BI197" s="85">
        <f>IF(N197="nulová",J197,0)</f>
        <v>0</v>
      </c>
      <c r="BJ197" s="16" t="s">
        <v>80</v>
      </c>
      <c r="BK197" s="85">
        <f>ROUND(I197*H197,2)</f>
        <v>0</v>
      </c>
      <c r="BL197" s="16" t="s">
        <v>138</v>
      </c>
      <c r="BM197" s="84" t="s">
        <v>1260</v>
      </c>
    </row>
    <row r="198" spans="2:65" s="12" customFormat="1">
      <c r="B198" s="113"/>
      <c r="C198" s="114"/>
      <c r="D198" s="115" t="s">
        <v>140</v>
      </c>
      <c r="E198" s="116" t="s">
        <v>1</v>
      </c>
      <c r="F198" s="117" t="s">
        <v>1261</v>
      </c>
      <c r="G198" s="114"/>
      <c r="H198" s="118">
        <v>3</v>
      </c>
      <c r="I198" s="114"/>
      <c r="J198" s="114"/>
      <c r="L198" s="86"/>
      <c r="M198" s="88"/>
      <c r="T198" s="89"/>
      <c r="AT198" s="87" t="s">
        <v>140</v>
      </c>
      <c r="AU198" s="87" t="s">
        <v>82</v>
      </c>
      <c r="AV198" s="12" t="s">
        <v>82</v>
      </c>
      <c r="AW198" s="12" t="s">
        <v>29</v>
      </c>
      <c r="AX198" s="12" t="s">
        <v>72</v>
      </c>
      <c r="AY198" s="87" t="s">
        <v>132</v>
      </c>
    </row>
    <row r="199" spans="2:65" s="13" customFormat="1">
      <c r="B199" s="119"/>
      <c r="C199" s="120"/>
      <c r="D199" s="115" t="s">
        <v>140</v>
      </c>
      <c r="E199" s="121" t="s">
        <v>1</v>
      </c>
      <c r="F199" s="122" t="s">
        <v>142</v>
      </c>
      <c r="G199" s="120"/>
      <c r="H199" s="123">
        <v>3</v>
      </c>
      <c r="I199" s="120"/>
      <c r="J199" s="120"/>
      <c r="L199" s="90"/>
      <c r="M199" s="92"/>
      <c r="T199" s="93"/>
      <c r="AT199" s="91" t="s">
        <v>140</v>
      </c>
      <c r="AU199" s="91" t="s">
        <v>82</v>
      </c>
      <c r="AV199" s="13" t="s">
        <v>138</v>
      </c>
      <c r="AW199" s="13" t="s">
        <v>29</v>
      </c>
      <c r="AX199" s="13" t="s">
        <v>80</v>
      </c>
      <c r="AY199" s="91" t="s">
        <v>132</v>
      </c>
    </row>
    <row r="200" spans="2:65" s="1" customFormat="1" ht="24.2" customHeight="1">
      <c r="B200" s="127"/>
      <c r="C200" s="145" t="s">
        <v>266</v>
      </c>
      <c r="D200" s="145" t="s">
        <v>165</v>
      </c>
      <c r="E200" s="146" t="s">
        <v>1262</v>
      </c>
      <c r="F200" s="147" t="s">
        <v>1263</v>
      </c>
      <c r="G200" s="148" t="s">
        <v>186</v>
      </c>
      <c r="H200" s="149">
        <v>2</v>
      </c>
      <c r="I200" s="98"/>
      <c r="J200" s="144">
        <f>ROUND(I200*H200,2)</f>
        <v>0</v>
      </c>
      <c r="K200" s="99"/>
      <c r="L200" s="100"/>
      <c r="M200" s="101" t="s">
        <v>1</v>
      </c>
      <c r="N200" s="102" t="s">
        <v>37</v>
      </c>
      <c r="P200" s="82">
        <f>O200*H200</f>
        <v>0</v>
      </c>
      <c r="Q200" s="82">
        <v>1.9699999999999999E-2</v>
      </c>
      <c r="R200" s="82">
        <f>Q200*H200</f>
        <v>3.9399999999999998E-2</v>
      </c>
      <c r="S200" s="82">
        <v>0</v>
      </c>
      <c r="T200" s="83">
        <f>S200*H200</f>
        <v>0</v>
      </c>
      <c r="AR200" s="84" t="s">
        <v>169</v>
      </c>
      <c r="AT200" s="84" t="s">
        <v>165</v>
      </c>
      <c r="AU200" s="84" t="s">
        <v>82</v>
      </c>
      <c r="AY200" s="16" t="s">
        <v>132</v>
      </c>
      <c r="BE200" s="85">
        <f>IF(N200="základní",J200,0)</f>
        <v>0</v>
      </c>
      <c r="BF200" s="85">
        <f>IF(N200="snížená",J200,0)</f>
        <v>0</v>
      </c>
      <c r="BG200" s="85">
        <f>IF(N200="zákl. přenesená",J200,0)</f>
        <v>0</v>
      </c>
      <c r="BH200" s="85">
        <f>IF(N200="sníž. přenesená",J200,0)</f>
        <v>0</v>
      </c>
      <c r="BI200" s="85">
        <f>IF(N200="nulová",J200,0)</f>
        <v>0</v>
      </c>
      <c r="BJ200" s="16" t="s">
        <v>80</v>
      </c>
      <c r="BK200" s="85">
        <f>ROUND(I200*H200,2)</f>
        <v>0</v>
      </c>
      <c r="BL200" s="16" t="s">
        <v>138</v>
      </c>
      <c r="BM200" s="84" t="s">
        <v>1264</v>
      </c>
    </row>
    <row r="201" spans="2:65" s="1" customFormat="1" ht="33" customHeight="1">
      <c r="B201" s="127"/>
      <c r="C201" s="145" t="s">
        <v>271</v>
      </c>
      <c r="D201" s="145" t="s">
        <v>165</v>
      </c>
      <c r="E201" s="146" t="s">
        <v>1265</v>
      </c>
      <c r="F201" s="147" t="s">
        <v>1266</v>
      </c>
      <c r="G201" s="148" t="s">
        <v>186</v>
      </c>
      <c r="H201" s="149">
        <v>1</v>
      </c>
      <c r="I201" s="98"/>
      <c r="J201" s="144">
        <f>ROUND(I201*H201,2)</f>
        <v>0</v>
      </c>
      <c r="K201" s="99"/>
      <c r="L201" s="100"/>
      <c r="M201" s="101" t="s">
        <v>1</v>
      </c>
      <c r="N201" s="102" t="s">
        <v>37</v>
      </c>
      <c r="P201" s="82">
        <f>O201*H201</f>
        <v>0</v>
      </c>
      <c r="Q201" s="82">
        <v>1.78E-2</v>
      </c>
      <c r="R201" s="82">
        <f>Q201*H201</f>
        <v>1.78E-2</v>
      </c>
      <c r="S201" s="82">
        <v>0</v>
      </c>
      <c r="T201" s="83">
        <f>S201*H201</f>
        <v>0</v>
      </c>
      <c r="AR201" s="84" t="s">
        <v>169</v>
      </c>
      <c r="AT201" s="84" t="s">
        <v>165</v>
      </c>
      <c r="AU201" s="84" t="s">
        <v>82</v>
      </c>
      <c r="AY201" s="16" t="s">
        <v>132</v>
      </c>
      <c r="BE201" s="85">
        <f>IF(N201="základní",J201,0)</f>
        <v>0</v>
      </c>
      <c r="BF201" s="85">
        <f>IF(N201="snížená",J201,0)</f>
        <v>0</v>
      </c>
      <c r="BG201" s="85">
        <f>IF(N201="zákl. přenesená",J201,0)</f>
        <v>0</v>
      </c>
      <c r="BH201" s="85">
        <f>IF(N201="sníž. přenesená",J201,0)</f>
        <v>0</v>
      </c>
      <c r="BI201" s="85">
        <f>IF(N201="nulová",J201,0)</f>
        <v>0</v>
      </c>
      <c r="BJ201" s="16" t="s">
        <v>80</v>
      </c>
      <c r="BK201" s="85">
        <f>ROUND(I201*H201,2)</f>
        <v>0</v>
      </c>
      <c r="BL201" s="16" t="s">
        <v>138</v>
      </c>
      <c r="BM201" s="84" t="s">
        <v>1267</v>
      </c>
    </row>
    <row r="202" spans="2:65" s="1" customFormat="1" ht="24.2" customHeight="1">
      <c r="B202" s="127"/>
      <c r="C202" s="128" t="s">
        <v>276</v>
      </c>
      <c r="D202" s="128" t="s">
        <v>134</v>
      </c>
      <c r="E202" s="129" t="s">
        <v>1268</v>
      </c>
      <c r="F202" s="130" t="s">
        <v>1269</v>
      </c>
      <c r="G202" s="131" t="s">
        <v>161</v>
      </c>
      <c r="H202" s="132">
        <v>55.5</v>
      </c>
      <c r="I202" s="78"/>
      <c r="J202" s="126">
        <f>ROUND(I202*H202,2)</f>
        <v>0</v>
      </c>
      <c r="K202" s="79"/>
      <c r="L202" s="23"/>
      <c r="M202" s="80" t="s">
        <v>1</v>
      </c>
      <c r="N202" s="81" t="s">
        <v>37</v>
      </c>
      <c r="P202" s="82">
        <f>O202*H202</f>
        <v>0</v>
      </c>
      <c r="Q202" s="82">
        <v>0</v>
      </c>
      <c r="R202" s="82">
        <f>Q202*H202</f>
        <v>0</v>
      </c>
      <c r="S202" s="82">
        <v>0</v>
      </c>
      <c r="T202" s="83">
        <f>S202*H202</f>
        <v>0</v>
      </c>
      <c r="AR202" s="84" t="s">
        <v>138</v>
      </c>
      <c r="AT202" s="84" t="s">
        <v>134</v>
      </c>
      <c r="AU202" s="84" t="s">
        <v>82</v>
      </c>
      <c r="AY202" s="16" t="s">
        <v>132</v>
      </c>
      <c r="BE202" s="85">
        <f>IF(N202="základní",J202,0)</f>
        <v>0</v>
      </c>
      <c r="BF202" s="85">
        <f>IF(N202="snížená",J202,0)</f>
        <v>0</v>
      </c>
      <c r="BG202" s="85">
        <f>IF(N202="zákl. přenesená",J202,0)</f>
        <v>0</v>
      </c>
      <c r="BH202" s="85">
        <f>IF(N202="sníž. přenesená",J202,0)</f>
        <v>0</v>
      </c>
      <c r="BI202" s="85">
        <f>IF(N202="nulová",J202,0)</f>
        <v>0</v>
      </c>
      <c r="BJ202" s="16" t="s">
        <v>80</v>
      </c>
      <c r="BK202" s="85">
        <f>ROUND(I202*H202,2)</f>
        <v>0</v>
      </c>
      <c r="BL202" s="16" t="s">
        <v>138</v>
      </c>
      <c r="BM202" s="84" t="s">
        <v>1270</v>
      </c>
    </row>
    <row r="203" spans="2:65" s="12" customFormat="1">
      <c r="B203" s="113"/>
      <c r="C203" s="114"/>
      <c r="D203" s="115" t="s">
        <v>140</v>
      </c>
      <c r="E203" s="116" t="s">
        <v>1</v>
      </c>
      <c r="F203" s="117" t="s">
        <v>1271</v>
      </c>
      <c r="G203" s="114"/>
      <c r="H203" s="118">
        <v>55.5</v>
      </c>
      <c r="I203" s="114"/>
      <c r="J203" s="114"/>
      <c r="L203" s="86"/>
      <c r="M203" s="88"/>
      <c r="T203" s="89"/>
      <c r="AT203" s="87" t="s">
        <v>140</v>
      </c>
      <c r="AU203" s="87" t="s">
        <v>82</v>
      </c>
      <c r="AV203" s="12" t="s">
        <v>82</v>
      </c>
      <c r="AW203" s="12" t="s">
        <v>29</v>
      </c>
      <c r="AX203" s="12" t="s">
        <v>72</v>
      </c>
      <c r="AY203" s="87" t="s">
        <v>132</v>
      </c>
    </row>
    <row r="204" spans="2:65" s="13" customFormat="1">
      <c r="B204" s="119"/>
      <c r="C204" s="120"/>
      <c r="D204" s="115" t="s">
        <v>140</v>
      </c>
      <c r="E204" s="121" t="s">
        <v>1</v>
      </c>
      <c r="F204" s="122" t="s">
        <v>142</v>
      </c>
      <c r="G204" s="120"/>
      <c r="H204" s="123">
        <v>55.5</v>
      </c>
      <c r="I204" s="120"/>
      <c r="J204" s="120"/>
      <c r="L204" s="90"/>
      <c r="M204" s="92"/>
      <c r="T204" s="93"/>
      <c r="AT204" s="91" t="s">
        <v>140</v>
      </c>
      <c r="AU204" s="91" t="s">
        <v>82</v>
      </c>
      <c r="AV204" s="13" t="s">
        <v>138</v>
      </c>
      <c r="AW204" s="13" t="s">
        <v>29</v>
      </c>
      <c r="AX204" s="13" t="s">
        <v>80</v>
      </c>
      <c r="AY204" s="91" t="s">
        <v>132</v>
      </c>
    </row>
    <row r="205" spans="2:65" s="1" customFormat="1" ht="24.2" customHeight="1">
      <c r="B205" s="127"/>
      <c r="C205" s="145" t="s">
        <v>282</v>
      </c>
      <c r="D205" s="145" t="s">
        <v>165</v>
      </c>
      <c r="E205" s="146" t="s">
        <v>1272</v>
      </c>
      <c r="F205" s="147" t="s">
        <v>1273</v>
      </c>
      <c r="G205" s="148" t="s">
        <v>161</v>
      </c>
      <c r="H205" s="149">
        <v>55.5</v>
      </c>
      <c r="I205" s="98"/>
      <c r="J205" s="144">
        <f>ROUND(I205*H205,2)</f>
        <v>0</v>
      </c>
      <c r="K205" s="99"/>
      <c r="L205" s="100"/>
      <c r="M205" s="101" t="s">
        <v>1</v>
      </c>
      <c r="N205" s="102" t="s">
        <v>37</v>
      </c>
      <c r="P205" s="82">
        <f>O205*H205</f>
        <v>0</v>
      </c>
      <c r="Q205" s="82">
        <v>2.7999999999999998E-4</v>
      </c>
      <c r="R205" s="82">
        <f>Q205*H205</f>
        <v>1.5539999999999998E-2</v>
      </c>
      <c r="S205" s="82">
        <v>0</v>
      </c>
      <c r="T205" s="83">
        <f>S205*H205</f>
        <v>0</v>
      </c>
      <c r="AR205" s="84" t="s">
        <v>169</v>
      </c>
      <c r="AT205" s="84" t="s">
        <v>165</v>
      </c>
      <c r="AU205" s="84" t="s">
        <v>82</v>
      </c>
      <c r="AY205" s="16" t="s">
        <v>132</v>
      </c>
      <c r="BE205" s="85">
        <f>IF(N205="základní",J205,0)</f>
        <v>0</v>
      </c>
      <c r="BF205" s="85">
        <f>IF(N205="snížená",J205,0)</f>
        <v>0</v>
      </c>
      <c r="BG205" s="85">
        <f>IF(N205="zákl. přenesená",J205,0)</f>
        <v>0</v>
      </c>
      <c r="BH205" s="85">
        <f>IF(N205="sníž. přenesená",J205,0)</f>
        <v>0</v>
      </c>
      <c r="BI205" s="85">
        <f>IF(N205="nulová",J205,0)</f>
        <v>0</v>
      </c>
      <c r="BJ205" s="16" t="s">
        <v>80</v>
      </c>
      <c r="BK205" s="85">
        <f>ROUND(I205*H205,2)</f>
        <v>0</v>
      </c>
      <c r="BL205" s="16" t="s">
        <v>138</v>
      </c>
      <c r="BM205" s="84" t="s">
        <v>1274</v>
      </c>
    </row>
    <row r="206" spans="2:65" s="1" customFormat="1" ht="33" customHeight="1">
      <c r="B206" s="127"/>
      <c r="C206" s="128" t="s">
        <v>287</v>
      </c>
      <c r="D206" s="128" t="s">
        <v>134</v>
      </c>
      <c r="E206" s="129" t="s">
        <v>1275</v>
      </c>
      <c r="F206" s="130" t="s">
        <v>1276</v>
      </c>
      <c r="G206" s="131" t="s">
        <v>161</v>
      </c>
      <c r="H206" s="132">
        <v>102</v>
      </c>
      <c r="I206" s="78"/>
      <c r="J206" s="126">
        <f>ROUND(I206*H206,2)</f>
        <v>0</v>
      </c>
      <c r="K206" s="79"/>
      <c r="L206" s="23"/>
      <c r="M206" s="80" t="s">
        <v>1</v>
      </c>
      <c r="N206" s="81" t="s">
        <v>37</v>
      </c>
      <c r="P206" s="82">
        <f>O206*H206</f>
        <v>0</v>
      </c>
      <c r="Q206" s="82">
        <v>0</v>
      </c>
      <c r="R206" s="82">
        <f>Q206*H206</f>
        <v>0</v>
      </c>
      <c r="S206" s="82">
        <v>0</v>
      </c>
      <c r="T206" s="83">
        <f>S206*H206</f>
        <v>0</v>
      </c>
      <c r="AR206" s="84" t="s">
        <v>138</v>
      </c>
      <c r="AT206" s="84" t="s">
        <v>134</v>
      </c>
      <c r="AU206" s="84" t="s">
        <v>82</v>
      </c>
      <c r="AY206" s="16" t="s">
        <v>132</v>
      </c>
      <c r="BE206" s="85">
        <f>IF(N206="základní",J206,0)</f>
        <v>0</v>
      </c>
      <c r="BF206" s="85">
        <f>IF(N206="snížená",J206,0)</f>
        <v>0</v>
      </c>
      <c r="BG206" s="85">
        <f>IF(N206="zákl. přenesená",J206,0)</f>
        <v>0</v>
      </c>
      <c r="BH206" s="85">
        <f>IF(N206="sníž. přenesená",J206,0)</f>
        <v>0</v>
      </c>
      <c r="BI206" s="85">
        <f>IF(N206="nulová",J206,0)</f>
        <v>0</v>
      </c>
      <c r="BJ206" s="16" t="s">
        <v>80</v>
      </c>
      <c r="BK206" s="85">
        <f>ROUND(I206*H206,2)</f>
        <v>0</v>
      </c>
      <c r="BL206" s="16" t="s">
        <v>138</v>
      </c>
      <c r="BM206" s="84" t="s">
        <v>1277</v>
      </c>
    </row>
    <row r="207" spans="2:65" s="12" customFormat="1">
      <c r="B207" s="113"/>
      <c r="C207" s="114"/>
      <c r="D207" s="115" t="s">
        <v>140</v>
      </c>
      <c r="E207" s="116" t="s">
        <v>1</v>
      </c>
      <c r="F207" s="117" t="s">
        <v>1278</v>
      </c>
      <c r="G207" s="114"/>
      <c r="H207" s="118">
        <v>102</v>
      </c>
      <c r="I207" s="114"/>
      <c r="J207" s="114"/>
      <c r="L207" s="86"/>
      <c r="M207" s="88"/>
      <c r="T207" s="89"/>
      <c r="AT207" s="87" t="s">
        <v>140</v>
      </c>
      <c r="AU207" s="87" t="s">
        <v>82</v>
      </c>
      <c r="AV207" s="12" t="s">
        <v>82</v>
      </c>
      <c r="AW207" s="12" t="s">
        <v>29</v>
      </c>
      <c r="AX207" s="12" t="s">
        <v>72</v>
      </c>
      <c r="AY207" s="87" t="s">
        <v>132</v>
      </c>
    </row>
    <row r="208" spans="2:65" s="13" customFormat="1">
      <c r="B208" s="119"/>
      <c r="C208" s="120"/>
      <c r="D208" s="115" t="s">
        <v>140</v>
      </c>
      <c r="E208" s="121" t="s">
        <v>1</v>
      </c>
      <c r="F208" s="122" t="s">
        <v>142</v>
      </c>
      <c r="G208" s="120"/>
      <c r="H208" s="123">
        <v>102</v>
      </c>
      <c r="I208" s="120"/>
      <c r="J208" s="120"/>
      <c r="L208" s="90"/>
      <c r="M208" s="92"/>
      <c r="T208" s="93"/>
      <c r="AT208" s="91" t="s">
        <v>140</v>
      </c>
      <c r="AU208" s="91" t="s">
        <v>82</v>
      </c>
      <c r="AV208" s="13" t="s">
        <v>138</v>
      </c>
      <c r="AW208" s="13" t="s">
        <v>29</v>
      </c>
      <c r="AX208" s="13" t="s">
        <v>80</v>
      </c>
      <c r="AY208" s="91" t="s">
        <v>132</v>
      </c>
    </row>
    <row r="209" spans="2:65" s="1" customFormat="1" ht="24.2" customHeight="1">
      <c r="B209" s="127"/>
      <c r="C209" s="145" t="s">
        <v>292</v>
      </c>
      <c r="D209" s="145" t="s">
        <v>165</v>
      </c>
      <c r="E209" s="146" t="s">
        <v>1279</v>
      </c>
      <c r="F209" s="147" t="s">
        <v>1280</v>
      </c>
      <c r="G209" s="148" t="s">
        <v>161</v>
      </c>
      <c r="H209" s="149">
        <v>102</v>
      </c>
      <c r="I209" s="98"/>
      <c r="J209" s="144">
        <f>ROUND(I209*H209,2)</f>
        <v>0</v>
      </c>
      <c r="K209" s="99"/>
      <c r="L209" s="100"/>
      <c r="M209" s="101" t="s">
        <v>1</v>
      </c>
      <c r="N209" s="102" t="s">
        <v>37</v>
      </c>
      <c r="P209" s="82">
        <f>O209*H209</f>
        <v>0</v>
      </c>
      <c r="Q209" s="82">
        <v>3.1800000000000001E-3</v>
      </c>
      <c r="R209" s="82">
        <f>Q209*H209</f>
        <v>0.32436000000000004</v>
      </c>
      <c r="S209" s="82">
        <v>0</v>
      </c>
      <c r="T209" s="83">
        <f>S209*H209</f>
        <v>0</v>
      </c>
      <c r="AR209" s="84" t="s">
        <v>169</v>
      </c>
      <c r="AT209" s="84" t="s">
        <v>165</v>
      </c>
      <c r="AU209" s="84" t="s">
        <v>82</v>
      </c>
      <c r="AY209" s="16" t="s">
        <v>132</v>
      </c>
      <c r="BE209" s="85">
        <f>IF(N209="základní",J209,0)</f>
        <v>0</v>
      </c>
      <c r="BF209" s="85">
        <f>IF(N209="snížená",J209,0)</f>
        <v>0</v>
      </c>
      <c r="BG209" s="85">
        <f>IF(N209="zákl. přenesená",J209,0)</f>
        <v>0</v>
      </c>
      <c r="BH209" s="85">
        <f>IF(N209="sníž. přenesená",J209,0)</f>
        <v>0</v>
      </c>
      <c r="BI209" s="85">
        <f>IF(N209="nulová",J209,0)</f>
        <v>0</v>
      </c>
      <c r="BJ209" s="16" t="s">
        <v>80</v>
      </c>
      <c r="BK209" s="85">
        <f>ROUND(I209*H209,2)</f>
        <v>0</v>
      </c>
      <c r="BL209" s="16" t="s">
        <v>138</v>
      </c>
      <c r="BM209" s="84" t="s">
        <v>1281</v>
      </c>
    </row>
    <row r="210" spans="2:65" s="1" customFormat="1" ht="24.2" customHeight="1">
      <c r="B210" s="127"/>
      <c r="C210" s="128" t="s">
        <v>298</v>
      </c>
      <c r="D210" s="128" t="s">
        <v>134</v>
      </c>
      <c r="E210" s="129" t="s">
        <v>1282</v>
      </c>
      <c r="F210" s="130" t="s">
        <v>1283</v>
      </c>
      <c r="G210" s="131" t="s">
        <v>161</v>
      </c>
      <c r="H210" s="132">
        <v>12</v>
      </c>
      <c r="I210" s="78"/>
      <c r="J210" s="126">
        <f>ROUND(I210*H210,2)</f>
        <v>0</v>
      </c>
      <c r="K210" s="79"/>
      <c r="L210" s="23"/>
      <c r="M210" s="80" t="s">
        <v>1</v>
      </c>
      <c r="N210" s="81" t="s">
        <v>37</v>
      </c>
      <c r="P210" s="82">
        <f>O210*H210</f>
        <v>0</v>
      </c>
      <c r="Q210" s="82">
        <v>1.4400000000000001E-3</v>
      </c>
      <c r="R210" s="82">
        <f>Q210*H210</f>
        <v>1.728E-2</v>
      </c>
      <c r="S210" s="82">
        <v>0</v>
      </c>
      <c r="T210" s="83">
        <f>S210*H210</f>
        <v>0</v>
      </c>
      <c r="AR210" s="84" t="s">
        <v>138</v>
      </c>
      <c r="AT210" s="84" t="s">
        <v>134</v>
      </c>
      <c r="AU210" s="84" t="s">
        <v>82</v>
      </c>
      <c r="AY210" s="16" t="s">
        <v>132</v>
      </c>
      <c r="BE210" s="85">
        <f>IF(N210="základní",J210,0)</f>
        <v>0</v>
      </c>
      <c r="BF210" s="85">
        <f>IF(N210="snížená",J210,0)</f>
        <v>0</v>
      </c>
      <c r="BG210" s="85">
        <f>IF(N210="zákl. přenesená",J210,0)</f>
        <v>0</v>
      </c>
      <c r="BH210" s="85">
        <f>IF(N210="sníž. přenesená",J210,0)</f>
        <v>0</v>
      </c>
      <c r="BI210" s="85">
        <f>IF(N210="nulová",J210,0)</f>
        <v>0</v>
      </c>
      <c r="BJ210" s="16" t="s">
        <v>80</v>
      </c>
      <c r="BK210" s="85">
        <f>ROUND(I210*H210,2)</f>
        <v>0</v>
      </c>
      <c r="BL210" s="16" t="s">
        <v>138</v>
      </c>
      <c r="BM210" s="84" t="s">
        <v>1284</v>
      </c>
    </row>
    <row r="211" spans="2:65" s="12" customFormat="1">
      <c r="B211" s="113"/>
      <c r="C211" s="114"/>
      <c r="D211" s="115" t="s">
        <v>140</v>
      </c>
      <c r="E211" s="116" t="s">
        <v>1</v>
      </c>
      <c r="F211" s="117" t="s">
        <v>1285</v>
      </c>
      <c r="G211" s="114"/>
      <c r="H211" s="118">
        <v>12</v>
      </c>
      <c r="I211" s="114"/>
      <c r="J211" s="114"/>
      <c r="L211" s="86"/>
      <c r="M211" s="88"/>
      <c r="T211" s="89"/>
      <c r="AT211" s="87" t="s">
        <v>140</v>
      </c>
      <c r="AU211" s="87" t="s">
        <v>82</v>
      </c>
      <c r="AV211" s="12" t="s">
        <v>82</v>
      </c>
      <c r="AW211" s="12" t="s">
        <v>29</v>
      </c>
      <c r="AX211" s="12" t="s">
        <v>72</v>
      </c>
      <c r="AY211" s="87" t="s">
        <v>132</v>
      </c>
    </row>
    <row r="212" spans="2:65" s="13" customFormat="1">
      <c r="B212" s="119"/>
      <c r="C212" s="120"/>
      <c r="D212" s="115" t="s">
        <v>140</v>
      </c>
      <c r="E212" s="121" t="s">
        <v>1</v>
      </c>
      <c r="F212" s="122" t="s">
        <v>142</v>
      </c>
      <c r="G212" s="120"/>
      <c r="H212" s="123">
        <v>12</v>
      </c>
      <c r="I212" s="120"/>
      <c r="J212" s="120"/>
      <c r="L212" s="90"/>
      <c r="M212" s="92"/>
      <c r="T212" s="93"/>
      <c r="AT212" s="91" t="s">
        <v>140</v>
      </c>
      <c r="AU212" s="91" t="s">
        <v>82</v>
      </c>
      <c r="AV212" s="13" t="s">
        <v>138</v>
      </c>
      <c r="AW212" s="13" t="s">
        <v>29</v>
      </c>
      <c r="AX212" s="13" t="s">
        <v>80</v>
      </c>
      <c r="AY212" s="91" t="s">
        <v>132</v>
      </c>
    </row>
    <row r="213" spans="2:65" s="1" customFormat="1" ht="24.2" customHeight="1">
      <c r="B213" s="127"/>
      <c r="C213" s="128" t="s">
        <v>303</v>
      </c>
      <c r="D213" s="128" t="s">
        <v>134</v>
      </c>
      <c r="E213" s="129" t="s">
        <v>1286</v>
      </c>
      <c r="F213" s="130" t="s">
        <v>1287</v>
      </c>
      <c r="G213" s="131" t="s">
        <v>161</v>
      </c>
      <c r="H213" s="132">
        <v>6</v>
      </c>
      <c r="I213" s="78"/>
      <c r="J213" s="126">
        <f>ROUND(I213*H213,2)</f>
        <v>0</v>
      </c>
      <c r="K213" s="79"/>
      <c r="L213" s="23"/>
      <c r="M213" s="80" t="s">
        <v>1</v>
      </c>
      <c r="N213" s="81" t="s">
        <v>37</v>
      </c>
      <c r="P213" s="82">
        <f>O213*H213</f>
        <v>0</v>
      </c>
      <c r="Q213" s="82">
        <v>4.2199999999999998E-3</v>
      </c>
      <c r="R213" s="82">
        <f>Q213*H213</f>
        <v>2.5319999999999999E-2</v>
      </c>
      <c r="S213" s="82">
        <v>0</v>
      </c>
      <c r="T213" s="83">
        <f>S213*H213</f>
        <v>0</v>
      </c>
      <c r="AR213" s="84" t="s">
        <v>138</v>
      </c>
      <c r="AT213" s="84" t="s">
        <v>134</v>
      </c>
      <c r="AU213" s="84" t="s">
        <v>82</v>
      </c>
      <c r="AY213" s="16" t="s">
        <v>132</v>
      </c>
      <c r="BE213" s="85">
        <f>IF(N213="základní",J213,0)</f>
        <v>0</v>
      </c>
      <c r="BF213" s="85">
        <f>IF(N213="snížená",J213,0)</f>
        <v>0</v>
      </c>
      <c r="BG213" s="85">
        <f>IF(N213="zákl. přenesená",J213,0)</f>
        <v>0</v>
      </c>
      <c r="BH213" s="85">
        <f>IF(N213="sníž. přenesená",J213,0)</f>
        <v>0</v>
      </c>
      <c r="BI213" s="85">
        <f>IF(N213="nulová",J213,0)</f>
        <v>0</v>
      </c>
      <c r="BJ213" s="16" t="s">
        <v>80</v>
      </c>
      <c r="BK213" s="85">
        <f>ROUND(I213*H213,2)</f>
        <v>0</v>
      </c>
      <c r="BL213" s="16" t="s">
        <v>138</v>
      </c>
      <c r="BM213" s="84" t="s">
        <v>1288</v>
      </c>
    </row>
    <row r="214" spans="2:65" s="12" customFormat="1">
      <c r="B214" s="113"/>
      <c r="C214" s="114"/>
      <c r="D214" s="115" t="s">
        <v>140</v>
      </c>
      <c r="E214" s="116" t="s">
        <v>1</v>
      </c>
      <c r="F214" s="117" t="s">
        <v>1289</v>
      </c>
      <c r="G214" s="114"/>
      <c r="H214" s="118">
        <v>6</v>
      </c>
      <c r="I214" s="114"/>
      <c r="J214" s="114"/>
      <c r="L214" s="86"/>
      <c r="M214" s="88"/>
      <c r="T214" s="89"/>
      <c r="AT214" s="87" t="s">
        <v>140</v>
      </c>
      <c r="AU214" s="87" t="s">
        <v>82</v>
      </c>
      <c r="AV214" s="12" t="s">
        <v>82</v>
      </c>
      <c r="AW214" s="12" t="s">
        <v>29</v>
      </c>
      <c r="AX214" s="12" t="s">
        <v>72</v>
      </c>
      <c r="AY214" s="87" t="s">
        <v>132</v>
      </c>
    </row>
    <row r="215" spans="2:65" s="13" customFormat="1">
      <c r="B215" s="119"/>
      <c r="C215" s="120"/>
      <c r="D215" s="115" t="s">
        <v>140</v>
      </c>
      <c r="E215" s="121" t="s">
        <v>1</v>
      </c>
      <c r="F215" s="122" t="s">
        <v>142</v>
      </c>
      <c r="G215" s="120"/>
      <c r="H215" s="123">
        <v>6</v>
      </c>
      <c r="I215" s="120"/>
      <c r="J215" s="120"/>
      <c r="L215" s="90"/>
      <c r="M215" s="92"/>
      <c r="T215" s="93"/>
      <c r="AT215" s="91" t="s">
        <v>140</v>
      </c>
      <c r="AU215" s="91" t="s">
        <v>82</v>
      </c>
      <c r="AV215" s="13" t="s">
        <v>138</v>
      </c>
      <c r="AW215" s="13" t="s">
        <v>29</v>
      </c>
      <c r="AX215" s="13" t="s">
        <v>80</v>
      </c>
      <c r="AY215" s="91" t="s">
        <v>132</v>
      </c>
    </row>
    <row r="216" spans="2:65" s="1" customFormat="1" ht="24.2" customHeight="1">
      <c r="B216" s="127"/>
      <c r="C216" s="128" t="s">
        <v>308</v>
      </c>
      <c r="D216" s="128" t="s">
        <v>134</v>
      </c>
      <c r="E216" s="129" t="s">
        <v>1290</v>
      </c>
      <c r="F216" s="130" t="s">
        <v>1291</v>
      </c>
      <c r="G216" s="131" t="s">
        <v>186</v>
      </c>
      <c r="H216" s="132">
        <v>10</v>
      </c>
      <c r="I216" s="78"/>
      <c r="J216" s="126">
        <f>ROUND(I216*H216,2)</f>
        <v>0</v>
      </c>
      <c r="K216" s="79"/>
      <c r="L216" s="23"/>
      <c r="M216" s="80" t="s">
        <v>1</v>
      </c>
      <c r="N216" s="81" t="s">
        <v>37</v>
      </c>
      <c r="P216" s="82">
        <f>O216*H216</f>
        <v>0</v>
      </c>
      <c r="Q216" s="82">
        <v>0</v>
      </c>
      <c r="R216" s="82">
        <f>Q216*H216</f>
        <v>0</v>
      </c>
      <c r="S216" s="82">
        <v>0</v>
      </c>
      <c r="T216" s="83">
        <f>S216*H216</f>
        <v>0</v>
      </c>
      <c r="AR216" s="84" t="s">
        <v>138</v>
      </c>
      <c r="AT216" s="84" t="s">
        <v>134</v>
      </c>
      <c r="AU216" s="84" t="s">
        <v>82</v>
      </c>
      <c r="AY216" s="16" t="s">
        <v>132</v>
      </c>
      <c r="BE216" s="85">
        <f>IF(N216="základní",J216,0)</f>
        <v>0</v>
      </c>
      <c r="BF216" s="85">
        <f>IF(N216="snížená",J216,0)</f>
        <v>0</v>
      </c>
      <c r="BG216" s="85">
        <f>IF(N216="zákl. přenesená",J216,0)</f>
        <v>0</v>
      </c>
      <c r="BH216" s="85">
        <f>IF(N216="sníž. přenesená",J216,0)</f>
        <v>0</v>
      </c>
      <c r="BI216" s="85">
        <f>IF(N216="nulová",J216,0)</f>
        <v>0</v>
      </c>
      <c r="BJ216" s="16" t="s">
        <v>80</v>
      </c>
      <c r="BK216" s="85">
        <f>ROUND(I216*H216,2)</f>
        <v>0</v>
      </c>
      <c r="BL216" s="16" t="s">
        <v>138</v>
      </c>
      <c r="BM216" s="84" t="s">
        <v>1292</v>
      </c>
    </row>
    <row r="217" spans="2:65" s="12" customFormat="1">
      <c r="B217" s="113"/>
      <c r="C217" s="114"/>
      <c r="D217" s="115" t="s">
        <v>140</v>
      </c>
      <c r="E217" s="116" t="s">
        <v>1</v>
      </c>
      <c r="F217" s="117" t="s">
        <v>1293</v>
      </c>
      <c r="G217" s="114"/>
      <c r="H217" s="118">
        <v>10</v>
      </c>
      <c r="I217" s="114"/>
      <c r="J217" s="114"/>
      <c r="L217" s="86"/>
      <c r="M217" s="88"/>
      <c r="T217" s="89"/>
      <c r="AT217" s="87" t="s">
        <v>140</v>
      </c>
      <c r="AU217" s="87" t="s">
        <v>82</v>
      </c>
      <c r="AV217" s="12" t="s">
        <v>82</v>
      </c>
      <c r="AW217" s="12" t="s">
        <v>29</v>
      </c>
      <c r="AX217" s="12" t="s">
        <v>72</v>
      </c>
      <c r="AY217" s="87" t="s">
        <v>132</v>
      </c>
    </row>
    <row r="218" spans="2:65" s="13" customFormat="1">
      <c r="B218" s="119"/>
      <c r="C218" s="120"/>
      <c r="D218" s="115" t="s">
        <v>140</v>
      </c>
      <c r="E218" s="121" t="s">
        <v>1</v>
      </c>
      <c r="F218" s="122" t="s">
        <v>142</v>
      </c>
      <c r="G218" s="120"/>
      <c r="H218" s="123">
        <v>10</v>
      </c>
      <c r="I218" s="120"/>
      <c r="J218" s="120"/>
      <c r="L218" s="90"/>
      <c r="M218" s="92"/>
      <c r="T218" s="93"/>
      <c r="AT218" s="91" t="s">
        <v>140</v>
      </c>
      <c r="AU218" s="91" t="s">
        <v>82</v>
      </c>
      <c r="AV218" s="13" t="s">
        <v>138</v>
      </c>
      <c r="AW218" s="13" t="s">
        <v>29</v>
      </c>
      <c r="AX218" s="13" t="s">
        <v>80</v>
      </c>
      <c r="AY218" s="91" t="s">
        <v>132</v>
      </c>
    </row>
    <row r="219" spans="2:65" s="1" customFormat="1" ht="16.5" customHeight="1">
      <c r="B219" s="127"/>
      <c r="C219" s="145" t="s">
        <v>312</v>
      </c>
      <c r="D219" s="145" t="s">
        <v>165</v>
      </c>
      <c r="E219" s="146" t="s">
        <v>1294</v>
      </c>
      <c r="F219" s="147" t="s">
        <v>1295</v>
      </c>
      <c r="G219" s="148" t="s">
        <v>186</v>
      </c>
      <c r="H219" s="149">
        <v>2</v>
      </c>
      <c r="I219" s="98"/>
      <c r="J219" s="144">
        <f t="shared" ref="J219:J225" si="0">ROUND(I219*H219,2)</f>
        <v>0</v>
      </c>
      <c r="K219" s="99"/>
      <c r="L219" s="100"/>
      <c r="M219" s="101" t="s">
        <v>1</v>
      </c>
      <c r="N219" s="102" t="s">
        <v>37</v>
      </c>
      <c r="P219" s="82">
        <f t="shared" ref="P219:P225" si="1">O219*H219</f>
        <v>0</v>
      </c>
      <c r="Q219" s="82">
        <v>1.2099999999999999E-3</v>
      </c>
      <c r="R219" s="82">
        <f t="shared" ref="R219:R225" si="2">Q219*H219</f>
        <v>2.4199999999999998E-3</v>
      </c>
      <c r="S219" s="82">
        <v>0</v>
      </c>
      <c r="T219" s="83">
        <f t="shared" ref="T219:T225" si="3">S219*H219</f>
        <v>0</v>
      </c>
      <c r="AR219" s="84" t="s">
        <v>169</v>
      </c>
      <c r="AT219" s="84" t="s">
        <v>165</v>
      </c>
      <c r="AU219" s="84" t="s">
        <v>82</v>
      </c>
      <c r="AY219" s="16" t="s">
        <v>132</v>
      </c>
      <c r="BE219" s="85">
        <f t="shared" ref="BE219:BE225" si="4">IF(N219="základní",J219,0)</f>
        <v>0</v>
      </c>
      <c r="BF219" s="85">
        <f t="shared" ref="BF219:BF225" si="5">IF(N219="snížená",J219,0)</f>
        <v>0</v>
      </c>
      <c r="BG219" s="85">
        <f t="shared" ref="BG219:BG225" si="6">IF(N219="zákl. přenesená",J219,0)</f>
        <v>0</v>
      </c>
      <c r="BH219" s="85">
        <f t="shared" ref="BH219:BH225" si="7">IF(N219="sníž. přenesená",J219,0)</f>
        <v>0</v>
      </c>
      <c r="BI219" s="85">
        <f t="shared" ref="BI219:BI225" si="8">IF(N219="nulová",J219,0)</f>
        <v>0</v>
      </c>
      <c r="BJ219" s="16" t="s">
        <v>80</v>
      </c>
      <c r="BK219" s="85">
        <f t="shared" ref="BK219:BK225" si="9">ROUND(I219*H219,2)</f>
        <v>0</v>
      </c>
      <c r="BL219" s="16" t="s">
        <v>138</v>
      </c>
      <c r="BM219" s="84" t="s">
        <v>1296</v>
      </c>
    </row>
    <row r="220" spans="2:65" s="1" customFormat="1" ht="16.5" customHeight="1">
      <c r="B220" s="127"/>
      <c r="C220" s="145" t="s">
        <v>317</v>
      </c>
      <c r="D220" s="145" t="s">
        <v>165</v>
      </c>
      <c r="E220" s="146" t="s">
        <v>1297</v>
      </c>
      <c r="F220" s="147" t="s">
        <v>1298</v>
      </c>
      <c r="G220" s="148" t="s">
        <v>186</v>
      </c>
      <c r="H220" s="149">
        <v>2</v>
      </c>
      <c r="I220" s="98"/>
      <c r="J220" s="144">
        <f t="shared" si="0"/>
        <v>0</v>
      </c>
      <c r="K220" s="99"/>
      <c r="L220" s="100"/>
      <c r="M220" s="101" t="s">
        <v>1</v>
      </c>
      <c r="N220" s="102" t="s">
        <v>37</v>
      </c>
      <c r="P220" s="82">
        <f t="shared" si="1"/>
        <v>0</v>
      </c>
      <c r="Q220" s="82">
        <v>1.2099999999999999E-3</v>
      </c>
      <c r="R220" s="82">
        <f t="shared" si="2"/>
        <v>2.4199999999999998E-3</v>
      </c>
      <c r="S220" s="82">
        <v>0</v>
      </c>
      <c r="T220" s="83">
        <f t="shared" si="3"/>
        <v>0</v>
      </c>
      <c r="AR220" s="84" t="s">
        <v>169</v>
      </c>
      <c r="AT220" s="84" t="s">
        <v>165</v>
      </c>
      <c r="AU220" s="84" t="s">
        <v>82</v>
      </c>
      <c r="AY220" s="16" t="s">
        <v>132</v>
      </c>
      <c r="BE220" s="85">
        <f t="shared" si="4"/>
        <v>0</v>
      </c>
      <c r="BF220" s="85">
        <f t="shared" si="5"/>
        <v>0</v>
      </c>
      <c r="BG220" s="85">
        <f t="shared" si="6"/>
        <v>0</v>
      </c>
      <c r="BH220" s="85">
        <f t="shared" si="7"/>
        <v>0</v>
      </c>
      <c r="BI220" s="85">
        <f t="shared" si="8"/>
        <v>0</v>
      </c>
      <c r="BJ220" s="16" t="s">
        <v>80</v>
      </c>
      <c r="BK220" s="85">
        <f t="shared" si="9"/>
        <v>0</v>
      </c>
      <c r="BL220" s="16" t="s">
        <v>138</v>
      </c>
      <c r="BM220" s="84" t="s">
        <v>1299</v>
      </c>
    </row>
    <row r="221" spans="2:65" s="1" customFormat="1" ht="16.5" customHeight="1">
      <c r="B221" s="127"/>
      <c r="C221" s="145" t="s">
        <v>323</v>
      </c>
      <c r="D221" s="145" t="s">
        <v>165</v>
      </c>
      <c r="E221" s="146" t="s">
        <v>1300</v>
      </c>
      <c r="F221" s="147" t="s">
        <v>1301</v>
      </c>
      <c r="G221" s="148" t="s">
        <v>186</v>
      </c>
      <c r="H221" s="149">
        <v>6</v>
      </c>
      <c r="I221" s="98"/>
      <c r="J221" s="144">
        <f t="shared" si="0"/>
        <v>0</v>
      </c>
      <c r="K221" s="99"/>
      <c r="L221" s="100"/>
      <c r="M221" s="101" t="s">
        <v>1</v>
      </c>
      <c r="N221" s="102" t="s">
        <v>37</v>
      </c>
      <c r="P221" s="82">
        <f t="shared" si="1"/>
        <v>0</v>
      </c>
      <c r="Q221" s="82">
        <v>1.2099999999999999E-3</v>
      </c>
      <c r="R221" s="82">
        <f t="shared" si="2"/>
        <v>7.2599999999999991E-3</v>
      </c>
      <c r="S221" s="82">
        <v>0</v>
      </c>
      <c r="T221" s="83">
        <f t="shared" si="3"/>
        <v>0</v>
      </c>
      <c r="AR221" s="84" t="s">
        <v>169</v>
      </c>
      <c r="AT221" s="84" t="s">
        <v>165</v>
      </c>
      <c r="AU221" s="84" t="s">
        <v>82</v>
      </c>
      <c r="AY221" s="16" t="s">
        <v>132</v>
      </c>
      <c r="BE221" s="85">
        <f t="shared" si="4"/>
        <v>0</v>
      </c>
      <c r="BF221" s="85">
        <f t="shared" si="5"/>
        <v>0</v>
      </c>
      <c r="BG221" s="85">
        <f t="shared" si="6"/>
        <v>0</v>
      </c>
      <c r="BH221" s="85">
        <f t="shared" si="7"/>
        <v>0</v>
      </c>
      <c r="BI221" s="85">
        <f t="shared" si="8"/>
        <v>0</v>
      </c>
      <c r="BJ221" s="16" t="s">
        <v>80</v>
      </c>
      <c r="BK221" s="85">
        <f t="shared" si="9"/>
        <v>0</v>
      </c>
      <c r="BL221" s="16" t="s">
        <v>138</v>
      </c>
      <c r="BM221" s="84" t="s">
        <v>1302</v>
      </c>
    </row>
    <row r="222" spans="2:65" s="1" customFormat="1" ht="24.2" customHeight="1">
      <c r="B222" s="127"/>
      <c r="C222" s="128" t="s">
        <v>329</v>
      </c>
      <c r="D222" s="128" t="s">
        <v>134</v>
      </c>
      <c r="E222" s="129" t="s">
        <v>1303</v>
      </c>
      <c r="F222" s="130" t="s">
        <v>1304</v>
      </c>
      <c r="G222" s="131" t="s">
        <v>186</v>
      </c>
      <c r="H222" s="132">
        <v>1</v>
      </c>
      <c r="I222" s="78"/>
      <c r="J222" s="126">
        <f t="shared" si="0"/>
        <v>0</v>
      </c>
      <c r="K222" s="79"/>
      <c r="L222" s="23"/>
      <c r="M222" s="80" t="s">
        <v>1</v>
      </c>
      <c r="N222" s="81" t="s">
        <v>37</v>
      </c>
      <c r="P222" s="82">
        <f t="shared" si="1"/>
        <v>0</v>
      </c>
      <c r="Q222" s="82">
        <v>1.6000000000000001E-4</v>
      </c>
      <c r="R222" s="82">
        <f t="shared" si="2"/>
        <v>1.6000000000000001E-4</v>
      </c>
      <c r="S222" s="82">
        <v>0</v>
      </c>
      <c r="T222" s="83">
        <f t="shared" si="3"/>
        <v>0</v>
      </c>
      <c r="AR222" s="84" t="s">
        <v>138</v>
      </c>
      <c r="AT222" s="84" t="s">
        <v>134</v>
      </c>
      <c r="AU222" s="84" t="s">
        <v>82</v>
      </c>
      <c r="AY222" s="16" t="s">
        <v>132</v>
      </c>
      <c r="BE222" s="85">
        <f t="shared" si="4"/>
        <v>0</v>
      </c>
      <c r="BF222" s="85">
        <f t="shared" si="5"/>
        <v>0</v>
      </c>
      <c r="BG222" s="85">
        <f t="shared" si="6"/>
        <v>0</v>
      </c>
      <c r="BH222" s="85">
        <f t="shared" si="7"/>
        <v>0</v>
      </c>
      <c r="BI222" s="85">
        <f t="shared" si="8"/>
        <v>0</v>
      </c>
      <c r="BJ222" s="16" t="s">
        <v>80</v>
      </c>
      <c r="BK222" s="85">
        <f t="shared" si="9"/>
        <v>0</v>
      </c>
      <c r="BL222" s="16" t="s">
        <v>138</v>
      </c>
      <c r="BM222" s="84" t="s">
        <v>1305</v>
      </c>
    </row>
    <row r="223" spans="2:65" s="1" customFormat="1" ht="24.2" customHeight="1">
      <c r="B223" s="127"/>
      <c r="C223" s="145" t="s">
        <v>334</v>
      </c>
      <c r="D223" s="145" t="s">
        <v>165</v>
      </c>
      <c r="E223" s="146" t="s">
        <v>1306</v>
      </c>
      <c r="F223" s="147" t="s">
        <v>1307</v>
      </c>
      <c r="G223" s="148" t="s">
        <v>186</v>
      </c>
      <c r="H223" s="149">
        <v>1</v>
      </c>
      <c r="I223" s="98"/>
      <c r="J223" s="144">
        <f t="shared" si="0"/>
        <v>0</v>
      </c>
      <c r="K223" s="99"/>
      <c r="L223" s="100"/>
      <c r="M223" s="101" t="s">
        <v>1</v>
      </c>
      <c r="N223" s="102" t="s">
        <v>37</v>
      </c>
      <c r="P223" s="82">
        <f t="shared" si="1"/>
        <v>0</v>
      </c>
      <c r="Q223" s="82">
        <v>2.31E-3</v>
      </c>
      <c r="R223" s="82">
        <f t="shared" si="2"/>
        <v>2.31E-3</v>
      </c>
      <c r="S223" s="82">
        <v>0</v>
      </c>
      <c r="T223" s="83">
        <f t="shared" si="3"/>
        <v>0</v>
      </c>
      <c r="AR223" s="84" t="s">
        <v>169</v>
      </c>
      <c r="AT223" s="84" t="s">
        <v>165</v>
      </c>
      <c r="AU223" s="84" t="s">
        <v>82</v>
      </c>
      <c r="AY223" s="16" t="s">
        <v>132</v>
      </c>
      <c r="BE223" s="85">
        <f t="shared" si="4"/>
        <v>0</v>
      </c>
      <c r="BF223" s="85">
        <f t="shared" si="5"/>
        <v>0</v>
      </c>
      <c r="BG223" s="85">
        <f t="shared" si="6"/>
        <v>0</v>
      </c>
      <c r="BH223" s="85">
        <f t="shared" si="7"/>
        <v>0</v>
      </c>
      <c r="BI223" s="85">
        <f t="shared" si="8"/>
        <v>0</v>
      </c>
      <c r="BJ223" s="16" t="s">
        <v>80</v>
      </c>
      <c r="BK223" s="85">
        <f t="shared" si="9"/>
        <v>0</v>
      </c>
      <c r="BL223" s="16" t="s">
        <v>138</v>
      </c>
      <c r="BM223" s="84" t="s">
        <v>1308</v>
      </c>
    </row>
    <row r="224" spans="2:65" s="1" customFormat="1" ht="16.5" customHeight="1">
      <c r="B224" s="127"/>
      <c r="C224" s="145" t="s">
        <v>340</v>
      </c>
      <c r="D224" s="145" t="s">
        <v>165</v>
      </c>
      <c r="E224" s="146" t="s">
        <v>1309</v>
      </c>
      <c r="F224" s="147" t="s">
        <v>1310</v>
      </c>
      <c r="G224" s="148" t="s">
        <v>186</v>
      </c>
      <c r="H224" s="149">
        <v>1</v>
      </c>
      <c r="I224" s="98"/>
      <c r="J224" s="144">
        <f t="shared" si="0"/>
        <v>0</v>
      </c>
      <c r="K224" s="99"/>
      <c r="L224" s="100"/>
      <c r="M224" s="101" t="s">
        <v>1</v>
      </c>
      <c r="N224" s="102" t="s">
        <v>37</v>
      </c>
      <c r="P224" s="82">
        <f t="shared" si="1"/>
        <v>0</v>
      </c>
      <c r="Q224" s="82">
        <v>3.5000000000000001E-3</v>
      </c>
      <c r="R224" s="82">
        <f t="shared" si="2"/>
        <v>3.5000000000000001E-3</v>
      </c>
      <c r="S224" s="82">
        <v>0</v>
      </c>
      <c r="T224" s="83">
        <f t="shared" si="3"/>
        <v>0</v>
      </c>
      <c r="AR224" s="84" t="s">
        <v>169</v>
      </c>
      <c r="AT224" s="84" t="s">
        <v>165</v>
      </c>
      <c r="AU224" s="84" t="s">
        <v>82</v>
      </c>
      <c r="AY224" s="16" t="s">
        <v>132</v>
      </c>
      <c r="BE224" s="85">
        <f t="shared" si="4"/>
        <v>0</v>
      </c>
      <c r="BF224" s="85">
        <f t="shared" si="5"/>
        <v>0</v>
      </c>
      <c r="BG224" s="85">
        <f t="shared" si="6"/>
        <v>0</v>
      </c>
      <c r="BH224" s="85">
        <f t="shared" si="7"/>
        <v>0</v>
      </c>
      <c r="BI224" s="85">
        <f t="shared" si="8"/>
        <v>0</v>
      </c>
      <c r="BJ224" s="16" t="s">
        <v>80</v>
      </c>
      <c r="BK224" s="85">
        <f t="shared" si="9"/>
        <v>0</v>
      </c>
      <c r="BL224" s="16" t="s">
        <v>138</v>
      </c>
      <c r="BM224" s="84" t="s">
        <v>1311</v>
      </c>
    </row>
    <row r="225" spans="2:65" s="1" customFormat="1" ht="16.5" customHeight="1">
      <c r="B225" s="127"/>
      <c r="C225" s="128" t="s">
        <v>346</v>
      </c>
      <c r="D225" s="128" t="s">
        <v>134</v>
      </c>
      <c r="E225" s="129" t="s">
        <v>1312</v>
      </c>
      <c r="F225" s="130" t="s">
        <v>1313</v>
      </c>
      <c r="G225" s="131" t="s">
        <v>186</v>
      </c>
      <c r="H225" s="132">
        <v>1</v>
      </c>
      <c r="I225" s="78"/>
      <c r="J225" s="126">
        <f t="shared" si="0"/>
        <v>0</v>
      </c>
      <c r="K225" s="79"/>
      <c r="L225" s="23"/>
      <c r="M225" s="80" t="s">
        <v>1</v>
      </c>
      <c r="N225" s="81" t="s">
        <v>37</v>
      </c>
      <c r="P225" s="82">
        <f t="shared" si="1"/>
        <v>0</v>
      </c>
      <c r="Q225" s="82">
        <v>3.4486E-4</v>
      </c>
      <c r="R225" s="82">
        <f t="shared" si="2"/>
        <v>3.4486E-4</v>
      </c>
      <c r="S225" s="82">
        <v>0</v>
      </c>
      <c r="T225" s="83">
        <f t="shared" si="3"/>
        <v>0</v>
      </c>
      <c r="AR225" s="84" t="s">
        <v>138</v>
      </c>
      <c r="AT225" s="84" t="s">
        <v>134</v>
      </c>
      <c r="AU225" s="84" t="s">
        <v>82</v>
      </c>
      <c r="AY225" s="16" t="s">
        <v>132</v>
      </c>
      <c r="BE225" s="85">
        <f t="shared" si="4"/>
        <v>0</v>
      </c>
      <c r="BF225" s="85">
        <f t="shared" si="5"/>
        <v>0</v>
      </c>
      <c r="BG225" s="85">
        <f t="shared" si="6"/>
        <v>0</v>
      </c>
      <c r="BH225" s="85">
        <f t="shared" si="7"/>
        <v>0</v>
      </c>
      <c r="BI225" s="85">
        <f t="shared" si="8"/>
        <v>0</v>
      </c>
      <c r="BJ225" s="16" t="s">
        <v>80</v>
      </c>
      <c r="BK225" s="85">
        <f t="shared" si="9"/>
        <v>0</v>
      </c>
      <c r="BL225" s="16" t="s">
        <v>138</v>
      </c>
      <c r="BM225" s="84" t="s">
        <v>1314</v>
      </c>
    </row>
    <row r="226" spans="2:65" s="14" customFormat="1">
      <c r="B226" s="140"/>
      <c r="C226" s="141"/>
      <c r="D226" s="115" t="s">
        <v>140</v>
      </c>
      <c r="E226" s="142" t="s">
        <v>1</v>
      </c>
      <c r="F226" s="143" t="s">
        <v>280</v>
      </c>
      <c r="G226" s="141"/>
      <c r="H226" s="142" t="s">
        <v>1</v>
      </c>
      <c r="I226" s="141"/>
      <c r="J226" s="141"/>
      <c r="L226" s="94"/>
      <c r="M226" s="96"/>
      <c r="T226" s="97"/>
      <c r="AT226" s="95" t="s">
        <v>140</v>
      </c>
      <c r="AU226" s="95" t="s">
        <v>82</v>
      </c>
      <c r="AV226" s="14" t="s">
        <v>80</v>
      </c>
      <c r="AW226" s="14" t="s">
        <v>29</v>
      </c>
      <c r="AX226" s="14" t="s">
        <v>72</v>
      </c>
      <c r="AY226" s="95" t="s">
        <v>132</v>
      </c>
    </row>
    <row r="227" spans="2:65" s="12" customFormat="1">
      <c r="B227" s="113"/>
      <c r="C227" s="114"/>
      <c r="D227" s="115" t="s">
        <v>140</v>
      </c>
      <c r="E227" s="116" t="s">
        <v>1</v>
      </c>
      <c r="F227" s="117" t="s">
        <v>80</v>
      </c>
      <c r="G227" s="114"/>
      <c r="H227" s="118">
        <v>1</v>
      </c>
      <c r="I227" s="114"/>
      <c r="J227" s="114"/>
      <c r="L227" s="86"/>
      <c r="M227" s="88"/>
      <c r="T227" s="89"/>
      <c r="AT227" s="87" t="s">
        <v>140</v>
      </c>
      <c r="AU227" s="87" t="s">
        <v>82</v>
      </c>
      <c r="AV227" s="12" t="s">
        <v>82</v>
      </c>
      <c r="AW227" s="12" t="s">
        <v>29</v>
      </c>
      <c r="AX227" s="12" t="s">
        <v>72</v>
      </c>
      <c r="AY227" s="87" t="s">
        <v>132</v>
      </c>
    </row>
    <row r="228" spans="2:65" s="13" customFormat="1">
      <c r="B228" s="119"/>
      <c r="C228" s="120"/>
      <c r="D228" s="115" t="s">
        <v>140</v>
      </c>
      <c r="E228" s="121" t="s">
        <v>1</v>
      </c>
      <c r="F228" s="122" t="s">
        <v>142</v>
      </c>
      <c r="G228" s="120"/>
      <c r="H228" s="123">
        <v>1</v>
      </c>
      <c r="I228" s="120"/>
      <c r="J228" s="120"/>
      <c r="L228" s="90"/>
      <c r="M228" s="92"/>
      <c r="T228" s="93"/>
      <c r="AT228" s="91" t="s">
        <v>140</v>
      </c>
      <c r="AU228" s="91" t="s">
        <v>82</v>
      </c>
      <c r="AV228" s="13" t="s">
        <v>138</v>
      </c>
      <c r="AW228" s="13" t="s">
        <v>29</v>
      </c>
      <c r="AX228" s="13" t="s">
        <v>80</v>
      </c>
      <c r="AY228" s="91" t="s">
        <v>132</v>
      </c>
    </row>
    <row r="229" spans="2:65" s="1" customFormat="1" ht="24.2" customHeight="1">
      <c r="B229" s="127"/>
      <c r="C229" s="145" t="s">
        <v>351</v>
      </c>
      <c r="D229" s="145" t="s">
        <v>165</v>
      </c>
      <c r="E229" s="146" t="s">
        <v>1315</v>
      </c>
      <c r="F229" s="147" t="s">
        <v>1316</v>
      </c>
      <c r="G229" s="148" t="s">
        <v>186</v>
      </c>
      <c r="H229" s="149">
        <v>1</v>
      </c>
      <c r="I229" s="98"/>
      <c r="J229" s="144">
        <f>ROUND(I229*H229,2)</f>
        <v>0</v>
      </c>
      <c r="K229" s="99"/>
      <c r="L229" s="100"/>
      <c r="M229" s="101" t="s">
        <v>1</v>
      </c>
      <c r="N229" s="102" t="s">
        <v>37</v>
      </c>
      <c r="P229" s="82">
        <f>O229*H229</f>
        <v>0</v>
      </c>
      <c r="Q229" s="82">
        <v>0.04</v>
      </c>
      <c r="R229" s="82">
        <f>Q229*H229</f>
        <v>0.04</v>
      </c>
      <c r="S229" s="82">
        <v>0</v>
      </c>
      <c r="T229" s="83">
        <f>S229*H229</f>
        <v>0</v>
      </c>
      <c r="AR229" s="84" t="s">
        <v>169</v>
      </c>
      <c r="AT229" s="84" t="s">
        <v>165</v>
      </c>
      <c r="AU229" s="84" t="s">
        <v>82</v>
      </c>
      <c r="AY229" s="16" t="s">
        <v>132</v>
      </c>
      <c r="BE229" s="85">
        <f>IF(N229="základní",J229,0)</f>
        <v>0</v>
      </c>
      <c r="BF229" s="85">
        <f>IF(N229="snížená",J229,0)</f>
        <v>0</v>
      </c>
      <c r="BG229" s="85">
        <f>IF(N229="zákl. přenesená",J229,0)</f>
        <v>0</v>
      </c>
      <c r="BH229" s="85">
        <f>IF(N229="sníž. přenesená",J229,0)</f>
        <v>0</v>
      </c>
      <c r="BI229" s="85">
        <f>IF(N229="nulová",J229,0)</f>
        <v>0</v>
      </c>
      <c r="BJ229" s="16" t="s">
        <v>80</v>
      </c>
      <c r="BK229" s="85">
        <f>ROUND(I229*H229,2)</f>
        <v>0</v>
      </c>
      <c r="BL229" s="16" t="s">
        <v>138</v>
      </c>
      <c r="BM229" s="84" t="s">
        <v>1317</v>
      </c>
    </row>
    <row r="230" spans="2:65" s="1" customFormat="1" ht="21.75" customHeight="1">
      <c r="B230" s="127"/>
      <c r="C230" s="128" t="s">
        <v>355</v>
      </c>
      <c r="D230" s="128" t="s">
        <v>134</v>
      </c>
      <c r="E230" s="129" t="s">
        <v>1318</v>
      </c>
      <c r="F230" s="130" t="s">
        <v>1319</v>
      </c>
      <c r="G230" s="131" t="s">
        <v>186</v>
      </c>
      <c r="H230" s="132">
        <v>2</v>
      </c>
      <c r="I230" s="78"/>
      <c r="J230" s="126">
        <f>ROUND(I230*H230,2)</f>
        <v>0</v>
      </c>
      <c r="K230" s="79"/>
      <c r="L230" s="23"/>
      <c r="M230" s="80" t="s">
        <v>1</v>
      </c>
      <c r="N230" s="81" t="s">
        <v>37</v>
      </c>
      <c r="P230" s="82">
        <f>O230*H230</f>
        <v>0</v>
      </c>
      <c r="Q230" s="82">
        <v>1.65E-3</v>
      </c>
      <c r="R230" s="82">
        <f>Q230*H230</f>
        <v>3.3E-3</v>
      </c>
      <c r="S230" s="82">
        <v>0</v>
      </c>
      <c r="T230" s="83">
        <f>S230*H230</f>
        <v>0</v>
      </c>
      <c r="AR230" s="84" t="s">
        <v>138</v>
      </c>
      <c r="AT230" s="84" t="s">
        <v>134</v>
      </c>
      <c r="AU230" s="84" t="s">
        <v>82</v>
      </c>
      <c r="AY230" s="16" t="s">
        <v>132</v>
      </c>
      <c r="BE230" s="85">
        <f>IF(N230="základní",J230,0)</f>
        <v>0</v>
      </c>
      <c r="BF230" s="85">
        <f>IF(N230="snížená",J230,0)</f>
        <v>0</v>
      </c>
      <c r="BG230" s="85">
        <f>IF(N230="zákl. přenesená",J230,0)</f>
        <v>0</v>
      </c>
      <c r="BH230" s="85">
        <f>IF(N230="sníž. přenesená",J230,0)</f>
        <v>0</v>
      </c>
      <c r="BI230" s="85">
        <f>IF(N230="nulová",J230,0)</f>
        <v>0</v>
      </c>
      <c r="BJ230" s="16" t="s">
        <v>80</v>
      </c>
      <c r="BK230" s="85">
        <f>ROUND(I230*H230,2)</f>
        <v>0</v>
      </c>
      <c r="BL230" s="16" t="s">
        <v>138</v>
      </c>
      <c r="BM230" s="84" t="s">
        <v>1320</v>
      </c>
    </row>
    <row r="231" spans="2:65" s="14" customFormat="1">
      <c r="B231" s="140"/>
      <c r="C231" s="141"/>
      <c r="D231" s="115" t="s">
        <v>140</v>
      </c>
      <c r="E231" s="142" t="s">
        <v>1</v>
      </c>
      <c r="F231" s="143" t="s">
        <v>280</v>
      </c>
      <c r="G231" s="141"/>
      <c r="H231" s="142" t="s">
        <v>1</v>
      </c>
      <c r="I231" s="141"/>
      <c r="J231" s="141"/>
      <c r="L231" s="94"/>
      <c r="M231" s="96"/>
      <c r="T231" s="97"/>
      <c r="AT231" s="95" t="s">
        <v>140</v>
      </c>
      <c r="AU231" s="95" t="s">
        <v>82</v>
      </c>
      <c r="AV231" s="14" t="s">
        <v>80</v>
      </c>
      <c r="AW231" s="14" t="s">
        <v>29</v>
      </c>
      <c r="AX231" s="14" t="s">
        <v>72</v>
      </c>
      <c r="AY231" s="95" t="s">
        <v>132</v>
      </c>
    </row>
    <row r="232" spans="2:65" s="12" customFormat="1">
      <c r="B232" s="113"/>
      <c r="C232" s="114"/>
      <c r="D232" s="115" t="s">
        <v>140</v>
      </c>
      <c r="E232" s="116" t="s">
        <v>1</v>
      </c>
      <c r="F232" s="117" t="s">
        <v>1321</v>
      </c>
      <c r="G232" s="114"/>
      <c r="H232" s="118">
        <v>2</v>
      </c>
      <c r="I232" s="114"/>
      <c r="J232" s="114"/>
      <c r="L232" s="86"/>
      <c r="M232" s="88"/>
      <c r="T232" s="89"/>
      <c r="AT232" s="87" t="s">
        <v>140</v>
      </c>
      <c r="AU232" s="87" t="s">
        <v>82</v>
      </c>
      <c r="AV232" s="12" t="s">
        <v>82</v>
      </c>
      <c r="AW232" s="12" t="s">
        <v>29</v>
      </c>
      <c r="AX232" s="12" t="s">
        <v>72</v>
      </c>
      <c r="AY232" s="87" t="s">
        <v>132</v>
      </c>
    </row>
    <row r="233" spans="2:65" s="13" customFormat="1">
      <c r="B233" s="119"/>
      <c r="C233" s="120"/>
      <c r="D233" s="115" t="s">
        <v>140</v>
      </c>
      <c r="E233" s="121" t="s">
        <v>1</v>
      </c>
      <c r="F233" s="122" t="s">
        <v>142</v>
      </c>
      <c r="G233" s="120"/>
      <c r="H233" s="123">
        <v>2</v>
      </c>
      <c r="I233" s="120"/>
      <c r="J233" s="120"/>
      <c r="L233" s="90"/>
      <c r="M233" s="92"/>
      <c r="T233" s="93"/>
      <c r="AT233" s="91" t="s">
        <v>140</v>
      </c>
      <c r="AU233" s="91" t="s">
        <v>82</v>
      </c>
      <c r="AV233" s="13" t="s">
        <v>138</v>
      </c>
      <c r="AW233" s="13" t="s">
        <v>29</v>
      </c>
      <c r="AX233" s="13" t="s">
        <v>80</v>
      </c>
      <c r="AY233" s="91" t="s">
        <v>132</v>
      </c>
    </row>
    <row r="234" spans="2:65" s="1" customFormat="1" ht="24.2" customHeight="1">
      <c r="B234" s="127"/>
      <c r="C234" s="145" t="s">
        <v>360</v>
      </c>
      <c r="D234" s="145" t="s">
        <v>165</v>
      </c>
      <c r="E234" s="146" t="s">
        <v>1322</v>
      </c>
      <c r="F234" s="147" t="s">
        <v>1323</v>
      </c>
      <c r="G234" s="148" t="s">
        <v>186</v>
      </c>
      <c r="H234" s="149">
        <v>2</v>
      </c>
      <c r="I234" s="98"/>
      <c r="J234" s="144">
        <f t="shared" ref="J234:J255" si="10">ROUND(I234*H234,2)</f>
        <v>0</v>
      </c>
      <c r="K234" s="99"/>
      <c r="L234" s="100"/>
      <c r="M234" s="101" t="s">
        <v>1</v>
      </c>
      <c r="N234" s="102" t="s">
        <v>37</v>
      </c>
      <c r="P234" s="82">
        <f t="shared" ref="P234:P255" si="11">O234*H234</f>
        <v>0</v>
      </c>
      <c r="Q234" s="82">
        <v>1.9E-2</v>
      </c>
      <c r="R234" s="82">
        <f t="shared" ref="R234:R255" si="12">Q234*H234</f>
        <v>3.7999999999999999E-2</v>
      </c>
      <c r="S234" s="82">
        <v>0</v>
      </c>
      <c r="T234" s="83">
        <f t="shared" ref="T234:T255" si="13">S234*H234</f>
        <v>0</v>
      </c>
      <c r="AR234" s="84" t="s">
        <v>169</v>
      </c>
      <c r="AT234" s="84" t="s">
        <v>165</v>
      </c>
      <c r="AU234" s="84" t="s">
        <v>82</v>
      </c>
      <c r="AY234" s="16" t="s">
        <v>132</v>
      </c>
      <c r="BE234" s="85">
        <f t="shared" ref="BE234:BE255" si="14">IF(N234="základní",J234,0)</f>
        <v>0</v>
      </c>
      <c r="BF234" s="85">
        <f t="shared" ref="BF234:BF255" si="15">IF(N234="snížená",J234,0)</f>
        <v>0</v>
      </c>
      <c r="BG234" s="85">
        <f t="shared" ref="BG234:BG255" si="16">IF(N234="zákl. přenesená",J234,0)</f>
        <v>0</v>
      </c>
      <c r="BH234" s="85">
        <f t="shared" ref="BH234:BH255" si="17">IF(N234="sníž. přenesená",J234,0)</f>
        <v>0</v>
      </c>
      <c r="BI234" s="85">
        <f t="shared" ref="BI234:BI255" si="18">IF(N234="nulová",J234,0)</f>
        <v>0</v>
      </c>
      <c r="BJ234" s="16" t="s">
        <v>80</v>
      </c>
      <c r="BK234" s="85">
        <f t="shared" ref="BK234:BK255" si="19">ROUND(I234*H234,2)</f>
        <v>0</v>
      </c>
      <c r="BL234" s="16" t="s">
        <v>138</v>
      </c>
      <c r="BM234" s="84" t="s">
        <v>1324</v>
      </c>
    </row>
    <row r="235" spans="2:65" s="1" customFormat="1" ht="21.75" customHeight="1">
      <c r="B235" s="127"/>
      <c r="C235" s="145" t="s">
        <v>367</v>
      </c>
      <c r="D235" s="145" t="s">
        <v>165</v>
      </c>
      <c r="E235" s="146" t="s">
        <v>1325</v>
      </c>
      <c r="F235" s="147" t="s">
        <v>1326</v>
      </c>
      <c r="G235" s="148" t="s">
        <v>186</v>
      </c>
      <c r="H235" s="149">
        <v>2</v>
      </c>
      <c r="I235" s="98"/>
      <c r="J235" s="144">
        <f t="shared" si="10"/>
        <v>0</v>
      </c>
      <c r="K235" s="99"/>
      <c r="L235" s="100"/>
      <c r="M235" s="101" t="s">
        <v>1</v>
      </c>
      <c r="N235" s="102" t="s">
        <v>37</v>
      </c>
      <c r="P235" s="82">
        <f t="shared" si="11"/>
        <v>0</v>
      </c>
      <c r="Q235" s="82">
        <v>4.0000000000000001E-3</v>
      </c>
      <c r="R235" s="82">
        <f t="shared" si="12"/>
        <v>8.0000000000000002E-3</v>
      </c>
      <c r="S235" s="82">
        <v>0</v>
      </c>
      <c r="T235" s="83">
        <f t="shared" si="13"/>
        <v>0</v>
      </c>
      <c r="AR235" s="84" t="s">
        <v>169</v>
      </c>
      <c r="AT235" s="84" t="s">
        <v>165</v>
      </c>
      <c r="AU235" s="84" t="s">
        <v>82</v>
      </c>
      <c r="AY235" s="16" t="s">
        <v>132</v>
      </c>
      <c r="BE235" s="85">
        <f t="shared" si="14"/>
        <v>0</v>
      </c>
      <c r="BF235" s="85">
        <f t="shared" si="15"/>
        <v>0</v>
      </c>
      <c r="BG235" s="85">
        <f t="shared" si="16"/>
        <v>0</v>
      </c>
      <c r="BH235" s="85">
        <f t="shared" si="17"/>
        <v>0</v>
      </c>
      <c r="BI235" s="85">
        <f t="shared" si="18"/>
        <v>0</v>
      </c>
      <c r="BJ235" s="16" t="s">
        <v>80</v>
      </c>
      <c r="BK235" s="85">
        <f t="shared" si="19"/>
        <v>0</v>
      </c>
      <c r="BL235" s="16" t="s">
        <v>138</v>
      </c>
      <c r="BM235" s="84" t="s">
        <v>1327</v>
      </c>
    </row>
    <row r="236" spans="2:65" s="1" customFormat="1" ht="24.2" customHeight="1">
      <c r="B236" s="127"/>
      <c r="C236" s="128" t="s">
        <v>375</v>
      </c>
      <c r="D236" s="128" t="s">
        <v>134</v>
      </c>
      <c r="E236" s="129" t="s">
        <v>1328</v>
      </c>
      <c r="F236" s="130" t="s">
        <v>1329</v>
      </c>
      <c r="G236" s="131" t="s">
        <v>186</v>
      </c>
      <c r="H236" s="132">
        <v>1</v>
      </c>
      <c r="I236" s="78"/>
      <c r="J236" s="126">
        <f t="shared" si="10"/>
        <v>0</v>
      </c>
      <c r="K236" s="79"/>
      <c r="L236" s="23"/>
      <c r="M236" s="80" t="s">
        <v>1</v>
      </c>
      <c r="N236" s="81" t="s">
        <v>37</v>
      </c>
      <c r="P236" s="82">
        <f t="shared" si="11"/>
        <v>0</v>
      </c>
      <c r="Q236" s="82">
        <v>0</v>
      </c>
      <c r="R236" s="82">
        <f t="shared" si="12"/>
        <v>0</v>
      </c>
      <c r="S236" s="82">
        <v>0</v>
      </c>
      <c r="T236" s="83">
        <f t="shared" si="13"/>
        <v>0</v>
      </c>
      <c r="AR236" s="84" t="s">
        <v>138</v>
      </c>
      <c r="AT236" s="84" t="s">
        <v>134</v>
      </c>
      <c r="AU236" s="84" t="s">
        <v>82</v>
      </c>
      <c r="AY236" s="16" t="s">
        <v>132</v>
      </c>
      <c r="BE236" s="85">
        <f t="shared" si="14"/>
        <v>0</v>
      </c>
      <c r="BF236" s="85">
        <f t="shared" si="15"/>
        <v>0</v>
      </c>
      <c r="BG236" s="85">
        <f t="shared" si="16"/>
        <v>0</v>
      </c>
      <c r="BH236" s="85">
        <f t="shared" si="17"/>
        <v>0</v>
      </c>
      <c r="BI236" s="85">
        <f t="shared" si="18"/>
        <v>0</v>
      </c>
      <c r="BJ236" s="16" t="s">
        <v>80</v>
      </c>
      <c r="BK236" s="85">
        <f t="shared" si="19"/>
        <v>0</v>
      </c>
      <c r="BL236" s="16" t="s">
        <v>138</v>
      </c>
      <c r="BM236" s="84" t="s">
        <v>1330</v>
      </c>
    </row>
    <row r="237" spans="2:65" s="1" customFormat="1" ht="33" customHeight="1">
      <c r="B237" s="127"/>
      <c r="C237" s="145" t="s">
        <v>566</v>
      </c>
      <c r="D237" s="145" t="s">
        <v>165</v>
      </c>
      <c r="E237" s="146" t="s">
        <v>1331</v>
      </c>
      <c r="F237" s="147" t="s">
        <v>1332</v>
      </c>
      <c r="G237" s="148" t="s">
        <v>186</v>
      </c>
      <c r="H237" s="149">
        <v>1</v>
      </c>
      <c r="I237" s="98"/>
      <c r="J237" s="144">
        <f t="shared" si="10"/>
        <v>0</v>
      </c>
      <c r="K237" s="99"/>
      <c r="L237" s="100"/>
      <c r="M237" s="101" t="s">
        <v>1</v>
      </c>
      <c r="N237" s="102" t="s">
        <v>37</v>
      </c>
      <c r="P237" s="82">
        <f t="shared" si="11"/>
        <v>0</v>
      </c>
      <c r="Q237" s="82">
        <v>1.9E-3</v>
      </c>
      <c r="R237" s="82">
        <f t="shared" si="12"/>
        <v>1.9E-3</v>
      </c>
      <c r="S237" s="82">
        <v>0</v>
      </c>
      <c r="T237" s="83">
        <f t="shared" si="13"/>
        <v>0</v>
      </c>
      <c r="AR237" s="84" t="s">
        <v>169</v>
      </c>
      <c r="AT237" s="84" t="s">
        <v>165</v>
      </c>
      <c r="AU237" s="84" t="s">
        <v>82</v>
      </c>
      <c r="AY237" s="16" t="s">
        <v>132</v>
      </c>
      <c r="BE237" s="85">
        <f t="shared" si="14"/>
        <v>0</v>
      </c>
      <c r="BF237" s="85">
        <f t="shared" si="15"/>
        <v>0</v>
      </c>
      <c r="BG237" s="85">
        <f t="shared" si="16"/>
        <v>0</v>
      </c>
      <c r="BH237" s="85">
        <f t="shared" si="17"/>
        <v>0</v>
      </c>
      <c r="BI237" s="85">
        <f t="shared" si="18"/>
        <v>0</v>
      </c>
      <c r="BJ237" s="16" t="s">
        <v>80</v>
      </c>
      <c r="BK237" s="85">
        <f t="shared" si="19"/>
        <v>0</v>
      </c>
      <c r="BL237" s="16" t="s">
        <v>138</v>
      </c>
      <c r="BM237" s="84" t="s">
        <v>1333</v>
      </c>
    </row>
    <row r="238" spans="2:65" s="1" customFormat="1" ht="24.2" customHeight="1">
      <c r="B238" s="127"/>
      <c r="C238" s="128" t="s">
        <v>571</v>
      </c>
      <c r="D238" s="128" t="s">
        <v>134</v>
      </c>
      <c r="E238" s="129" t="s">
        <v>1334</v>
      </c>
      <c r="F238" s="130" t="s">
        <v>1335</v>
      </c>
      <c r="G238" s="131" t="s">
        <v>161</v>
      </c>
      <c r="H238" s="132">
        <v>62</v>
      </c>
      <c r="I238" s="78"/>
      <c r="J238" s="126">
        <f t="shared" si="10"/>
        <v>0</v>
      </c>
      <c r="K238" s="79"/>
      <c r="L238" s="23"/>
      <c r="M238" s="80" t="s">
        <v>1</v>
      </c>
      <c r="N238" s="81" t="s">
        <v>37</v>
      </c>
      <c r="P238" s="82">
        <f t="shared" si="11"/>
        <v>0</v>
      </c>
      <c r="Q238" s="82">
        <v>0</v>
      </c>
      <c r="R238" s="82">
        <f t="shared" si="12"/>
        <v>0</v>
      </c>
      <c r="S238" s="82">
        <v>0</v>
      </c>
      <c r="T238" s="83">
        <f t="shared" si="13"/>
        <v>0</v>
      </c>
      <c r="AR238" s="84" t="s">
        <v>138</v>
      </c>
      <c r="AT238" s="84" t="s">
        <v>134</v>
      </c>
      <c r="AU238" s="84" t="s">
        <v>82</v>
      </c>
      <c r="AY238" s="16" t="s">
        <v>132</v>
      </c>
      <c r="BE238" s="85">
        <f t="shared" si="14"/>
        <v>0</v>
      </c>
      <c r="BF238" s="85">
        <f t="shared" si="15"/>
        <v>0</v>
      </c>
      <c r="BG238" s="85">
        <f t="shared" si="16"/>
        <v>0</v>
      </c>
      <c r="BH238" s="85">
        <f t="shared" si="17"/>
        <v>0</v>
      </c>
      <c r="BI238" s="85">
        <f t="shared" si="18"/>
        <v>0</v>
      </c>
      <c r="BJ238" s="16" t="s">
        <v>80</v>
      </c>
      <c r="BK238" s="85">
        <f t="shared" si="19"/>
        <v>0</v>
      </c>
      <c r="BL238" s="16" t="s">
        <v>138</v>
      </c>
      <c r="BM238" s="84" t="s">
        <v>1336</v>
      </c>
    </row>
    <row r="239" spans="2:65" s="1" customFormat="1" ht="16.5" customHeight="1">
      <c r="B239" s="127"/>
      <c r="C239" s="128" t="s">
        <v>576</v>
      </c>
      <c r="D239" s="128" t="s">
        <v>134</v>
      </c>
      <c r="E239" s="129" t="s">
        <v>1337</v>
      </c>
      <c r="F239" s="130" t="s">
        <v>1338</v>
      </c>
      <c r="G239" s="131" t="s">
        <v>161</v>
      </c>
      <c r="H239" s="132">
        <v>62</v>
      </c>
      <c r="I239" s="78"/>
      <c r="J239" s="126">
        <f t="shared" si="10"/>
        <v>0</v>
      </c>
      <c r="K239" s="79"/>
      <c r="L239" s="23"/>
      <c r="M239" s="80" t="s">
        <v>1</v>
      </c>
      <c r="N239" s="81" t="s">
        <v>37</v>
      </c>
      <c r="P239" s="82">
        <f t="shared" si="11"/>
        <v>0</v>
      </c>
      <c r="Q239" s="82">
        <v>0</v>
      </c>
      <c r="R239" s="82">
        <f t="shared" si="12"/>
        <v>0</v>
      </c>
      <c r="S239" s="82">
        <v>0</v>
      </c>
      <c r="T239" s="83">
        <f t="shared" si="13"/>
        <v>0</v>
      </c>
      <c r="AR239" s="84" t="s">
        <v>138</v>
      </c>
      <c r="AT239" s="84" t="s">
        <v>134</v>
      </c>
      <c r="AU239" s="84" t="s">
        <v>82</v>
      </c>
      <c r="AY239" s="16" t="s">
        <v>132</v>
      </c>
      <c r="BE239" s="85">
        <f t="shared" si="14"/>
        <v>0</v>
      </c>
      <c r="BF239" s="85">
        <f t="shared" si="15"/>
        <v>0</v>
      </c>
      <c r="BG239" s="85">
        <f t="shared" si="16"/>
        <v>0</v>
      </c>
      <c r="BH239" s="85">
        <f t="shared" si="17"/>
        <v>0</v>
      </c>
      <c r="BI239" s="85">
        <f t="shared" si="18"/>
        <v>0</v>
      </c>
      <c r="BJ239" s="16" t="s">
        <v>80</v>
      </c>
      <c r="BK239" s="85">
        <f t="shared" si="19"/>
        <v>0</v>
      </c>
      <c r="BL239" s="16" t="s">
        <v>138</v>
      </c>
      <c r="BM239" s="84" t="s">
        <v>1339</v>
      </c>
    </row>
    <row r="240" spans="2:65" s="1" customFormat="1" ht="21.75" customHeight="1">
      <c r="B240" s="127"/>
      <c r="C240" s="128" t="s">
        <v>580</v>
      </c>
      <c r="D240" s="128" t="s">
        <v>134</v>
      </c>
      <c r="E240" s="129" t="s">
        <v>1340</v>
      </c>
      <c r="F240" s="130" t="s">
        <v>1341</v>
      </c>
      <c r="G240" s="131" t="s">
        <v>161</v>
      </c>
      <c r="H240" s="132">
        <v>102</v>
      </c>
      <c r="I240" s="78"/>
      <c r="J240" s="126">
        <f t="shared" si="10"/>
        <v>0</v>
      </c>
      <c r="K240" s="79"/>
      <c r="L240" s="23"/>
      <c r="M240" s="80" t="s">
        <v>1</v>
      </c>
      <c r="N240" s="81" t="s">
        <v>37</v>
      </c>
      <c r="P240" s="82">
        <f t="shared" si="11"/>
        <v>0</v>
      </c>
      <c r="Q240" s="82">
        <v>0</v>
      </c>
      <c r="R240" s="82">
        <f t="shared" si="12"/>
        <v>0</v>
      </c>
      <c r="S240" s="82">
        <v>0</v>
      </c>
      <c r="T240" s="83">
        <f t="shared" si="13"/>
        <v>0</v>
      </c>
      <c r="AR240" s="84" t="s">
        <v>138</v>
      </c>
      <c r="AT240" s="84" t="s">
        <v>134</v>
      </c>
      <c r="AU240" s="84" t="s">
        <v>82</v>
      </c>
      <c r="AY240" s="16" t="s">
        <v>132</v>
      </c>
      <c r="BE240" s="85">
        <f t="shared" si="14"/>
        <v>0</v>
      </c>
      <c r="BF240" s="85">
        <f t="shared" si="15"/>
        <v>0</v>
      </c>
      <c r="BG240" s="85">
        <f t="shared" si="16"/>
        <v>0</v>
      </c>
      <c r="BH240" s="85">
        <f t="shared" si="17"/>
        <v>0</v>
      </c>
      <c r="BI240" s="85">
        <f t="shared" si="18"/>
        <v>0</v>
      </c>
      <c r="BJ240" s="16" t="s">
        <v>80</v>
      </c>
      <c r="BK240" s="85">
        <f t="shared" si="19"/>
        <v>0</v>
      </c>
      <c r="BL240" s="16" t="s">
        <v>138</v>
      </c>
      <c r="BM240" s="84" t="s">
        <v>1342</v>
      </c>
    </row>
    <row r="241" spans="2:65" s="1" customFormat="1" ht="24.2" customHeight="1">
      <c r="B241" s="127"/>
      <c r="C241" s="128" t="s">
        <v>584</v>
      </c>
      <c r="D241" s="128" t="s">
        <v>134</v>
      </c>
      <c r="E241" s="129" t="s">
        <v>1343</v>
      </c>
      <c r="F241" s="130" t="s">
        <v>1344</v>
      </c>
      <c r="G241" s="131" t="s">
        <v>161</v>
      </c>
      <c r="H241" s="132">
        <v>102</v>
      </c>
      <c r="I241" s="78"/>
      <c r="J241" s="126">
        <f t="shared" si="10"/>
        <v>0</v>
      </c>
      <c r="K241" s="79"/>
      <c r="L241" s="23"/>
      <c r="M241" s="80" t="s">
        <v>1</v>
      </c>
      <c r="N241" s="81" t="s">
        <v>37</v>
      </c>
      <c r="P241" s="82">
        <f t="shared" si="11"/>
        <v>0</v>
      </c>
      <c r="Q241" s="82">
        <v>0</v>
      </c>
      <c r="R241" s="82">
        <f t="shared" si="12"/>
        <v>0</v>
      </c>
      <c r="S241" s="82">
        <v>0</v>
      </c>
      <c r="T241" s="83">
        <f t="shared" si="13"/>
        <v>0</v>
      </c>
      <c r="AR241" s="84" t="s">
        <v>138</v>
      </c>
      <c r="AT241" s="84" t="s">
        <v>134</v>
      </c>
      <c r="AU241" s="84" t="s">
        <v>82</v>
      </c>
      <c r="AY241" s="16" t="s">
        <v>132</v>
      </c>
      <c r="BE241" s="85">
        <f t="shared" si="14"/>
        <v>0</v>
      </c>
      <c r="BF241" s="85">
        <f t="shared" si="15"/>
        <v>0</v>
      </c>
      <c r="BG241" s="85">
        <f t="shared" si="16"/>
        <v>0</v>
      </c>
      <c r="BH241" s="85">
        <f t="shared" si="17"/>
        <v>0</v>
      </c>
      <c r="BI241" s="85">
        <f t="shared" si="18"/>
        <v>0</v>
      </c>
      <c r="BJ241" s="16" t="s">
        <v>80</v>
      </c>
      <c r="BK241" s="85">
        <f t="shared" si="19"/>
        <v>0</v>
      </c>
      <c r="BL241" s="16" t="s">
        <v>138</v>
      </c>
      <c r="BM241" s="84" t="s">
        <v>1345</v>
      </c>
    </row>
    <row r="242" spans="2:65" s="1" customFormat="1" ht="24.2" customHeight="1">
      <c r="B242" s="127"/>
      <c r="C242" s="128" t="s">
        <v>92</v>
      </c>
      <c r="D242" s="128" t="s">
        <v>134</v>
      </c>
      <c r="E242" s="129" t="s">
        <v>1346</v>
      </c>
      <c r="F242" s="130" t="s">
        <v>1347</v>
      </c>
      <c r="G242" s="131" t="s">
        <v>1348</v>
      </c>
      <c r="H242" s="132">
        <v>2</v>
      </c>
      <c r="I242" s="78"/>
      <c r="J242" s="126">
        <f t="shared" si="10"/>
        <v>0</v>
      </c>
      <c r="K242" s="79"/>
      <c r="L242" s="23"/>
      <c r="M242" s="80" t="s">
        <v>1</v>
      </c>
      <c r="N242" s="81" t="s">
        <v>37</v>
      </c>
      <c r="P242" s="82">
        <f t="shared" si="11"/>
        <v>0</v>
      </c>
      <c r="Q242" s="82">
        <v>1E-4</v>
      </c>
      <c r="R242" s="82">
        <f t="shared" si="12"/>
        <v>2.0000000000000001E-4</v>
      </c>
      <c r="S242" s="82">
        <v>0</v>
      </c>
      <c r="T242" s="83">
        <f t="shared" si="13"/>
        <v>0</v>
      </c>
      <c r="AR242" s="84" t="s">
        <v>138</v>
      </c>
      <c r="AT242" s="84" t="s">
        <v>134</v>
      </c>
      <c r="AU242" s="84" t="s">
        <v>82</v>
      </c>
      <c r="AY242" s="16" t="s">
        <v>132</v>
      </c>
      <c r="BE242" s="85">
        <f t="shared" si="14"/>
        <v>0</v>
      </c>
      <c r="BF242" s="85">
        <f t="shared" si="15"/>
        <v>0</v>
      </c>
      <c r="BG242" s="85">
        <f t="shared" si="16"/>
        <v>0</v>
      </c>
      <c r="BH242" s="85">
        <f t="shared" si="17"/>
        <v>0</v>
      </c>
      <c r="BI242" s="85">
        <f t="shared" si="18"/>
        <v>0</v>
      </c>
      <c r="BJ242" s="16" t="s">
        <v>80</v>
      </c>
      <c r="BK242" s="85">
        <f t="shared" si="19"/>
        <v>0</v>
      </c>
      <c r="BL242" s="16" t="s">
        <v>138</v>
      </c>
      <c r="BM242" s="84" t="s">
        <v>1349</v>
      </c>
    </row>
    <row r="243" spans="2:65" s="1" customFormat="1" ht="24.2" customHeight="1">
      <c r="B243" s="127"/>
      <c r="C243" s="128" t="s">
        <v>96</v>
      </c>
      <c r="D243" s="128" t="s">
        <v>134</v>
      </c>
      <c r="E243" s="129" t="s">
        <v>1350</v>
      </c>
      <c r="F243" s="130" t="s">
        <v>1351</v>
      </c>
      <c r="G243" s="131" t="s">
        <v>186</v>
      </c>
      <c r="H243" s="132">
        <v>8</v>
      </c>
      <c r="I243" s="78"/>
      <c r="J243" s="126">
        <f t="shared" si="10"/>
        <v>0</v>
      </c>
      <c r="K243" s="79"/>
      <c r="L243" s="23"/>
      <c r="M243" s="80" t="s">
        <v>1</v>
      </c>
      <c r="N243" s="81" t="s">
        <v>37</v>
      </c>
      <c r="P243" s="82">
        <f t="shared" si="11"/>
        <v>0</v>
      </c>
      <c r="Q243" s="82">
        <v>0.45937</v>
      </c>
      <c r="R243" s="82">
        <f t="shared" si="12"/>
        <v>3.67496</v>
      </c>
      <c r="S243" s="82">
        <v>0</v>
      </c>
      <c r="T243" s="83">
        <f t="shared" si="13"/>
        <v>0</v>
      </c>
      <c r="AR243" s="84" t="s">
        <v>138</v>
      </c>
      <c r="AT243" s="84" t="s">
        <v>134</v>
      </c>
      <c r="AU243" s="84" t="s">
        <v>82</v>
      </c>
      <c r="AY243" s="16" t="s">
        <v>132</v>
      </c>
      <c r="BE243" s="85">
        <f t="shared" si="14"/>
        <v>0</v>
      </c>
      <c r="BF243" s="85">
        <f t="shared" si="15"/>
        <v>0</v>
      </c>
      <c r="BG243" s="85">
        <f t="shared" si="16"/>
        <v>0</v>
      </c>
      <c r="BH243" s="85">
        <f t="shared" si="17"/>
        <v>0</v>
      </c>
      <c r="BI243" s="85">
        <f t="shared" si="18"/>
        <v>0</v>
      </c>
      <c r="BJ243" s="16" t="s">
        <v>80</v>
      </c>
      <c r="BK243" s="85">
        <f t="shared" si="19"/>
        <v>0</v>
      </c>
      <c r="BL243" s="16" t="s">
        <v>138</v>
      </c>
      <c r="BM243" s="84" t="s">
        <v>1352</v>
      </c>
    </row>
    <row r="244" spans="2:65" s="1" customFormat="1" ht="24.2" customHeight="1">
      <c r="B244" s="127"/>
      <c r="C244" s="128" t="s">
        <v>595</v>
      </c>
      <c r="D244" s="128" t="s">
        <v>134</v>
      </c>
      <c r="E244" s="129" t="s">
        <v>1353</v>
      </c>
      <c r="F244" s="130" t="s">
        <v>1354</v>
      </c>
      <c r="G244" s="131" t="s">
        <v>186</v>
      </c>
      <c r="H244" s="132">
        <v>1</v>
      </c>
      <c r="I244" s="78"/>
      <c r="J244" s="126">
        <f t="shared" si="10"/>
        <v>0</v>
      </c>
      <c r="K244" s="79"/>
      <c r="L244" s="23"/>
      <c r="M244" s="80" t="s">
        <v>1</v>
      </c>
      <c r="N244" s="81" t="s">
        <v>37</v>
      </c>
      <c r="P244" s="82">
        <f t="shared" si="11"/>
        <v>0</v>
      </c>
      <c r="Q244" s="82">
        <v>0.32169999999999999</v>
      </c>
      <c r="R244" s="82">
        <f t="shared" si="12"/>
        <v>0.32169999999999999</v>
      </c>
      <c r="S244" s="82">
        <v>0</v>
      </c>
      <c r="T244" s="83">
        <f t="shared" si="13"/>
        <v>0</v>
      </c>
      <c r="AR244" s="84" t="s">
        <v>138</v>
      </c>
      <c r="AT244" s="84" t="s">
        <v>134</v>
      </c>
      <c r="AU244" s="84" t="s">
        <v>82</v>
      </c>
      <c r="AY244" s="16" t="s">
        <v>132</v>
      </c>
      <c r="BE244" s="85">
        <f t="shared" si="14"/>
        <v>0</v>
      </c>
      <c r="BF244" s="85">
        <f t="shared" si="15"/>
        <v>0</v>
      </c>
      <c r="BG244" s="85">
        <f t="shared" si="16"/>
        <v>0</v>
      </c>
      <c r="BH244" s="85">
        <f t="shared" si="17"/>
        <v>0</v>
      </c>
      <c r="BI244" s="85">
        <f t="shared" si="18"/>
        <v>0</v>
      </c>
      <c r="BJ244" s="16" t="s">
        <v>80</v>
      </c>
      <c r="BK244" s="85">
        <f t="shared" si="19"/>
        <v>0</v>
      </c>
      <c r="BL244" s="16" t="s">
        <v>138</v>
      </c>
      <c r="BM244" s="84" t="s">
        <v>1355</v>
      </c>
    </row>
    <row r="245" spans="2:65" s="1" customFormat="1" ht="24.2" customHeight="1">
      <c r="B245" s="127"/>
      <c r="C245" s="145" t="s">
        <v>599</v>
      </c>
      <c r="D245" s="145" t="s">
        <v>165</v>
      </c>
      <c r="E245" s="146" t="s">
        <v>1356</v>
      </c>
      <c r="F245" s="147" t="s">
        <v>1357</v>
      </c>
      <c r="G245" s="148" t="s">
        <v>186</v>
      </c>
      <c r="H245" s="149">
        <v>1</v>
      </c>
      <c r="I245" s="98"/>
      <c r="J245" s="144">
        <f t="shared" si="10"/>
        <v>0</v>
      </c>
      <c r="K245" s="99"/>
      <c r="L245" s="100"/>
      <c r="M245" s="101" t="s">
        <v>1</v>
      </c>
      <c r="N245" s="102" t="s">
        <v>37</v>
      </c>
      <c r="P245" s="82">
        <f t="shared" si="11"/>
        <v>0</v>
      </c>
      <c r="Q245" s="82">
        <v>6.9000000000000006E-2</v>
      </c>
      <c r="R245" s="82">
        <f t="shared" si="12"/>
        <v>6.9000000000000006E-2</v>
      </c>
      <c r="S245" s="82">
        <v>0</v>
      </c>
      <c r="T245" s="83">
        <f t="shared" si="13"/>
        <v>0</v>
      </c>
      <c r="AR245" s="84" t="s">
        <v>169</v>
      </c>
      <c r="AT245" s="84" t="s">
        <v>165</v>
      </c>
      <c r="AU245" s="84" t="s">
        <v>82</v>
      </c>
      <c r="AY245" s="16" t="s">
        <v>132</v>
      </c>
      <c r="BE245" s="85">
        <f t="shared" si="14"/>
        <v>0</v>
      </c>
      <c r="BF245" s="85">
        <f t="shared" si="15"/>
        <v>0</v>
      </c>
      <c r="BG245" s="85">
        <f t="shared" si="16"/>
        <v>0</v>
      </c>
      <c r="BH245" s="85">
        <f t="shared" si="17"/>
        <v>0</v>
      </c>
      <c r="BI245" s="85">
        <f t="shared" si="18"/>
        <v>0</v>
      </c>
      <c r="BJ245" s="16" t="s">
        <v>80</v>
      </c>
      <c r="BK245" s="85">
        <f t="shared" si="19"/>
        <v>0</v>
      </c>
      <c r="BL245" s="16" t="s">
        <v>138</v>
      </c>
      <c r="BM245" s="84" t="s">
        <v>1358</v>
      </c>
    </row>
    <row r="246" spans="2:65" s="1" customFormat="1" ht="33" customHeight="1">
      <c r="B246" s="127"/>
      <c r="C246" s="128" t="s">
        <v>603</v>
      </c>
      <c r="D246" s="128" t="s">
        <v>134</v>
      </c>
      <c r="E246" s="129" t="s">
        <v>1359</v>
      </c>
      <c r="F246" s="130" t="s">
        <v>1360</v>
      </c>
      <c r="G246" s="131" t="s">
        <v>186</v>
      </c>
      <c r="H246" s="132">
        <v>1</v>
      </c>
      <c r="I246" s="78"/>
      <c r="J246" s="126">
        <f t="shared" si="10"/>
        <v>0</v>
      </c>
      <c r="K246" s="79"/>
      <c r="L246" s="23"/>
      <c r="M246" s="80" t="s">
        <v>1</v>
      </c>
      <c r="N246" s="81" t="s">
        <v>37</v>
      </c>
      <c r="P246" s="82">
        <f t="shared" si="11"/>
        <v>0</v>
      </c>
      <c r="Q246" s="82">
        <v>2.0194899999999998</v>
      </c>
      <c r="R246" s="82">
        <f t="shared" si="12"/>
        <v>2.0194899999999998</v>
      </c>
      <c r="S246" s="82">
        <v>0</v>
      </c>
      <c r="T246" s="83">
        <f t="shared" si="13"/>
        <v>0</v>
      </c>
      <c r="AR246" s="84" t="s">
        <v>138</v>
      </c>
      <c r="AT246" s="84" t="s">
        <v>134</v>
      </c>
      <c r="AU246" s="84" t="s">
        <v>82</v>
      </c>
      <c r="AY246" s="16" t="s">
        <v>132</v>
      </c>
      <c r="BE246" s="85">
        <f t="shared" si="14"/>
        <v>0</v>
      </c>
      <c r="BF246" s="85">
        <f t="shared" si="15"/>
        <v>0</v>
      </c>
      <c r="BG246" s="85">
        <f t="shared" si="16"/>
        <v>0</v>
      </c>
      <c r="BH246" s="85">
        <f t="shared" si="17"/>
        <v>0</v>
      </c>
      <c r="BI246" s="85">
        <f t="shared" si="18"/>
        <v>0</v>
      </c>
      <c r="BJ246" s="16" t="s">
        <v>80</v>
      </c>
      <c r="BK246" s="85">
        <f t="shared" si="19"/>
        <v>0</v>
      </c>
      <c r="BL246" s="16" t="s">
        <v>138</v>
      </c>
      <c r="BM246" s="84" t="s">
        <v>1361</v>
      </c>
    </row>
    <row r="247" spans="2:65" s="1" customFormat="1" ht="24.2" customHeight="1">
      <c r="B247" s="127"/>
      <c r="C247" s="145" t="s">
        <v>607</v>
      </c>
      <c r="D247" s="145" t="s">
        <v>165</v>
      </c>
      <c r="E247" s="146" t="s">
        <v>1362</v>
      </c>
      <c r="F247" s="147" t="s">
        <v>1363</v>
      </c>
      <c r="G247" s="148" t="s">
        <v>186</v>
      </c>
      <c r="H247" s="149">
        <v>1</v>
      </c>
      <c r="I247" s="98"/>
      <c r="J247" s="144">
        <f t="shared" si="10"/>
        <v>0</v>
      </c>
      <c r="K247" s="99"/>
      <c r="L247" s="100"/>
      <c r="M247" s="101" t="s">
        <v>1</v>
      </c>
      <c r="N247" s="102" t="s">
        <v>37</v>
      </c>
      <c r="P247" s="82">
        <f t="shared" si="11"/>
        <v>0</v>
      </c>
      <c r="Q247" s="82">
        <v>7.0000000000000007E-2</v>
      </c>
      <c r="R247" s="82">
        <f t="shared" si="12"/>
        <v>7.0000000000000007E-2</v>
      </c>
      <c r="S247" s="82">
        <v>0</v>
      </c>
      <c r="T247" s="83">
        <f t="shared" si="13"/>
        <v>0</v>
      </c>
      <c r="AR247" s="84" t="s">
        <v>169</v>
      </c>
      <c r="AT247" s="84" t="s">
        <v>165</v>
      </c>
      <c r="AU247" s="84" t="s">
        <v>82</v>
      </c>
      <c r="AY247" s="16" t="s">
        <v>132</v>
      </c>
      <c r="BE247" s="85">
        <f t="shared" si="14"/>
        <v>0</v>
      </c>
      <c r="BF247" s="85">
        <f t="shared" si="15"/>
        <v>0</v>
      </c>
      <c r="BG247" s="85">
        <f t="shared" si="16"/>
        <v>0</v>
      </c>
      <c r="BH247" s="85">
        <f t="shared" si="17"/>
        <v>0</v>
      </c>
      <c r="BI247" s="85">
        <f t="shared" si="18"/>
        <v>0</v>
      </c>
      <c r="BJ247" s="16" t="s">
        <v>80</v>
      </c>
      <c r="BK247" s="85">
        <f t="shared" si="19"/>
        <v>0</v>
      </c>
      <c r="BL247" s="16" t="s">
        <v>138</v>
      </c>
      <c r="BM247" s="84" t="s">
        <v>1364</v>
      </c>
    </row>
    <row r="248" spans="2:65" s="1" customFormat="1" ht="16.5" customHeight="1">
      <c r="B248" s="127"/>
      <c r="C248" s="128" t="s">
        <v>612</v>
      </c>
      <c r="D248" s="128" t="s">
        <v>134</v>
      </c>
      <c r="E248" s="129" t="s">
        <v>1365</v>
      </c>
      <c r="F248" s="130" t="s">
        <v>1366</v>
      </c>
      <c r="G248" s="131" t="s">
        <v>186</v>
      </c>
      <c r="H248" s="132">
        <v>3</v>
      </c>
      <c r="I248" s="78"/>
      <c r="J248" s="126">
        <f t="shared" si="10"/>
        <v>0</v>
      </c>
      <c r="K248" s="79"/>
      <c r="L248" s="23"/>
      <c r="M248" s="80" t="s">
        <v>1</v>
      </c>
      <c r="N248" s="81" t="s">
        <v>37</v>
      </c>
      <c r="P248" s="82">
        <f t="shared" si="11"/>
        <v>0</v>
      </c>
      <c r="Q248" s="82">
        <v>0.04</v>
      </c>
      <c r="R248" s="82">
        <f t="shared" si="12"/>
        <v>0.12</v>
      </c>
      <c r="S248" s="82">
        <v>0</v>
      </c>
      <c r="T248" s="83">
        <f t="shared" si="13"/>
        <v>0</v>
      </c>
      <c r="AR248" s="84" t="s">
        <v>138</v>
      </c>
      <c r="AT248" s="84" t="s">
        <v>134</v>
      </c>
      <c r="AU248" s="84" t="s">
        <v>82</v>
      </c>
      <c r="AY248" s="16" t="s">
        <v>132</v>
      </c>
      <c r="BE248" s="85">
        <f t="shared" si="14"/>
        <v>0</v>
      </c>
      <c r="BF248" s="85">
        <f t="shared" si="15"/>
        <v>0</v>
      </c>
      <c r="BG248" s="85">
        <f t="shared" si="16"/>
        <v>0</v>
      </c>
      <c r="BH248" s="85">
        <f t="shared" si="17"/>
        <v>0</v>
      </c>
      <c r="BI248" s="85">
        <f t="shared" si="18"/>
        <v>0</v>
      </c>
      <c r="BJ248" s="16" t="s">
        <v>80</v>
      </c>
      <c r="BK248" s="85">
        <f t="shared" si="19"/>
        <v>0</v>
      </c>
      <c r="BL248" s="16" t="s">
        <v>138</v>
      </c>
      <c r="BM248" s="84" t="s">
        <v>1367</v>
      </c>
    </row>
    <row r="249" spans="2:65" s="1" customFormat="1" ht="24.2" customHeight="1">
      <c r="B249" s="127"/>
      <c r="C249" s="145" t="s">
        <v>617</v>
      </c>
      <c r="D249" s="145" t="s">
        <v>165</v>
      </c>
      <c r="E249" s="146" t="s">
        <v>1368</v>
      </c>
      <c r="F249" s="147" t="s">
        <v>1369</v>
      </c>
      <c r="G249" s="148" t="s">
        <v>186</v>
      </c>
      <c r="H249" s="149">
        <v>3</v>
      </c>
      <c r="I249" s="98"/>
      <c r="J249" s="144">
        <f t="shared" si="10"/>
        <v>0</v>
      </c>
      <c r="K249" s="99"/>
      <c r="L249" s="100"/>
      <c r="M249" s="101" t="s">
        <v>1</v>
      </c>
      <c r="N249" s="102" t="s">
        <v>37</v>
      </c>
      <c r="P249" s="82">
        <f t="shared" si="11"/>
        <v>0</v>
      </c>
      <c r="Q249" s="82">
        <v>1.3299999999999999E-2</v>
      </c>
      <c r="R249" s="82">
        <f t="shared" si="12"/>
        <v>3.9899999999999998E-2</v>
      </c>
      <c r="S249" s="82">
        <v>0</v>
      </c>
      <c r="T249" s="83">
        <f t="shared" si="13"/>
        <v>0</v>
      </c>
      <c r="AR249" s="84" t="s">
        <v>169</v>
      </c>
      <c r="AT249" s="84" t="s">
        <v>165</v>
      </c>
      <c r="AU249" s="84" t="s">
        <v>82</v>
      </c>
      <c r="AY249" s="16" t="s">
        <v>132</v>
      </c>
      <c r="BE249" s="85">
        <f t="shared" si="14"/>
        <v>0</v>
      </c>
      <c r="BF249" s="85">
        <f t="shared" si="15"/>
        <v>0</v>
      </c>
      <c r="BG249" s="85">
        <f t="shared" si="16"/>
        <v>0</v>
      </c>
      <c r="BH249" s="85">
        <f t="shared" si="17"/>
        <v>0</v>
      </c>
      <c r="BI249" s="85">
        <f t="shared" si="18"/>
        <v>0</v>
      </c>
      <c r="BJ249" s="16" t="s">
        <v>80</v>
      </c>
      <c r="BK249" s="85">
        <f t="shared" si="19"/>
        <v>0</v>
      </c>
      <c r="BL249" s="16" t="s">
        <v>138</v>
      </c>
      <c r="BM249" s="84" t="s">
        <v>1370</v>
      </c>
    </row>
    <row r="250" spans="2:65" s="1" customFormat="1" ht="24.2" customHeight="1">
      <c r="B250" s="127"/>
      <c r="C250" s="145" t="s">
        <v>624</v>
      </c>
      <c r="D250" s="145" t="s">
        <v>165</v>
      </c>
      <c r="E250" s="146" t="s">
        <v>1371</v>
      </c>
      <c r="F250" s="147" t="s">
        <v>1372</v>
      </c>
      <c r="G250" s="148" t="s">
        <v>186</v>
      </c>
      <c r="H250" s="149">
        <v>3</v>
      </c>
      <c r="I250" s="98"/>
      <c r="J250" s="144">
        <f t="shared" si="10"/>
        <v>0</v>
      </c>
      <c r="K250" s="99"/>
      <c r="L250" s="100"/>
      <c r="M250" s="101" t="s">
        <v>1</v>
      </c>
      <c r="N250" s="102" t="s">
        <v>37</v>
      </c>
      <c r="P250" s="82">
        <f t="shared" si="11"/>
        <v>0</v>
      </c>
      <c r="Q250" s="82">
        <v>8.9999999999999998E-4</v>
      </c>
      <c r="R250" s="82">
        <f t="shared" si="12"/>
        <v>2.7000000000000001E-3</v>
      </c>
      <c r="S250" s="82">
        <v>0</v>
      </c>
      <c r="T250" s="83">
        <f t="shared" si="13"/>
        <v>0</v>
      </c>
      <c r="AR250" s="84" t="s">
        <v>169</v>
      </c>
      <c r="AT250" s="84" t="s">
        <v>165</v>
      </c>
      <c r="AU250" s="84" t="s">
        <v>82</v>
      </c>
      <c r="AY250" s="16" t="s">
        <v>132</v>
      </c>
      <c r="BE250" s="85">
        <f t="shared" si="14"/>
        <v>0</v>
      </c>
      <c r="BF250" s="85">
        <f t="shared" si="15"/>
        <v>0</v>
      </c>
      <c r="BG250" s="85">
        <f t="shared" si="16"/>
        <v>0</v>
      </c>
      <c r="BH250" s="85">
        <f t="shared" si="17"/>
        <v>0</v>
      </c>
      <c r="BI250" s="85">
        <f t="shared" si="18"/>
        <v>0</v>
      </c>
      <c r="BJ250" s="16" t="s">
        <v>80</v>
      </c>
      <c r="BK250" s="85">
        <f t="shared" si="19"/>
        <v>0</v>
      </c>
      <c r="BL250" s="16" t="s">
        <v>138</v>
      </c>
      <c r="BM250" s="84" t="s">
        <v>1373</v>
      </c>
    </row>
    <row r="251" spans="2:65" s="1" customFormat="1" ht="16.5" customHeight="1">
      <c r="B251" s="127"/>
      <c r="C251" s="128" t="s">
        <v>632</v>
      </c>
      <c r="D251" s="128" t="s">
        <v>134</v>
      </c>
      <c r="E251" s="129" t="s">
        <v>1374</v>
      </c>
      <c r="F251" s="130" t="s">
        <v>1375</v>
      </c>
      <c r="G251" s="131" t="s">
        <v>186</v>
      </c>
      <c r="H251" s="132">
        <v>1</v>
      </c>
      <c r="I251" s="78"/>
      <c r="J251" s="126">
        <f t="shared" si="10"/>
        <v>0</v>
      </c>
      <c r="K251" s="79"/>
      <c r="L251" s="23"/>
      <c r="M251" s="80" t="s">
        <v>1</v>
      </c>
      <c r="N251" s="81" t="s">
        <v>37</v>
      </c>
      <c r="P251" s="82">
        <f t="shared" si="11"/>
        <v>0</v>
      </c>
      <c r="Q251" s="82">
        <v>0.05</v>
      </c>
      <c r="R251" s="82">
        <f t="shared" si="12"/>
        <v>0.05</v>
      </c>
      <c r="S251" s="82">
        <v>0</v>
      </c>
      <c r="T251" s="83">
        <f t="shared" si="13"/>
        <v>0</v>
      </c>
      <c r="AR251" s="84" t="s">
        <v>138</v>
      </c>
      <c r="AT251" s="84" t="s">
        <v>134</v>
      </c>
      <c r="AU251" s="84" t="s">
        <v>82</v>
      </c>
      <c r="AY251" s="16" t="s">
        <v>132</v>
      </c>
      <c r="BE251" s="85">
        <f t="shared" si="14"/>
        <v>0</v>
      </c>
      <c r="BF251" s="85">
        <f t="shared" si="15"/>
        <v>0</v>
      </c>
      <c r="BG251" s="85">
        <f t="shared" si="16"/>
        <v>0</v>
      </c>
      <c r="BH251" s="85">
        <f t="shared" si="17"/>
        <v>0</v>
      </c>
      <c r="BI251" s="85">
        <f t="shared" si="18"/>
        <v>0</v>
      </c>
      <c r="BJ251" s="16" t="s">
        <v>80</v>
      </c>
      <c r="BK251" s="85">
        <f t="shared" si="19"/>
        <v>0</v>
      </c>
      <c r="BL251" s="16" t="s">
        <v>138</v>
      </c>
      <c r="BM251" s="84" t="s">
        <v>1376</v>
      </c>
    </row>
    <row r="252" spans="2:65" s="1" customFormat="1" ht="16.5" customHeight="1">
      <c r="B252" s="127"/>
      <c r="C252" s="145" t="s">
        <v>637</v>
      </c>
      <c r="D252" s="145" t="s">
        <v>165</v>
      </c>
      <c r="E252" s="146" t="s">
        <v>1377</v>
      </c>
      <c r="F252" s="147" t="s">
        <v>1378</v>
      </c>
      <c r="G252" s="148" t="s">
        <v>186</v>
      </c>
      <c r="H252" s="149">
        <v>1</v>
      </c>
      <c r="I252" s="98"/>
      <c r="J252" s="144">
        <f t="shared" si="10"/>
        <v>0</v>
      </c>
      <c r="K252" s="99"/>
      <c r="L252" s="100"/>
      <c r="M252" s="101" t="s">
        <v>1</v>
      </c>
      <c r="N252" s="102" t="s">
        <v>37</v>
      </c>
      <c r="P252" s="82">
        <f t="shared" si="11"/>
        <v>0</v>
      </c>
      <c r="Q252" s="82">
        <v>2.9499999999999998E-2</v>
      </c>
      <c r="R252" s="82">
        <f t="shared" si="12"/>
        <v>2.9499999999999998E-2</v>
      </c>
      <c r="S252" s="82">
        <v>0</v>
      </c>
      <c r="T252" s="83">
        <f t="shared" si="13"/>
        <v>0</v>
      </c>
      <c r="AR252" s="84" t="s">
        <v>169</v>
      </c>
      <c r="AT252" s="84" t="s">
        <v>165</v>
      </c>
      <c r="AU252" s="84" t="s">
        <v>82</v>
      </c>
      <c r="AY252" s="16" t="s">
        <v>132</v>
      </c>
      <c r="BE252" s="85">
        <f t="shared" si="14"/>
        <v>0</v>
      </c>
      <c r="BF252" s="85">
        <f t="shared" si="15"/>
        <v>0</v>
      </c>
      <c r="BG252" s="85">
        <f t="shared" si="16"/>
        <v>0</v>
      </c>
      <c r="BH252" s="85">
        <f t="shared" si="17"/>
        <v>0</v>
      </c>
      <c r="BI252" s="85">
        <f t="shared" si="18"/>
        <v>0</v>
      </c>
      <c r="BJ252" s="16" t="s">
        <v>80</v>
      </c>
      <c r="BK252" s="85">
        <f t="shared" si="19"/>
        <v>0</v>
      </c>
      <c r="BL252" s="16" t="s">
        <v>138</v>
      </c>
      <c r="BM252" s="84" t="s">
        <v>1379</v>
      </c>
    </row>
    <row r="253" spans="2:65" s="1" customFormat="1" ht="24.2" customHeight="1">
      <c r="B253" s="127"/>
      <c r="C253" s="145" t="s">
        <v>641</v>
      </c>
      <c r="D253" s="145" t="s">
        <v>165</v>
      </c>
      <c r="E253" s="146" t="s">
        <v>1380</v>
      </c>
      <c r="F253" s="147" t="s">
        <v>1381</v>
      </c>
      <c r="G253" s="148" t="s">
        <v>186</v>
      </c>
      <c r="H253" s="149">
        <v>1</v>
      </c>
      <c r="I253" s="98"/>
      <c r="J253" s="144">
        <f t="shared" si="10"/>
        <v>0</v>
      </c>
      <c r="K253" s="99"/>
      <c r="L253" s="100"/>
      <c r="M253" s="101" t="s">
        <v>1</v>
      </c>
      <c r="N253" s="102" t="s">
        <v>37</v>
      </c>
      <c r="P253" s="82">
        <f t="shared" si="11"/>
        <v>0</v>
      </c>
      <c r="Q253" s="82">
        <v>1.9E-3</v>
      </c>
      <c r="R253" s="82">
        <f t="shared" si="12"/>
        <v>1.9E-3</v>
      </c>
      <c r="S253" s="82">
        <v>0</v>
      </c>
      <c r="T253" s="83">
        <f t="shared" si="13"/>
        <v>0</v>
      </c>
      <c r="AR253" s="84" t="s">
        <v>169</v>
      </c>
      <c r="AT253" s="84" t="s">
        <v>165</v>
      </c>
      <c r="AU253" s="84" t="s">
        <v>82</v>
      </c>
      <c r="AY253" s="16" t="s">
        <v>132</v>
      </c>
      <c r="BE253" s="85">
        <f t="shared" si="14"/>
        <v>0</v>
      </c>
      <c r="BF253" s="85">
        <f t="shared" si="15"/>
        <v>0</v>
      </c>
      <c r="BG253" s="85">
        <f t="shared" si="16"/>
        <v>0</v>
      </c>
      <c r="BH253" s="85">
        <f t="shared" si="17"/>
        <v>0</v>
      </c>
      <c r="BI253" s="85">
        <f t="shared" si="18"/>
        <v>0</v>
      </c>
      <c r="BJ253" s="16" t="s">
        <v>80</v>
      </c>
      <c r="BK253" s="85">
        <f t="shared" si="19"/>
        <v>0</v>
      </c>
      <c r="BL253" s="16" t="s">
        <v>138</v>
      </c>
      <c r="BM253" s="84" t="s">
        <v>1382</v>
      </c>
    </row>
    <row r="254" spans="2:65" s="1" customFormat="1" ht="24.2" customHeight="1">
      <c r="B254" s="127"/>
      <c r="C254" s="128" t="s">
        <v>645</v>
      </c>
      <c r="D254" s="128" t="s">
        <v>134</v>
      </c>
      <c r="E254" s="129" t="s">
        <v>1383</v>
      </c>
      <c r="F254" s="130" t="s">
        <v>1384</v>
      </c>
      <c r="G254" s="131" t="s">
        <v>150</v>
      </c>
      <c r="H254" s="132">
        <v>4</v>
      </c>
      <c r="I254" s="78"/>
      <c r="J254" s="126">
        <f t="shared" si="10"/>
        <v>0</v>
      </c>
      <c r="K254" s="79"/>
      <c r="L254" s="23"/>
      <c r="M254" s="80" t="s">
        <v>1</v>
      </c>
      <c r="N254" s="81" t="s">
        <v>37</v>
      </c>
      <c r="P254" s="82">
        <f t="shared" si="11"/>
        <v>0</v>
      </c>
      <c r="Q254" s="82">
        <v>0</v>
      </c>
      <c r="R254" s="82">
        <f t="shared" si="12"/>
        <v>0</v>
      </c>
      <c r="S254" s="82">
        <v>0</v>
      </c>
      <c r="T254" s="83">
        <f t="shared" si="13"/>
        <v>0</v>
      </c>
      <c r="AR254" s="84" t="s">
        <v>138</v>
      </c>
      <c r="AT254" s="84" t="s">
        <v>134</v>
      </c>
      <c r="AU254" s="84" t="s">
        <v>82</v>
      </c>
      <c r="AY254" s="16" t="s">
        <v>132</v>
      </c>
      <c r="BE254" s="85">
        <f t="shared" si="14"/>
        <v>0</v>
      </c>
      <c r="BF254" s="85">
        <f t="shared" si="15"/>
        <v>0</v>
      </c>
      <c r="BG254" s="85">
        <f t="shared" si="16"/>
        <v>0</v>
      </c>
      <c r="BH254" s="85">
        <f t="shared" si="17"/>
        <v>0</v>
      </c>
      <c r="BI254" s="85">
        <f t="shared" si="18"/>
        <v>0</v>
      </c>
      <c r="BJ254" s="16" t="s">
        <v>80</v>
      </c>
      <c r="BK254" s="85">
        <f t="shared" si="19"/>
        <v>0</v>
      </c>
      <c r="BL254" s="16" t="s">
        <v>138</v>
      </c>
      <c r="BM254" s="84" t="s">
        <v>1385</v>
      </c>
    </row>
    <row r="255" spans="2:65" s="1" customFormat="1" ht="24.2" customHeight="1">
      <c r="B255" s="127"/>
      <c r="C255" s="128" t="s">
        <v>649</v>
      </c>
      <c r="D255" s="128" t="s">
        <v>134</v>
      </c>
      <c r="E255" s="129" t="s">
        <v>1386</v>
      </c>
      <c r="F255" s="130" t="s">
        <v>1387</v>
      </c>
      <c r="G255" s="131" t="s">
        <v>252</v>
      </c>
      <c r="H255" s="132">
        <v>7.5359999999999996</v>
      </c>
      <c r="I255" s="78"/>
      <c r="J255" s="126">
        <f t="shared" si="10"/>
        <v>0</v>
      </c>
      <c r="K255" s="79"/>
      <c r="L255" s="23"/>
      <c r="M255" s="80" t="s">
        <v>1</v>
      </c>
      <c r="N255" s="81" t="s">
        <v>37</v>
      </c>
      <c r="P255" s="82">
        <f t="shared" si="11"/>
        <v>0</v>
      </c>
      <c r="Q255" s="82">
        <v>4.0200000000000001E-3</v>
      </c>
      <c r="R255" s="82">
        <f t="shared" si="12"/>
        <v>3.0294720000000001E-2</v>
      </c>
      <c r="S255" s="82">
        <v>0</v>
      </c>
      <c r="T255" s="83">
        <f t="shared" si="13"/>
        <v>0</v>
      </c>
      <c r="AR255" s="84" t="s">
        <v>138</v>
      </c>
      <c r="AT255" s="84" t="s">
        <v>134</v>
      </c>
      <c r="AU255" s="84" t="s">
        <v>82</v>
      </c>
      <c r="AY255" s="16" t="s">
        <v>132</v>
      </c>
      <c r="BE255" s="85">
        <f t="shared" si="14"/>
        <v>0</v>
      </c>
      <c r="BF255" s="85">
        <f t="shared" si="15"/>
        <v>0</v>
      </c>
      <c r="BG255" s="85">
        <f t="shared" si="16"/>
        <v>0</v>
      </c>
      <c r="BH255" s="85">
        <f t="shared" si="17"/>
        <v>0</v>
      </c>
      <c r="BI255" s="85">
        <f t="shared" si="18"/>
        <v>0</v>
      </c>
      <c r="BJ255" s="16" t="s">
        <v>80</v>
      </c>
      <c r="BK255" s="85">
        <f t="shared" si="19"/>
        <v>0</v>
      </c>
      <c r="BL255" s="16" t="s">
        <v>138</v>
      </c>
      <c r="BM255" s="84" t="s">
        <v>1388</v>
      </c>
    </row>
    <row r="256" spans="2:65" s="12" customFormat="1">
      <c r="B256" s="113"/>
      <c r="C256" s="114"/>
      <c r="D256" s="115" t="s">
        <v>140</v>
      </c>
      <c r="E256" s="116" t="s">
        <v>1</v>
      </c>
      <c r="F256" s="117" t="s">
        <v>1389</v>
      </c>
      <c r="G256" s="114"/>
      <c r="H256" s="118">
        <v>7.5359999999999996</v>
      </c>
      <c r="I256" s="114"/>
      <c r="J256" s="114"/>
      <c r="L256" s="86"/>
      <c r="M256" s="88"/>
      <c r="T256" s="89"/>
      <c r="AT256" s="87" t="s">
        <v>140</v>
      </c>
      <c r="AU256" s="87" t="s">
        <v>82</v>
      </c>
      <c r="AV256" s="12" t="s">
        <v>82</v>
      </c>
      <c r="AW256" s="12" t="s">
        <v>29</v>
      </c>
      <c r="AX256" s="12" t="s">
        <v>72</v>
      </c>
      <c r="AY256" s="87" t="s">
        <v>132</v>
      </c>
    </row>
    <row r="257" spans="2:65" s="13" customFormat="1">
      <c r="B257" s="119"/>
      <c r="C257" s="120"/>
      <c r="D257" s="115" t="s">
        <v>140</v>
      </c>
      <c r="E257" s="121" t="s">
        <v>1</v>
      </c>
      <c r="F257" s="122" t="s">
        <v>142</v>
      </c>
      <c r="G257" s="120"/>
      <c r="H257" s="123">
        <v>7.5359999999999996</v>
      </c>
      <c r="I257" s="120"/>
      <c r="J257" s="120"/>
      <c r="L257" s="90"/>
      <c r="M257" s="92"/>
      <c r="T257" s="93"/>
      <c r="AT257" s="91" t="s">
        <v>140</v>
      </c>
      <c r="AU257" s="91" t="s">
        <v>82</v>
      </c>
      <c r="AV257" s="13" t="s">
        <v>138</v>
      </c>
      <c r="AW257" s="13" t="s">
        <v>29</v>
      </c>
      <c r="AX257" s="13" t="s">
        <v>80</v>
      </c>
      <c r="AY257" s="91" t="s">
        <v>132</v>
      </c>
    </row>
    <row r="258" spans="2:65" s="1" customFormat="1" ht="16.5" customHeight="1">
      <c r="B258" s="127"/>
      <c r="C258" s="128" t="s">
        <v>654</v>
      </c>
      <c r="D258" s="128" t="s">
        <v>134</v>
      </c>
      <c r="E258" s="129" t="s">
        <v>1390</v>
      </c>
      <c r="F258" s="130" t="s">
        <v>1391</v>
      </c>
      <c r="G258" s="131" t="s">
        <v>161</v>
      </c>
      <c r="H258" s="132">
        <v>164</v>
      </c>
      <c r="I258" s="78"/>
      <c r="J258" s="126">
        <f>ROUND(I258*H258,2)</f>
        <v>0</v>
      </c>
      <c r="K258" s="79"/>
      <c r="L258" s="23"/>
      <c r="M258" s="80" t="s">
        <v>1</v>
      </c>
      <c r="N258" s="81" t="s">
        <v>37</v>
      </c>
      <c r="P258" s="82">
        <f>O258*H258</f>
        <v>0</v>
      </c>
      <c r="Q258" s="82">
        <v>1.9000000000000001E-4</v>
      </c>
      <c r="R258" s="82">
        <f>Q258*H258</f>
        <v>3.116E-2</v>
      </c>
      <c r="S258" s="82">
        <v>0</v>
      </c>
      <c r="T258" s="83">
        <f>S258*H258</f>
        <v>0</v>
      </c>
      <c r="AR258" s="84" t="s">
        <v>138</v>
      </c>
      <c r="AT258" s="84" t="s">
        <v>134</v>
      </c>
      <c r="AU258" s="84" t="s">
        <v>82</v>
      </c>
      <c r="AY258" s="16" t="s">
        <v>132</v>
      </c>
      <c r="BE258" s="85">
        <f>IF(N258="základní",J258,0)</f>
        <v>0</v>
      </c>
      <c r="BF258" s="85">
        <f>IF(N258="snížená",J258,0)</f>
        <v>0</v>
      </c>
      <c r="BG258" s="85">
        <f>IF(N258="zákl. přenesená",J258,0)</f>
        <v>0</v>
      </c>
      <c r="BH258" s="85">
        <f>IF(N258="sníž. přenesená",J258,0)</f>
        <v>0</v>
      </c>
      <c r="BI258" s="85">
        <f>IF(N258="nulová",J258,0)</f>
        <v>0</v>
      </c>
      <c r="BJ258" s="16" t="s">
        <v>80</v>
      </c>
      <c r="BK258" s="85">
        <f>ROUND(I258*H258,2)</f>
        <v>0</v>
      </c>
      <c r="BL258" s="16" t="s">
        <v>138</v>
      </c>
      <c r="BM258" s="84" t="s">
        <v>1392</v>
      </c>
    </row>
    <row r="259" spans="2:65" s="12" customFormat="1">
      <c r="B259" s="113"/>
      <c r="C259" s="114"/>
      <c r="D259" s="115" t="s">
        <v>140</v>
      </c>
      <c r="E259" s="116" t="s">
        <v>1</v>
      </c>
      <c r="F259" s="117" t="s">
        <v>1393</v>
      </c>
      <c r="G259" s="114"/>
      <c r="H259" s="118">
        <v>164</v>
      </c>
      <c r="I259" s="114"/>
      <c r="J259" s="114"/>
      <c r="L259" s="86"/>
      <c r="M259" s="88"/>
      <c r="T259" s="89"/>
      <c r="AT259" s="87" t="s">
        <v>140</v>
      </c>
      <c r="AU259" s="87" t="s">
        <v>82</v>
      </c>
      <c r="AV259" s="12" t="s">
        <v>82</v>
      </c>
      <c r="AW259" s="12" t="s">
        <v>29</v>
      </c>
      <c r="AX259" s="12" t="s">
        <v>72</v>
      </c>
      <c r="AY259" s="87" t="s">
        <v>132</v>
      </c>
    </row>
    <row r="260" spans="2:65" s="13" customFormat="1">
      <c r="B260" s="119"/>
      <c r="C260" s="120"/>
      <c r="D260" s="115" t="s">
        <v>140</v>
      </c>
      <c r="E260" s="121" t="s">
        <v>1</v>
      </c>
      <c r="F260" s="122" t="s">
        <v>142</v>
      </c>
      <c r="G260" s="120"/>
      <c r="H260" s="123">
        <v>164</v>
      </c>
      <c r="I260" s="120"/>
      <c r="J260" s="120"/>
      <c r="L260" s="90"/>
      <c r="M260" s="92"/>
      <c r="T260" s="93"/>
      <c r="AT260" s="91" t="s">
        <v>140</v>
      </c>
      <c r="AU260" s="91" t="s">
        <v>82</v>
      </c>
      <c r="AV260" s="13" t="s">
        <v>138</v>
      </c>
      <c r="AW260" s="13" t="s">
        <v>29</v>
      </c>
      <c r="AX260" s="13" t="s">
        <v>80</v>
      </c>
      <c r="AY260" s="91" t="s">
        <v>132</v>
      </c>
    </row>
    <row r="261" spans="2:65" s="1" customFormat="1" ht="24.2" customHeight="1">
      <c r="B261" s="127"/>
      <c r="C261" s="128" t="s">
        <v>659</v>
      </c>
      <c r="D261" s="128" t="s">
        <v>134</v>
      </c>
      <c r="E261" s="129" t="s">
        <v>1394</v>
      </c>
      <c r="F261" s="130" t="s">
        <v>1395</v>
      </c>
      <c r="G261" s="131" t="s">
        <v>161</v>
      </c>
      <c r="H261" s="132">
        <v>164</v>
      </c>
      <c r="I261" s="78"/>
      <c r="J261" s="126">
        <f>ROUND(I261*H261,2)</f>
        <v>0</v>
      </c>
      <c r="K261" s="79"/>
      <c r="L261" s="23"/>
      <c r="M261" s="80" t="s">
        <v>1</v>
      </c>
      <c r="N261" s="81" t="s">
        <v>37</v>
      </c>
      <c r="P261" s="82">
        <f>O261*H261</f>
        <v>0</v>
      </c>
      <c r="Q261" s="82">
        <v>6.9999999999999994E-5</v>
      </c>
      <c r="R261" s="82">
        <f>Q261*H261</f>
        <v>1.1479999999999999E-2</v>
      </c>
      <c r="S261" s="82">
        <v>0</v>
      </c>
      <c r="T261" s="83">
        <f>S261*H261</f>
        <v>0</v>
      </c>
      <c r="AR261" s="84" t="s">
        <v>138</v>
      </c>
      <c r="AT261" s="84" t="s">
        <v>134</v>
      </c>
      <c r="AU261" s="84" t="s">
        <v>82</v>
      </c>
      <c r="AY261" s="16" t="s">
        <v>132</v>
      </c>
      <c r="BE261" s="85">
        <f>IF(N261="základní",J261,0)</f>
        <v>0</v>
      </c>
      <c r="BF261" s="85">
        <f>IF(N261="snížená",J261,0)</f>
        <v>0</v>
      </c>
      <c r="BG261" s="85">
        <f>IF(N261="zákl. přenesená",J261,0)</f>
        <v>0</v>
      </c>
      <c r="BH261" s="85">
        <f>IF(N261="sníž. přenesená",J261,0)</f>
        <v>0</v>
      </c>
      <c r="BI261" s="85">
        <f>IF(N261="nulová",J261,0)</f>
        <v>0</v>
      </c>
      <c r="BJ261" s="16" t="s">
        <v>80</v>
      </c>
      <c r="BK261" s="85">
        <f>ROUND(I261*H261,2)</f>
        <v>0</v>
      </c>
      <c r="BL261" s="16" t="s">
        <v>138</v>
      </c>
      <c r="BM261" s="84" t="s">
        <v>1396</v>
      </c>
    </row>
    <row r="262" spans="2:65" s="12" customFormat="1">
      <c r="B262" s="113"/>
      <c r="C262" s="114"/>
      <c r="D262" s="115" t="s">
        <v>140</v>
      </c>
      <c r="E262" s="116" t="s">
        <v>1</v>
      </c>
      <c r="F262" s="117" t="s">
        <v>1393</v>
      </c>
      <c r="G262" s="114"/>
      <c r="H262" s="118">
        <v>164</v>
      </c>
      <c r="I262" s="114"/>
      <c r="J262" s="114"/>
      <c r="L262" s="86"/>
      <c r="M262" s="88"/>
      <c r="T262" s="89"/>
      <c r="AT262" s="87" t="s">
        <v>140</v>
      </c>
      <c r="AU262" s="87" t="s">
        <v>82</v>
      </c>
      <c r="AV262" s="12" t="s">
        <v>82</v>
      </c>
      <c r="AW262" s="12" t="s">
        <v>29</v>
      </c>
      <c r="AX262" s="12" t="s">
        <v>72</v>
      </c>
      <c r="AY262" s="87" t="s">
        <v>132</v>
      </c>
    </row>
    <row r="263" spans="2:65" s="13" customFormat="1">
      <c r="B263" s="119"/>
      <c r="C263" s="120"/>
      <c r="D263" s="115" t="s">
        <v>140</v>
      </c>
      <c r="E263" s="121" t="s">
        <v>1</v>
      </c>
      <c r="F263" s="122" t="s">
        <v>142</v>
      </c>
      <c r="G263" s="120"/>
      <c r="H263" s="123">
        <v>164</v>
      </c>
      <c r="I263" s="120"/>
      <c r="J263" s="120"/>
      <c r="L263" s="90"/>
      <c r="M263" s="92"/>
      <c r="T263" s="93"/>
      <c r="AT263" s="91" t="s">
        <v>140</v>
      </c>
      <c r="AU263" s="91" t="s">
        <v>82</v>
      </c>
      <c r="AV263" s="13" t="s">
        <v>138</v>
      </c>
      <c r="AW263" s="13" t="s">
        <v>29</v>
      </c>
      <c r="AX263" s="13" t="s">
        <v>80</v>
      </c>
      <c r="AY263" s="91" t="s">
        <v>132</v>
      </c>
    </row>
    <row r="264" spans="2:65" s="1" customFormat="1" ht="16.5" customHeight="1">
      <c r="B264" s="127"/>
      <c r="C264" s="128" t="s">
        <v>664</v>
      </c>
      <c r="D264" s="128" t="s">
        <v>134</v>
      </c>
      <c r="E264" s="129" t="s">
        <v>1397</v>
      </c>
      <c r="F264" s="130" t="s">
        <v>1398</v>
      </c>
      <c r="G264" s="131" t="s">
        <v>161</v>
      </c>
      <c r="H264" s="132">
        <v>19</v>
      </c>
      <c r="I264" s="78"/>
      <c r="J264" s="126">
        <f>ROUND(I264*H264,2)</f>
        <v>0</v>
      </c>
      <c r="K264" s="79"/>
      <c r="L264" s="23"/>
      <c r="M264" s="80" t="s">
        <v>1</v>
      </c>
      <c r="N264" s="81" t="s">
        <v>37</v>
      </c>
      <c r="P264" s="82">
        <f>O264*H264</f>
        <v>0</v>
      </c>
      <c r="Q264" s="82">
        <v>4.6999999999999999E-4</v>
      </c>
      <c r="R264" s="82">
        <f>Q264*H264</f>
        <v>8.9300000000000004E-3</v>
      </c>
      <c r="S264" s="82">
        <v>0</v>
      </c>
      <c r="T264" s="83">
        <f>S264*H264</f>
        <v>0</v>
      </c>
      <c r="AR264" s="84" t="s">
        <v>138</v>
      </c>
      <c r="AT264" s="84" t="s">
        <v>134</v>
      </c>
      <c r="AU264" s="84" t="s">
        <v>82</v>
      </c>
      <c r="AY264" s="16" t="s">
        <v>132</v>
      </c>
      <c r="BE264" s="85">
        <f>IF(N264="základní",J264,0)</f>
        <v>0</v>
      </c>
      <c r="BF264" s="85">
        <f>IF(N264="snížená",J264,0)</f>
        <v>0</v>
      </c>
      <c r="BG264" s="85">
        <f>IF(N264="zákl. přenesená",J264,0)</f>
        <v>0</v>
      </c>
      <c r="BH264" s="85">
        <f>IF(N264="sníž. přenesená",J264,0)</f>
        <v>0</v>
      </c>
      <c r="BI264" s="85">
        <f>IF(N264="nulová",J264,0)</f>
        <v>0</v>
      </c>
      <c r="BJ264" s="16" t="s">
        <v>80</v>
      </c>
      <c r="BK264" s="85">
        <f>ROUND(I264*H264,2)</f>
        <v>0</v>
      </c>
      <c r="BL264" s="16" t="s">
        <v>138</v>
      </c>
      <c r="BM264" s="84" t="s">
        <v>1399</v>
      </c>
    </row>
    <row r="265" spans="2:65" s="1" customFormat="1" ht="24.2" customHeight="1">
      <c r="B265" s="127"/>
      <c r="C265" s="145" t="s">
        <v>669</v>
      </c>
      <c r="D265" s="145" t="s">
        <v>165</v>
      </c>
      <c r="E265" s="146" t="s">
        <v>1400</v>
      </c>
      <c r="F265" s="147" t="s">
        <v>1401</v>
      </c>
      <c r="G265" s="148" t="s">
        <v>161</v>
      </c>
      <c r="H265" s="149">
        <v>19</v>
      </c>
      <c r="I265" s="98"/>
      <c r="J265" s="144">
        <f>ROUND(I265*H265,2)</f>
        <v>0</v>
      </c>
      <c r="K265" s="99"/>
      <c r="L265" s="100"/>
      <c r="M265" s="101" t="s">
        <v>1</v>
      </c>
      <c r="N265" s="102" t="s">
        <v>37</v>
      </c>
      <c r="P265" s="82">
        <f>O265*H265</f>
        <v>0</v>
      </c>
      <c r="Q265" s="82">
        <v>1.9730000000000001E-2</v>
      </c>
      <c r="R265" s="82">
        <f>Q265*H265</f>
        <v>0.37487000000000004</v>
      </c>
      <c r="S265" s="82">
        <v>0</v>
      </c>
      <c r="T265" s="83">
        <f>S265*H265</f>
        <v>0</v>
      </c>
      <c r="AR265" s="84" t="s">
        <v>169</v>
      </c>
      <c r="AT265" s="84" t="s">
        <v>165</v>
      </c>
      <c r="AU265" s="84" t="s">
        <v>82</v>
      </c>
      <c r="AY265" s="16" t="s">
        <v>132</v>
      </c>
      <c r="BE265" s="85">
        <f>IF(N265="základní",J265,0)</f>
        <v>0</v>
      </c>
      <c r="BF265" s="85">
        <f>IF(N265="snížená",J265,0)</f>
        <v>0</v>
      </c>
      <c r="BG265" s="85">
        <f>IF(N265="zákl. přenesená",J265,0)</f>
        <v>0</v>
      </c>
      <c r="BH265" s="85">
        <f>IF(N265="sníž. přenesená",J265,0)</f>
        <v>0</v>
      </c>
      <c r="BI265" s="85">
        <f>IF(N265="nulová",J265,0)</f>
        <v>0</v>
      </c>
      <c r="BJ265" s="16" t="s">
        <v>80</v>
      </c>
      <c r="BK265" s="85">
        <f>ROUND(I265*H265,2)</f>
        <v>0</v>
      </c>
      <c r="BL265" s="16" t="s">
        <v>138</v>
      </c>
      <c r="BM265" s="84" t="s">
        <v>1402</v>
      </c>
    </row>
    <row r="266" spans="2:65" s="1" customFormat="1" ht="16.5" customHeight="1">
      <c r="B266" s="127"/>
      <c r="C266" s="128" t="s">
        <v>673</v>
      </c>
      <c r="D266" s="128" t="s">
        <v>134</v>
      </c>
      <c r="E266" s="129" t="s">
        <v>1403</v>
      </c>
      <c r="F266" s="130" t="s">
        <v>1404</v>
      </c>
      <c r="G266" s="131" t="s">
        <v>161</v>
      </c>
      <c r="H266" s="132">
        <v>5</v>
      </c>
      <c r="I266" s="78"/>
      <c r="J266" s="126">
        <f>ROUND(I266*H266,2)</f>
        <v>0</v>
      </c>
      <c r="K266" s="79"/>
      <c r="L266" s="23"/>
      <c r="M266" s="80" t="s">
        <v>1</v>
      </c>
      <c r="N266" s="81" t="s">
        <v>37</v>
      </c>
      <c r="P266" s="82">
        <f>O266*H266</f>
        <v>0</v>
      </c>
      <c r="Q266" s="82">
        <v>4.6999999999999999E-4</v>
      </c>
      <c r="R266" s="82">
        <f>Q266*H266</f>
        <v>2.3500000000000001E-3</v>
      </c>
      <c r="S266" s="82">
        <v>0</v>
      </c>
      <c r="T266" s="83">
        <f>S266*H266</f>
        <v>0</v>
      </c>
      <c r="AR266" s="84" t="s">
        <v>138</v>
      </c>
      <c r="AT266" s="84" t="s">
        <v>134</v>
      </c>
      <c r="AU266" s="84" t="s">
        <v>82</v>
      </c>
      <c r="AY266" s="16" t="s">
        <v>132</v>
      </c>
      <c r="BE266" s="85">
        <f>IF(N266="základní",J266,0)</f>
        <v>0</v>
      </c>
      <c r="BF266" s="85">
        <f>IF(N266="snížená",J266,0)</f>
        <v>0</v>
      </c>
      <c r="BG266" s="85">
        <f>IF(N266="zákl. přenesená",J266,0)</f>
        <v>0</v>
      </c>
      <c r="BH266" s="85">
        <f>IF(N266="sníž. přenesená",J266,0)</f>
        <v>0</v>
      </c>
      <c r="BI266" s="85">
        <f>IF(N266="nulová",J266,0)</f>
        <v>0</v>
      </c>
      <c r="BJ266" s="16" t="s">
        <v>80</v>
      </c>
      <c r="BK266" s="85">
        <f>ROUND(I266*H266,2)</f>
        <v>0</v>
      </c>
      <c r="BL266" s="16" t="s">
        <v>138</v>
      </c>
      <c r="BM266" s="84" t="s">
        <v>1405</v>
      </c>
    </row>
    <row r="267" spans="2:65" s="1" customFormat="1" ht="24.2" customHeight="1">
      <c r="B267" s="127"/>
      <c r="C267" s="145" t="s">
        <v>677</v>
      </c>
      <c r="D267" s="145" t="s">
        <v>165</v>
      </c>
      <c r="E267" s="146" t="s">
        <v>1406</v>
      </c>
      <c r="F267" s="147" t="s">
        <v>1407</v>
      </c>
      <c r="G267" s="148" t="s">
        <v>161</v>
      </c>
      <c r="H267" s="149">
        <v>5</v>
      </c>
      <c r="I267" s="98"/>
      <c r="J267" s="144">
        <f>ROUND(I267*H267,2)</f>
        <v>0</v>
      </c>
      <c r="K267" s="99"/>
      <c r="L267" s="100"/>
      <c r="M267" s="101" t="s">
        <v>1</v>
      </c>
      <c r="N267" s="102" t="s">
        <v>37</v>
      </c>
      <c r="P267" s="82">
        <f>O267*H267</f>
        <v>0</v>
      </c>
      <c r="Q267" s="82">
        <v>1.7149999999999999E-2</v>
      </c>
      <c r="R267" s="82">
        <f>Q267*H267</f>
        <v>8.5749999999999993E-2</v>
      </c>
      <c r="S267" s="82">
        <v>0</v>
      </c>
      <c r="T267" s="83">
        <f>S267*H267</f>
        <v>0</v>
      </c>
      <c r="AR267" s="84" t="s">
        <v>169</v>
      </c>
      <c r="AT267" s="84" t="s">
        <v>165</v>
      </c>
      <c r="AU267" s="84" t="s">
        <v>82</v>
      </c>
      <c r="AY267" s="16" t="s">
        <v>132</v>
      </c>
      <c r="BE267" s="85">
        <f>IF(N267="základní",J267,0)</f>
        <v>0</v>
      </c>
      <c r="BF267" s="85">
        <f>IF(N267="snížená",J267,0)</f>
        <v>0</v>
      </c>
      <c r="BG267" s="85">
        <f>IF(N267="zákl. přenesená",J267,0)</f>
        <v>0</v>
      </c>
      <c r="BH267" s="85">
        <f>IF(N267="sníž. přenesená",J267,0)</f>
        <v>0</v>
      </c>
      <c r="BI267" s="85">
        <f>IF(N267="nulová",J267,0)</f>
        <v>0</v>
      </c>
      <c r="BJ267" s="16" t="s">
        <v>80</v>
      </c>
      <c r="BK267" s="85">
        <f>ROUND(I267*H267,2)</f>
        <v>0</v>
      </c>
      <c r="BL267" s="16" t="s">
        <v>138</v>
      </c>
      <c r="BM267" s="84" t="s">
        <v>1408</v>
      </c>
    </row>
    <row r="268" spans="2:65" s="11" customFormat="1" ht="22.9" customHeight="1">
      <c r="B268" s="133"/>
      <c r="C268" s="134"/>
      <c r="D268" s="135" t="s">
        <v>71</v>
      </c>
      <c r="E268" s="138" t="s">
        <v>365</v>
      </c>
      <c r="F268" s="138" t="s">
        <v>366</v>
      </c>
      <c r="G268" s="134"/>
      <c r="H268" s="134"/>
      <c r="I268" s="134"/>
      <c r="J268" s="139">
        <f>BK268</f>
        <v>0</v>
      </c>
      <c r="L268" s="71"/>
      <c r="M268" s="73"/>
      <c r="P268" s="74">
        <f>SUM(P269:P270)</f>
        <v>0</v>
      </c>
      <c r="R268" s="74">
        <f>SUM(R269:R270)</f>
        <v>0</v>
      </c>
      <c r="T268" s="75">
        <f>SUM(T269:T270)</f>
        <v>0</v>
      </c>
      <c r="AR268" s="72" t="s">
        <v>80</v>
      </c>
      <c r="AT268" s="76" t="s">
        <v>71</v>
      </c>
      <c r="AU268" s="76" t="s">
        <v>80</v>
      </c>
      <c r="AY268" s="72" t="s">
        <v>132</v>
      </c>
      <c r="BK268" s="77">
        <f>SUM(BK269:BK270)</f>
        <v>0</v>
      </c>
    </row>
    <row r="269" spans="2:65" s="1" customFormat="1" ht="24.2" customHeight="1">
      <c r="B269" s="127"/>
      <c r="C269" s="128" t="s">
        <v>681</v>
      </c>
      <c r="D269" s="128" t="s">
        <v>134</v>
      </c>
      <c r="E269" s="129" t="s">
        <v>1409</v>
      </c>
      <c r="F269" s="130" t="s">
        <v>1410</v>
      </c>
      <c r="G269" s="131" t="s">
        <v>168</v>
      </c>
      <c r="H269" s="132">
        <v>7.8620000000000001</v>
      </c>
      <c r="I269" s="78"/>
      <c r="J269" s="126">
        <f>ROUND(I269*H269,2)</f>
        <v>0</v>
      </c>
      <c r="K269" s="79"/>
      <c r="L269" s="23"/>
      <c r="M269" s="80" t="s">
        <v>1</v>
      </c>
      <c r="N269" s="81" t="s">
        <v>37</v>
      </c>
      <c r="P269" s="82">
        <f>O269*H269</f>
        <v>0</v>
      </c>
      <c r="Q269" s="82">
        <v>0</v>
      </c>
      <c r="R269" s="82">
        <f>Q269*H269</f>
        <v>0</v>
      </c>
      <c r="S269" s="82">
        <v>0</v>
      </c>
      <c r="T269" s="83">
        <f>S269*H269</f>
        <v>0</v>
      </c>
      <c r="AR269" s="84" t="s">
        <v>138</v>
      </c>
      <c r="AT269" s="84" t="s">
        <v>134</v>
      </c>
      <c r="AU269" s="84" t="s">
        <v>82</v>
      </c>
      <c r="AY269" s="16" t="s">
        <v>132</v>
      </c>
      <c r="BE269" s="85">
        <f>IF(N269="základní",J269,0)</f>
        <v>0</v>
      </c>
      <c r="BF269" s="85">
        <f>IF(N269="snížená",J269,0)</f>
        <v>0</v>
      </c>
      <c r="BG269" s="85">
        <f>IF(N269="zákl. přenesená",J269,0)</f>
        <v>0</v>
      </c>
      <c r="BH269" s="85">
        <f>IF(N269="sníž. přenesená",J269,0)</f>
        <v>0</v>
      </c>
      <c r="BI269" s="85">
        <f>IF(N269="nulová",J269,0)</f>
        <v>0</v>
      </c>
      <c r="BJ269" s="16" t="s">
        <v>80</v>
      </c>
      <c r="BK269" s="85">
        <f>ROUND(I269*H269,2)</f>
        <v>0</v>
      </c>
      <c r="BL269" s="16" t="s">
        <v>138</v>
      </c>
      <c r="BM269" s="84" t="s">
        <v>1411</v>
      </c>
    </row>
    <row r="270" spans="2:65" s="1" customFormat="1" ht="33" customHeight="1">
      <c r="B270" s="127"/>
      <c r="C270" s="128" t="s">
        <v>1106</v>
      </c>
      <c r="D270" s="128" t="s">
        <v>134</v>
      </c>
      <c r="E270" s="129" t="s">
        <v>1412</v>
      </c>
      <c r="F270" s="130" t="s">
        <v>1413</v>
      </c>
      <c r="G270" s="131" t="s">
        <v>168</v>
      </c>
      <c r="H270" s="132">
        <v>7.8620000000000001</v>
      </c>
      <c r="I270" s="78"/>
      <c r="J270" s="126">
        <f>ROUND(I270*H270,2)</f>
        <v>0</v>
      </c>
      <c r="K270" s="79"/>
      <c r="L270" s="23"/>
      <c r="M270" s="80" t="s">
        <v>1</v>
      </c>
      <c r="N270" s="81" t="s">
        <v>37</v>
      </c>
      <c r="P270" s="82">
        <f>O270*H270</f>
        <v>0</v>
      </c>
      <c r="Q270" s="82">
        <v>0</v>
      </c>
      <c r="R270" s="82">
        <f>Q270*H270</f>
        <v>0</v>
      </c>
      <c r="S270" s="82">
        <v>0</v>
      </c>
      <c r="T270" s="83">
        <f>S270*H270</f>
        <v>0</v>
      </c>
      <c r="AR270" s="84" t="s">
        <v>138</v>
      </c>
      <c r="AT270" s="84" t="s">
        <v>134</v>
      </c>
      <c r="AU270" s="84" t="s">
        <v>82</v>
      </c>
      <c r="AY270" s="16" t="s">
        <v>132</v>
      </c>
      <c r="BE270" s="85">
        <f>IF(N270="základní",J270,0)</f>
        <v>0</v>
      </c>
      <c r="BF270" s="85">
        <f>IF(N270="snížená",J270,0)</f>
        <v>0</v>
      </c>
      <c r="BG270" s="85">
        <f>IF(N270="zákl. přenesená",J270,0)</f>
        <v>0</v>
      </c>
      <c r="BH270" s="85">
        <f>IF(N270="sníž. přenesená",J270,0)</f>
        <v>0</v>
      </c>
      <c r="BI270" s="85">
        <f>IF(N270="nulová",J270,0)</f>
        <v>0</v>
      </c>
      <c r="BJ270" s="16" t="s">
        <v>80</v>
      </c>
      <c r="BK270" s="85">
        <f>ROUND(I270*H270,2)</f>
        <v>0</v>
      </c>
      <c r="BL270" s="16" t="s">
        <v>138</v>
      </c>
      <c r="BM270" s="84" t="s">
        <v>1414</v>
      </c>
    </row>
    <row r="271" spans="2:65" s="11" customFormat="1" ht="25.9" customHeight="1">
      <c r="B271" s="133"/>
      <c r="C271" s="134"/>
      <c r="D271" s="135" t="s">
        <v>71</v>
      </c>
      <c r="E271" s="136" t="s">
        <v>371</v>
      </c>
      <c r="F271" s="136" t="s">
        <v>372</v>
      </c>
      <c r="G271" s="134"/>
      <c r="H271" s="134"/>
      <c r="I271" s="134"/>
      <c r="J271" s="137">
        <f>BK271</f>
        <v>0</v>
      </c>
      <c r="L271" s="71"/>
      <c r="M271" s="73"/>
      <c r="P271" s="74">
        <f>P272+P280</f>
        <v>0</v>
      </c>
      <c r="R271" s="74">
        <f>R272+R280</f>
        <v>5.96E-2</v>
      </c>
      <c r="T271" s="75">
        <f>T272+T280</f>
        <v>0</v>
      </c>
      <c r="AR271" s="72" t="s">
        <v>82</v>
      </c>
      <c r="AT271" s="76" t="s">
        <v>71</v>
      </c>
      <c r="AU271" s="76" t="s">
        <v>72</v>
      </c>
      <c r="AY271" s="72" t="s">
        <v>132</v>
      </c>
      <c r="BK271" s="77">
        <f>BK272+BK280</f>
        <v>0</v>
      </c>
    </row>
    <row r="272" spans="2:65" s="11" customFormat="1" ht="22.9" customHeight="1">
      <c r="B272" s="133"/>
      <c r="C272" s="134"/>
      <c r="D272" s="135" t="s">
        <v>71</v>
      </c>
      <c r="E272" s="138" t="s">
        <v>1415</v>
      </c>
      <c r="F272" s="138" t="s">
        <v>1416</v>
      </c>
      <c r="G272" s="134"/>
      <c r="H272" s="134"/>
      <c r="I272" s="134"/>
      <c r="J272" s="139">
        <f>BK272</f>
        <v>0</v>
      </c>
      <c r="L272" s="71"/>
      <c r="M272" s="73"/>
      <c r="P272" s="74">
        <f>SUM(P273:P279)</f>
        <v>0</v>
      </c>
      <c r="R272" s="74">
        <f>SUM(R273:R279)</f>
        <v>2.5149999999999999E-2</v>
      </c>
      <c r="T272" s="75">
        <f>SUM(T273:T279)</f>
        <v>0</v>
      </c>
      <c r="AR272" s="72" t="s">
        <v>82</v>
      </c>
      <c r="AT272" s="76" t="s">
        <v>71</v>
      </c>
      <c r="AU272" s="76" t="s">
        <v>80</v>
      </c>
      <c r="AY272" s="72" t="s">
        <v>132</v>
      </c>
      <c r="BK272" s="77">
        <f>SUM(BK273:BK279)</f>
        <v>0</v>
      </c>
    </row>
    <row r="273" spans="2:65" s="1" customFormat="1" ht="21.75" customHeight="1">
      <c r="B273" s="127"/>
      <c r="C273" s="128" t="s">
        <v>1417</v>
      </c>
      <c r="D273" s="128" t="s">
        <v>134</v>
      </c>
      <c r="E273" s="129" t="s">
        <v>1418</v>
      </c>
      <c r="F273" s="130" t="s">
        <v>1419</v>
      </c>
      <c r="G273" s="131" t="s">
        <v>186</v>
      </c>
      <c r="H273" s="132">
        <v>3</v>
      </c>
      <c r="I273" s="78"/>
      <c r="J273" s="126">
        <f>ROUND(I273*H273,2)</f>
        <v>0</v>
      </c>
      <c r="K273" s="79"/>
      <c r="L273" s="23"/>
      <c r="M273" s="80" t="s">
        <v>1</v>
      </c>
      <c r="N273" s="81" t="s">
        <v>37</v>
      </c>
      <c r="P273" s="82">
        <f>O273*H273</f>
        <v>0</v>
      </c>
      <c r="Q273" s="82">
        <v>1.15E-3</v>
      </c>
      <c r="R273" s="82">
        <f>Q273*H273</f>
        <v>3.4499999999999999E-3</v>
      </c>
      <c r="S273" s="82">
        <v>0</v>
      </c>
      <c r="T273" s="83">
        <f>S273*H273</f>
        <v>0</v>
      </c>
      <c r="AR273" s="84" t="s">
        <v>220</v>
      </c>
      <c r="AT273" s="84" t="s">
        <v>134</v>
      </c>
      <c r="AU273" s="84" t="s">
        <v>82</v>
      </c>
      <c r="AY273" s="16" t="s">
        <v>132</v>
      </c>
      <c r="BE273" s="85">
        <f>IF(N273="základní",J273,0)</f>
        <v>0</v>
      </c>
      <c r="BF273" s="85">
        <f>IF(N273="snížená",J273,0)</f>
        <v>0</v>
      </c>
      <c r="BG273" s="85">
        <f>IF(N273="zákl. přenesená",J273,0)</f>
        <v>0</v>
      </c>
      <c r="BH273" s="85">
        <f>IF(N273="sníž. přenesená",J273,0)</f>
        <v>0</v>
      </c>
      <c r="BI273" s="85">
        <f>IF(N273="nulová",J273,0)</f>
        <v>0</v>
      </c>
      <c r="BJ273" s="16" t="s">
        <v>80</v>
      </c>
      <c r="BK273" s="85">
        <f>ROUND(I273*H273,2)</f>
        <v>0</v>
      </c>
      <c r="BL273" s="16" t="s">
        <v>220</v>
      </c>
      <c r="BM273" s="84" t="s">
        <v>1420</v>
      </c>
    </row>
    <row r="274" spans="2:65" s="12" customFormat="1">
      <c r="B274" s="113"/>
      <c r="C274" s="114"/>
      <c r="D274" s="115" t="s">
        <v>140</v>
      </c>
      <c r="E274" s="116" t="s">
        <v>1</v>
      </c>
      <c r="F274" s="117" t="s">
        <v>1421</v>
      </c>
      <c r="G274" s="114"/>
      <c r="H274" s="118">
        <v>3</v>
      </c>
      <c r="I274" s="114"/>
      <c r="J274" s="114"/>
      <c r="L274" s="86"/>
      <c r="M274" s="88"/>
      <c r="T274" s="89"/>
      <c r="AT274" s="87" t="s">
        <v>140</v>
      </c>
      <c r="AU274" s="87" t="s">
        <v>82</v>
      </c>
      <c r="AV274" s="12" t="s">
        <v>82</v>
      </c>
      <c r="AW274" s="12" t="s">
        <v>29</v>
      </c>
      <c r="AX274" s="12" t="s">
        <v>72</v>
      </c>
      <c r="AY274" s="87" t="s">
        <v>132</v>
      </c>
    </row>
    <row r="275" spans="2:65" s="13" customFormat="1">
      <c r="B275" s="119"/>
      <c r="C275" s="120"/>
      <c r="D275" s="115" t="s">
        <v>140</v>
      </c>
      <c r="E275" s="121" t="s">
        <v>1</v>
      </c>
      <c r="F275" s="122" t="s">
        <v>142</v>
      </c>
      <c r="G275" s="120"/>
      <c r="H275" s="123">
        <v>3</v>
      </c>
      <c r="I275" s="120"/>
      <c r="J275" s="120"/>
      <c r="L275" s="90"/>
      <c r="M275" s="92"/>
      <c r="T275" s="93"/>
      <c r="AT275" s="91" t="s">
        <v>140</v>
      </c>
      <c r="AU275" s="91" t="s">
        <v>82</v>
      </c>
      <c r="AV275" s="13" t="s">
        <v>138</v>
      </c>
      <c r="AW275" s="13" t="s">
        <v>29</v>
      </c>
      <c r="AX275" s="13" t="s">
        <v>80</v>
      </c>
      <c r="AY275" s="91" t="s">
        <v>132</v>
      </c>
    </row>
    <row r="276" spans="2:65" s="1" customFormat="1" ht="33" customHeight="1">
      <c r="B276" s="127"/>
      <c r="C276" s="145" t="s">
        <v>1109</v>
      </c>
      <c r="D276" s="145" t="s">
        <v>165</v>
      </c>
      <c r="E276" s="146" t="s">
        <v>1422</v>
      </c>
      <c r="F276" s="147" t="s">
        <v>1423</v>
      </c>
      <c r="G276" s="148" t="s">
        <v>186</v>
      </c>
      <c r="H276" s="149">
        <v>2</v>
      </c>
      <c r="I276" s="98"/>
      <c r="J276" s="144">
        <f>ROUND(I276*H276,2)</f>
        <v>0</v>
      </c>
      <c r="K276" s="99"/>
      <c r="L276" s="100"/>
      <c r="M276" s="101" t="s">
        <v>1</v>
      </c>
      <c r="N276" s="102" t="s">
        <v>37</v>
      </c>
      <c r="P276" s="82">
        <f>O276*H276</f>
        <v>0</v>
      </c>
      <c r="Q276" s="82">
        <v>7.2500000000000004E-3</v>
      </c>
      <c r="R276" s="82">
        <f>Q276*H276</f>
        <v>1.4500000000000001E-2</v>
      </c>
      <c r="S276" s="82">
        <v>0</v>
      </c>
      <c r="T276" s="83">
        <f>S276*H276</f>
        <v>0</v>
      </c>
      <c r="AR276" s="84" t="s">
        <v>303</v>
      </c>
      <c r="AT276" s="84" t="s">
        <v>165</v>
      </c>
      <c r="AU276" s="84" t="s">
        <v>82</v>
      </c>
      <c r="AY276" s="16" t="s">
        <v>132</v>
      </c>
      <c r="BE276" s="85">
        <f>IF(N276="základní",J276,0)</f>
        <v>0</v>
      </c>
      <c r="BF276" s="85">
        <f>IF(N276="snížená",J276,0)</f>
        <v>0</v>
      </c>
      <c r="BG276" s="85">
        <f>IF(N276="zákl. přenesená",J276,0)</f>
        <v>0</v>
      </c>
      <c r="BH276" s="85">
        <f>IF(N276="sníž. přenesená",J276,0)</f>
        <v>0</v>
      </c>
      <c r="BI276" s="85">
        <f>IF(N276="nulová",J276,0)</f>
        <v>0</v>
      </c>
      <c r="BJ276" s="16" t="s">
        <v>80</v>
      </c>
      <c r="BK276" s="85">
        <f>ROUND(I276*H276,2)</f>
        <v>0</v>
      </c>
      <c r="BL276" s="16" t="s">
        <v>220</v>
      </c>
      <c r="BM276" s="84" t="s">
        <v>1424</v>
      </c>
    </row>
    <row r="277" spans="2:65" s="1" customFormat="1" ht="33" customHeight="1">
      <c r="B277" s="127"/>
      <c r="C277" s="145" t="s">
        <v>1425</v>
      </c>
      <c r="D277" s="145" t="s">
        <v>165</v>
      </c>
      <c r="E277" s="146" t="s">
        <v>1426</v>
      </c>
      <c r="F277" s="147" t="s">
        <v>1427</v>
      </c>
      <c r="G277" s="148" t="s">
        <v>186</v>
      </c>
      <c r="H277" s="149">
        <v>1</v>
      </c>
      <c r="I277" s="98"/>
      <c r="J277" s="144">
        <f>ROUND(I277*H277,2)</f>
        <v>0</v>
      </c>
      <c r="K277" s="99"/>
      <c r="L277" s="100"/>
      <c r="M277" s="101" t="s">
        <v>1</v>
      </c>
      <c r="N277" s="102" t="s">
        <v>37</v>
      </c>
      <c r="P277" s="82">
        <f>O277*H277</f>
        <v>0</v>
      </c>
      <c r="Q277" s="82">
        <v>7.1999999999999998E-3</v>
      </c>
      <c r="R277" s="82">
        <f>Q277*H277</f>
        <v>7.1999999999999998E-3</v>
      </c>
      <c r="S277" s="82">
        <v>0</v>
      </c>
      <c r="T277" s="83">
        <f>S277*H277</f>
        <v>0</v>
      </c>
      <c r="AR277" s="84" t="s">
        <v>303</v>
      </c>
      <c r="AT277" s="84" t="s">
        <v>165</v>
      </c>
      <c r="AU277" s="84" t="s">
        <v>82</v>
      </c>
      <c r="AY277" s="16" t="s">
        <v>132</v>
      </c>
      <c r="BE277" s="85">
        <f>IF(N277="základní",J277,0)</f>
        <v>0</v>
      </c>
      <c r="BF277" s="85">
        <f>IF(N277="snížená",J277,0)</f>
        <v>0</v>
      </c>
      <c r="BG277" s="85">
        <f>IF(N277="zákl. přenesená",J277,0)</f>
        <v>0</v>
      </c>
      <c r="BH277" s="85">
        <f>IF(N277="sníž. přenesená",J277,0)</f>
        <v>0</v>
      </c>
      <c r="BI277" s="85">
        <f>IF(N277="nulová",J277,0)</f>
        <v>0</v>
      </c>
      <c r="BJ277" s="16" t="s">
        <v>80</v>
      </c>
      <c r="BK277" s="85">
        <f>ROUND(I277*H277,2)</f>
        <v>0</v>
      </c>
      <c r="BL277" s="16" t="s">
        <v>220</v>
      </c>
      <c r="BM277" s="84" t="s">
        <v>1428</v>
      </c>
    </row>
    <row r="278" spans="2:65" s="1" customFormat="1" ht="24.2" customHeight="1">
      <c r="B278" s="127"/>
      <c r="C278" s="128" t="s">
        <v>1114</v>
      </c>
      <c r="D278" s="128" t="s">
        <v>134</v>
      </c>
      <c r="E278" s="129" t="s">
        <v>1429</v>
      </c>
      <c r="F278" s="130" t="s">
        <v>1430</v>
      </c>
      <c r="G278" s="131" t="s">
        <v>1431</v>
      </c>
      <c r="H278" s="111"/>
      <c r="I278" s="78"/>
      <c r="J278" s="126">
        <f>ROUND(I278*H278,2)</f>
        <v>0</v>
      </c>
      <c r="K278" s="79"/>
      <c r="L278" s="23"/>
      <c r="M278" s="80" t="s">
        <v>1</v>
      </c>
      <c r="N278" s="81" t="s">
        <v>37</v>
      </c>
      <c r="P278" s="82">
        <f>O278*H278</f>
        <v>0</v>
      </c>
      <c r="Q278" s="82">
        <v>0</v>
      </c>
      <c r="R278" s="82">
        <f>Q278*H278</f>
        <v>0</v>
      </c>
      <c r="S278" s="82">
        <v>0</v>
      </c>
      <c r="T278" s="83">
        <f>S278*H278</f>
        <v>0</v>
      </c>
      <c r="AR278" s="84" t="s">
        <v>220</v>
      </c>
      <c r="AT278" s="84" t="s">
        <v>134</v>
      </c>
      <c r="AU278" s="84" t="s">
        <v>82</v>
      </c>
      <c r="AY278" s="16" t="s">
        <v>132</v>
      </c>
      <c r="BE278" s="85">
        <f>IF(N278="základní",J278,0)</f>
        <v>0</v>
      </c>
      <c r="BF278" s="85">
        <f>IF(N278="snížená",J278,0)</f>
        <v>0</v>
      </c>
      <c r="BG278" s="85">
        <f>IF(N278="zákl. přenesená",J278,0)</f>
        <v>0</v>
      </c>
      <c r="BH278" s="85">
        <f>IF(N278="sníž. přenesená",J278,0)</f>
        <v>0</v>
      </c>
      <c r="BI278" s="85">
        <f>IF(N278="nulová",J278,0)</f>
        <v>0</v>
      </c>
      <c r="BJ278" s="16" t="s">
        <v>80</v>
      </c>
      <c r="BK278" s="85">
        <f>ROUND(I278*H278,2)</f>
        <v>0</v>
      </c>
      <c r="BL278" s="16" t="s">
        <v>220</v>
      </c>
      <c r="BM278" s="84" t="s">
        <v>1432</v>
      </c>
    </row>
    <row r="279" spans="2:65" s="1" customFormat="1" ht="24.2" customHeight="1">
      <c r="B279" s="127"/>
      <c r="C279" s="128" t="s">
        <v>1433</v>
      </c>
      <c r="D279" s="128" t="s">
        <v>134</v>
      </c>
      <c r="E279" s="129" t="s">
        <v>1434</v>
      </c>
      <c r="F279" s="130" t="s">
        <v>1435</v>
      </c>
      <c r="G279" s="131" t="s">
        <v>1431</v>
      </c>
      <c r="H279" s="111"/>
      <c r="I279" s="78"/>
      <c r="J279" s="126">
        <f>ROUND(I279*H279,2)</f>
        <v>0</v>
      </c>
      <c r="K279" s="79"/>
      <c r="L279" s="23"/>
      <c r="M279" s="80" t="s">
        <v>1</v>
      </c>
      <c r="N279" s="81" t="s">
        <v>37</v>
      </c>
      <c r="P279" s="82">
        <f>O279*H279</f>
        <v>0</v>
      </c>
      <c r="Q279" s="82">
        <v>0</v>
      </c>
      <c r="R279" s="82">
        <f>Q279*H279</f>
        <v>0</v>
      </c>
      <c r="S279" s="82">
        <v>0</v>
      </c>
      <c r="T279" s="83">
        <f>S279*H279</f>
        <v>0</v>
      </c>
      <c r="AR279" s="84" t="s">
        <v>220</v>
      </c>
      <c r="AT279" s="84" t="s">
        <v>134</v>
      </c>
      <c r="AU279" s="84" t="s">
        <v>82</v>
      </c>
      <c r="AY279" s="16" t="s">
        <v>132</v>
      </c>
      <c r="BE279" s="85">
        <f>IF(N279="základní",J279,0)</f>
        <v>0</v>
      </c>
      <c r="BF279" s="85">
        <f>IF(N279="snížená",J279,0)</f>
        <v>0</v>
      </c>
      <c r="BG279" s="85">
        <f>IF(N279="zákl. přenesená",J279,0)</f>
        <v>0</v>
      </c>
      <c r="BH279" s="85">
        <f>IF(N279="sníž. přenesená",J279,0)</f>
        <v>0</v>
      </c>
      <c r="BI279" s="85">
        <f>IF(N279="nulová",J279,0)</f>
        <v>0</v>
      </c>
      <c r="BJ279" s="16" t="s">
        <v>80</v>
      </c>
      <c r="BK279" s="85">
        <f>ROUND(I279*H279,2)</f>
        <v>0</v>
      </c>
      <c r="BL279" s="16" t="s">
        <v>220</v>
      </c>
      <c r="BM279" s="84" t="s">
        <v>1436</v>
      </c>
    </row>
    <row r="280" spans="2:65" s="11" customFormat="1" ht="22.9" customHeight="1">
      <c r="B280" s="133"/>
      <c r="C280" s="134"/>
      <c r="D280" s="135" t="s">
        <v>71</v>
      </c>
      <c r="E280" s="138" t="s">
        <v>1437</v>
      </c>
      <c r="F280" s="138" t="s">
        <v>1438</v>
      </c>
      <c r="G280" s="134"/>
      <c r="H280" s="134"/>
      <c r="I280" s="134"/>
      <c r="J280" s="139">
        <f>BK280</f>
        <v>0</v>
      </c>
      <c r="L280" s="71"/>
      <c r="M280" s="73"/>
      <c r="P280" s="74">
        <f>SUM(P281:P288)</f>
        <v>0</v>
      </c>
      <c r="R280" s="74">
        <f>SUM(R281:R288)</f>
        <v>3.4450000000000001E-2</v>
      </c>
      <c r="T280" s="75">
        <f>SUM(T281:T288)</f>
        <v>0</v>
      </c>
      <c r="AR280" s="72" t="s">
        <v>82</v>
      </c>
      <c r="AT280" s="76" t="s">
        <v>71</v>
      </c>
      <c r="AU280" s="76" t="s">
        <v>80</v>
      </c>
      <c r="AY280" s="72" t="s">
        <v>132</v>
      </c>
      <c r="BK280" s="77">
        <f>SUM(BK281:BK288)</f>
        <v>0</v>
      </c>
    </row>
    <row r="281" spans="2:65" s="1" customFormat="1" ht="24.2" customHeight="1">
      <c r="B281" s="127"/>
      <c r="C281" s="128" t="s">
        <v>1117</v>
      </c>
      <c r="D281" s="128" t="s">
        <v>134</v>
      </c>
      <c r="E281" s="129" t="s">
        <v>1439</v>
      </c>
      <c r="F281" s="130" t="s">
        <v>1440</v>
      </c>
      <c r="G281" s="131" t="s">
        <v>161</v>
      </c>
      <c r="H281" s="132">
        <v>3</v>
      </c>
      <c r="I281" s="78"/>
      <c r="J281" s="126">
        <f t="shared" ref="J281:J288" si="20">ROUND(I281*H281,2)</f>
        <v>0</v>
      </c>
      <c r="K281" s="79"/>
      <c r="L281" s="23"/>
      <c r="M281" s="80" t="s">
        <v>1</v>
      </c>
      <c r="N281" s="81" t="s">
        <v>37</v>
      </c>
      <c r="P281" s="82">
        <f t="shared" ref="P281:P288" si="21">O281*H281</f>
        <v>0</v>
      </c>
      <c r="Q281" s="82">
        <v>4.5100000000000001E-3</v>
      </c>
      <c r="R281" s="82">
        <f t="shared" ref="R281:R288" si="22">Q281*H281</f>
        <v>1.353E-2</v>
      </c>
      <c r="S281" s="82">
        <v>0</v>
      </c>
      <c r="T281" s="83">
        <f t="shared" ref="T281:T288" si="23">S281*H281</f>
        <v>0</v>
      </c>
      <c r="AR281" s="84" t="s">
        <v>220</v>
      </c>
      <c r="AT281" s="84" t="s">
        <v>134</v>
      </c>
      <c r="AU281" s="84" t="s">
        <v>82</v>
      </c>
      <c r="AY281" s="16" t="s">
        <v>132</v>
      </c>
      <c r="BE281" s="85">
        <f t="shared" ref="BE281:BE288" si="24">IF(N281="základní",J281,0)</f>
        <v>0</v>
      </c>
      <c r="BF281" s="85">
        <f t="shared" ref="BF281:BF288" si="25">IF(N281="snížená",J281,0)</f>
        <v>0</v>
      </c>
      <c r="BG281" s="85">
        <f t="shared" ref="BG281:BG288" si="26">IF(N281="zákl. přenesená",J281,0)</f>
        <v>0</v>
      </c>
      <c r="BH281" s="85">
        <f t="shared" ref="BH281:BH288" si="27">IF(N281="sníž. přenesená",J281,0)</f>
        <v>0</v>
      </c>
      <c r="BI281" s="85">
        <f t="shared" ref="BI281:BI288" si="28">IF(N281="nulová",J281,0)</f>
        <v>0</v>
      </c>
      <c r="BJ281" s="16" t="s">
        <v>80</v>
      </c>
      <c r="BK281" s="85">
        <f t="shared" ref="BK281:BK288" si="29">ROUND(I281*H281,2)</f>
        <v>0</v>
      </c>
      <c r="BL281" s="16" t="s">
        <v>220</v>
      </c>
      <c r="BM281" s="84" t="s">
        <v>1441</v>
      </c>
    </row>
    <row r="282" spans="2:65" s="1" customFormat="1" ht="16.5" customHeight="1">
      <c r="B282" s="127"/>
      <c r="C282" s="128" t="s">
        <v>1442</v>
      </c>
      <c r="D282" s="128" t="s">
        <v>134</v>
      </c>
      <c r="E282" s="129" t="s">
        <v>1443</v>
      </c>
      <c r="F282" s="130" t="s">
        <v>1444</v>
      </c>
      <c r="G282" s="131" t="s">
        <v>186</v>
      </c>
      <c r="H282" s="132">
        <v>4</v>
      </c>
      <c r="I282" s="78"/>
      <c r="J282" s="126">
        <f t="shared" si="20"/>
        <v>0</v>
      </c>
      <c r="K282" s="79"/>
      <c r="L282" s="23"/>
      <c r="M282" s="80" t="s">
        <v>1</v>
      </c>
      <c r="N282" s="81" t="s">
        <v>37</v>
      </c>
      <c r="P282" s="82">
        <f t="shared" si="21"/>
        <v>0</v>
      </c>
      <c r="Q282" s="82">
        <v>4.5100000000000001E-3</v>
      </c>
      <c r="R282" s="82">
        <f t="shared" si="22"/>
        <v>1.804E-2</v>
      </c>
      <c r="S282" s="82">
        <v>0</v>
      </c>
      <c r="T282" s="83">
        <f t="shared" si="23"/>
        <v>0</v>
      </c>
      <c r="AR282" s="84" t="s">
        <v>220</v>
      </c>
      <c r="AT282" s="84" t="s">
        <v>134</v>
      </c>
      <c r="AU282" s="84" t="s">
        <v>82</v>
      </c>
      <c r="AY282" s="16" t="s">
        <v>132</v>
      </c>
      <c r="BE282" s="85">
        <f t="shared" si="24"/>
        <v>0</v>
      </c>
      <c r="BF282" s="85">
        <f t="shared" si="25"/>
        <v>0</v>
      </c>
      <c r="BG282" s="85">
        <f t="shared" si="26"/>
        <v>0</v>
      </c>
      <c r="BH282" s="85">
        <f t="shared" si="27"/>
        <v>0</v>
      </c>
      <c r="BI282" s="85">
        <f t="shared" si="28"/>
        <v>0</v>
      </c>
      <c r="BJ282" s="16" t="s">
        <v>80</v>
      </c>
      <c r="BK282" s="85">
        <f t="shared" si="29"/>
        <v>0</v>
      </c>
      <c r="BL282" s="16" t="s">
        <v>220</v>
      </c>
      <c r="BM282" s="84" t="s">
        <v>1445</v>
      </c>
    </row>
    <row r="283" spans="2:65" s="1" customFormat="1" ht="16.5" customHeight="1">
      <c r="B283" s="127"/>
      <c r="C283" s="128" t="s">
        <v>753</v>
      </c>
      <c r="D283" s="128" t="s">
        <v>134</v>
      </c>
      <c r="E283" s="129" t="s">
        <v>1446</v>
      </c>
      <c r="F283" s="130" t="s">
        <v>1447</v>
      </c>
      <c r="G283" s="131" t="s">
        <v>1448</v>
      </c>
      <c r="H283" s="132">
        <v>1</v>
      </c>
      <c r="I283" s="78"/>
      <c r="J283" s="126">
        <f t="shared" si="20"/>
        <v>0</v>
      </c>
      <c r="K283" s="79"/>
      <c r="L283" s="23"/>
      <c r="M283" s="80" t="s">
        <v>1</v>
      </c>
      <c r="N283" s="81" t="s">
        <v>37</v>
      </c>
      <c r="P283" s="82">
        <f t="shared" si="21"/>
        <v>0</v>
      </c>
      <c r="Q283" s="82">
        <v>5.6999999999999998E-4</v>
      </c>
      <c r="R283" s="82">
        <f t="shared" si="22"/>
        <v>5.6999999999999998E-4</v>
      </c>
      <c r="S283" s="82">
        <v>0</v>
      </c>
      <c r="T283" s="83">
        <f t="shared" si="23"/>
        <v>0</v>
      </c>
      <c r="AR283" s="84" t="s">
        <v>220</v>
      </c>
      <c r="AT283" s="84" t="s">
        <v>134</v>
      </c>
      <c r="AU283" s="84" t="s">
        <v>82</v>
      </c>
      <c r="AY283" s="16" t="s">
        <v>132</v>
      </c>
      <c r="BE283" s="85">
        <f t="shared" si="24"/>
        <v>0</v>
      </c>
      <c r="BF283" s="85">
        <f t="shared" si="25"/>
        <v>0</v>
      </c>
      <c r="BG283" s="85">
        <f t="shared" si="26"/>
        <v>0</v>
      </c>
      <c r="BH283" s="85">
        <f t="shared" si="27"/>
        <v>0</v>
      </c>
      <c r="BI283" s="85">
        <f t="shared" si="28"/>
        <v>0</v>
      </c>
      <c r="BJ283" s="16" t="s">
        <v>80</v>
      </c>
      <c r="BK283" s="85">
        <f t="shared" si="29"/>
        <v>0</v>
      </c>
      <c r="BL283" s="16" t="s">
        <v>220</v>
      </c>
      <c r="BM283" s="84" t="s">
        <v>1449</v>
      </c>
    </row>
    <row r="284" spans="2:65" s="1" customFormat="1" ht="16.5" customHeight="1">
      <c r="B284" s="127"/>
      <c r="C284" s="128" t="s">
        <v>1450</v>
      </c>
      <c r="D284" s="128" t="s">
        <v>134</v>
      </c>
      <c r="E284" s="129" t="s">
        <v>1451</v>
      </c>
      <c r="F284" s="130" t="s">
        <v>1452</v>
      </c>
      <c r="G284" s="131" t="s">
        <v>186</v>
      </c>
      <c r="H284" s="132">
        <v>3</v>
      </c>
      <c r="I284" s="78"/>
      <c r="J284" s="126">
        <f t="shared" si="20"/>
        <v>0</v>
      </c>
      <c r="K284" s="79"/>
      <c r="L284" s="23"/>
      <c r="M284" s="80" t="s">
        <v>1</v>
      </c>
      <c r="N284" s="81" t="s">
        <v>37</v>
      </c>
      <c r="P284" s="82">
        <f t="shared" si="21"/>
        <v>0</v>
      </c>
      <c r="Q284" s="82">
        <v>2.2000000000000001E-4</v>
      </c>
      <c r="R284" s="82">
        <f t="shared" si="22"/>
        <v>6.6E-4</v>
      </c>
      <c r="S284" s="82">
        <v>0</v>
      </c>
      <c r="T284" s="83">
        <f t="shared" si="23"/>
        <v>0</v>
      </c>
      <c r="AR284" s="84" t="s">
        <v>220</v>
      </c>
      <c r="AT284" s="84" t="s">
        <v>134</v>
      </c>
      <c r="AU284" s="84" t="s">
        <v>82</v>
      </c>
      <c r="AY284" s="16" t="s">
        <v>132</v>
      </c>
      <c r="BE284" s="85">
        <f t="shared" si="24"/>
        <v>0</v>
      </c>
      <c r="BF284" s="85">
        <f t="shared" si="25"/>
        <v>0</v>
      </c>
      <c r="BG284" s="85">
        <f t="shared" si="26"/>
        <v>0</v>
      </c>
      <c r="BH284" s="85">
        <f t="shared" si="27"/>
        <v>0</v>
      </c>
      <c r="BI284" s="85">
        <f t="shared" si="28"/>
        <v>0</v>
      </c>
      <c r="BJ284" s="16" t="s">
        <v>80</v>
      </c>
      <c r="BK284" s="85">
        <f t="shared" si="29"/>
        <v>0</v>
      </c>
      <c r="BL284" s="16" t="s">
        <v>220</v>
      </c>
      <c r="BM284" s="84" t="s">
        <v>1453</v>
      </c>
    </row>
    <row r="285" spans="2:65" s="1" customFormat="1" ht="21.75" customHeight="1">
      <c r="B285" s="127"/>
      <c r="C285" s="128" t="s">
        <v>1122</v>
      </c>
      <c r="D285" s="128" t="s">
        <v>134</v>
      </c>
      <c r="E285" s="129" t="s">
        <v>1454</v>
      </c>
      <c r="F285" s="130" t="s">
        <v>1455</v>
      </c>
      <c r="G285" s="131" t="s">
        <v>186</v>
      </c>
      <c r="H285" s="132">
        <v>3</v>
      </c>
      <c r="I285" s="78"/>
      <c r="J285" s="126">
        <f t="shared" si="20"/>
        <v>0</v>
      </c>
      <c r="K285" s="79"/>
      <c r="L285" s="23"/>
      <c r="M285" s="80" t="s">
        <v>1</v>
      </c>
      <c r="N285" s="81" t="s">
        <v>37</v>
      </c>
      <c r="P285" s="82">
        <f t="shared" si="21"/>
        <v>0</v>
      </c>
      <c r="Q285" s="82">
        <v>2.1000000000000001E-4</v>
      </c>
      <c r="R285" s="82">
        <f t="shared" si="22"/>
        <v>6.3000000000000003E-4</v>
      </c>
      <c r="S285" s="82">
        <v>0</v>
      </c>
      <c r="T285" s="83">
        <f t="shared" si="23"/>
        <v>0</v>
      </c>
      <c r="AR285" s="84" t="s">
        <v>220</v>
      </c>
      <c r="AT285" s="84" t="s">
        <v>134</v>
      </c>
      <c r="AU285" s="84" t="s">
        <v>82</v>
      </c>
      <c r="AY285" s="16" t="s">
        <v>132</v>
      </c>
      <c r="BE285" s="85">
        <f t="shared" si="24"/>
        <v>0</v>
      </c>
      <c r="BF285" s="85">
        <f t="shared" si="25"/>
        <v>0</v>
      </c>
      <c r="BG285" s="85">
        <f t="shared" si="26"/>
        <v>0</v>
      </c>
      <c r="BH285" s="85">
        <f t="shared" si="27"/>
        <v>0</v>
      </c>
      <c r="BI285" s="85">
        <f t="shared" si="28"/>
        <v>0</v>
      </c>
      <c r="BJ285" s="16" t="s">
        <v>80</v>
      </c>
      <c r="BK285" s="85">
        <f t="shared" si="29"/>
        <v>0</v>
      </c>
      <c r="BL285" s="16" t="s">
        <v>220</v>
      </c>
      <c r="BM285" s="84" t="s">
        <v>1456</v>
      </c>
    </row>
    <row r="286" spans="2:65" s="1" customFormat="1" ht="21.75" customHeight="1">
      <c r="B286" s="127"/>
      <c r="C286" s="128" t="s">
        <v>1457</v>
      </c>
      <c r="D286" s="128" t="s">
        <v>134</v>
      </c>
      <c r="E286" s="129" t="s">
        <v>1458</v>
      </c>
      <c r="F286" s="130" t="s">
        <v>1459</v>
      </c>
      <c r="G286" s="131" t="s">
        <v>186</v>
      </c>
      <c r="H286" s="132">
        <v>3</v>
      </c>
      <c r="I286" s="78"/>
      <c r="J286" s="126">
        <f t="shared" si="20"/>
        <v>0</v>
      </c>
      <c r="K286" s="79"/>
      <c r="L286" s="23"/>
      <c r="M286" s="80" t="s">
        <v>1</v>
      </c>
      <c r="N286" s="81" t="s">
        <v>37</v>
      </c>
      <c r="P286" s="82">
        <f t="shared" si="21"/>
        <v>0</v>
      </c>
      <c r="Q286" s="82">
        <v>3.4000000000000002E-4</v>
      </c>
      <c r="R286" s="82">
        <f t="shared" si="22"/>
        <v>1.0200000000000001E-3</v>
      </c>
      <c r="S286" s="82">
        <v>0</v>
      </c>
      <c r="T286" s="83">
        <f t="shared" si="23"/>
        <v>0</v>
      </c>
      <c r="AR286" s="84" t="s">
        <v>220</v>
      </c>
      <c r="AT286" s="84" t="s">
        <v>134</v>
      </c>
      <c r="AU286" s="84" t="s">
        <v>82</v>
      </c>
      <c r="AY286" s="16" t="s">
        <v>132</v>
      </c>
      <c r="BE286" s="85">
        <f t="shared" si="24"/>
        <v>0</v>
      </c>
      <c r="BF286" s="85">
        <f t="shared" si="25"/>
        <v>0</v>
      </c>
      <c r="BG286" s="85">
        <f t="shared" si="26"/>
        <v>0</v>
      </c>
      <c r="BH286" s="85">
        <f t="shared" si="27"/>
        <v>0</v>
      </c>
      <c r="BI286" s="85">
        <f t="shared" si="28"/>
        <v>0</v>
      </c>
      <c r="BJ286" s="16" t="s">
        <v>80</v>
      </c>
      <c r="BK286" s="85">
        <f t="shared" si="29"/>
        <v>0</v>
      </c>
      <c r="BL286" s="16" t="s">
        <v>220</v>
      </c>
      <c r="BM286" s="84" t="s">
        <v>1460</v>
      </c>
    </row>
    <row r="287" spans="2:65" s="1" customFormat="1" ht="24.2" customHeight="1">
      <c r="B287" s="127"/>
      <c r="C287" s="128" t="s">
        <v>1125</v>
      </c>
      <c r="D287" s="128" t="s">
        <v>134</v>
      </c>
      <c r="E287" s="129" t="s">
        <v>1461</v>
      </c>
      <c r="F287" s="130" t="s">
        <v>1462</v>
      </c>
      <c r="G287" s="131" t="s">
        <v>1431</v>
      </c>
      <c r="H287" s="111"/>
      <c r="I287" s="78"/>
      <c r="J287" s="126">
        <f t="shared" si="20"/>
        <v>0</v>
      </c>
      <c r="K287" s="79"/>
      <c r="L287" s="23"/>
      <c r="M287" s="80" t="s">
        <v>1</v>
      </c>
      <c r="N287" s="81" t="s">
        <v>37</v>
      </c>
      <c r="P287" s="82">
        <f t="shared" si="21"/>
        <v>0</v>
      </c>
      <c r="Q287" s="82">
        <v>0</v>
      </c>
      <c r="R287" s="82">
        <f t="shared" si="22"/>
        <v>0</v>
      </c>
      <c r="S287" s="82">
        <v>0</v>
      </c>
      <c r="T287" s="83">
        <f t="shared" si="23"/>
        <v>0</v>
      </c>
      <c r="AR287" s="84" t="s">
        <v>220</v>
      </c>
      <c r="AT287" s="84" t="s">
        <v>134</v>
      </c>
      <c r="AU287" s="84" t="s">
        <v>82</v>
      </c>
      <c r="AY287" s="16" t="s">
        <v>132</v>
      </c>
      <c r="BE287" s="85">
        <f t="shared" si="24"/>
        <v>0</v>
      </c>
      <c r="BF287" s="85">
        <f t="shared" si="25"/>
        <v>0</v>
      </c>
      <c r="BG287" s="85">
        <f t="shared" si="26"/>
        <v>0</v>
      </c>
      <c r="BH287" s="85">
        <f t="shared" si="27"/>
        <v>0</v>
      </c>
      <c r="BI287" s="85">
        <f t="shared" si="28"/>
        <v>0</v>
      </c>
      <c r="BJ287" s="16" t="s">
        <v>80</v>
      </c>
      <c r="BK287" s="85">
        <f t="shared" si="29"/>
        <v>0</v>
      </c>
      <c r="BL287" s="16" t="s">
        <v>220</v>
      </c>
      <c r="BM287" s="84" t="s">
        <v>1463</v>
      </c>
    </row>
    <row r="288" spans="2:65" s="1" customFormat="1" ht="24.2" customHeight="1">
      <c r="B288" s="127"/>
      <c r="C288" s="128" t="s">
        <v>1464</v>
      </c>
      <c r="D288" s="128" t="s">
        <v>134</v>
      </c>
      <c r="E288" s="129" t="s">
        <v>1465</v>
      </c>
      <c r="F288" s="130" t="s">
        <v>1466</v>
      </c>
      <c r="G288" s="131" t="s">
        <v>1431</v>
      </c>
      <c r="H288" s="111"/>
      <c r="I288" s="78"/>
      <c r="J288" s="126">
        <f t="shared" si="20"/>
        <v>0</v>
      </c>
      <c r="K288" s="79"/>
      <c r="L288" s="23"/>
      <c r="M288" s="106" t="s">
        <v>1</v>
      </c>
      <c r="N288" s="107" t="s">
        <v>37</v>
      </c>
      <c r="O288" s="108"/>
      <c r="P288" s="109">
        <f t="shared" si="21"/>
        <v>0</v>
      </c>
      <c r="Q288" s="109">
        <v>0</v>
      </c>
      <c r="R288" s="109">
        <f t="shared" si="22"/>
        <v>0</v>
      </c>
      <c r="S288" s="109">
        <v>0</v>
      </c>
      <c r="T288" s="110">
        <f t="shared" si="23"/>
        <v>0</v>
      </c>
      <c r="AR288" s="84" t="s">
        <v>220</v>
      </c>
      <c r="AT288" s="84" t="s">
        <v>134</v>
      </c>
      <c r="AU288" s="84" t="s">
        <v>82</v>
      </c>
      <c r="AY288" s="16" t="s">
        <v>132</v>
      </c>
      <c r="BE288" s="85">
        <f t="shared" si="24"/>
        <v>0</v>
      </c>
      <c r="BF288" s="85">
        <f t="shared" si="25"/>
        <v>0</v>
      </c>
      <c r="BG288" s="85">
        <f t="shared" si="26"/>
        <v>0</v>
      </c>
      <c r="BH288" s="85">
        <f t="shared" si="27"/>
        <v>0</v>
      </c>
      <c r="BI288" s="85">
        <f t="shared" si="28"/>
        <v>0</v>
      </c>
      <c r="BJ288" s="16" t="s">
        <v>80</v>
      </c>
      <c r="BK288" s="85">
        <f t="shared" si="29"/>
        <v>0</v>
      </c>
      <c r="BL288" s="16" t="s">
        <v>220</v>
      </c>
      <c r="BM288" s="84" t="s">
        <v>1467</v>
      </c>
    </row>
    <row r="289" spans="2:12" s="1" customFormat="1" ht="6.95" customHeight="1">
      <c r="B289" s="124"/>
      <c r="C289" s="125"/>
      <c r="D289" s="125"/>
      <c r="E289" s="125"/>
      <c r="F289" s="125"/>
      <c r="G289" s="125"/>
      <c r="H289" s="125"/>
      <c r="I289" s="125"/>
      <c r="J289" s="125"/>
      <c r="K289" s="28"/>
      <c r="L289" s="23"/>
    </row>
  </sheetData>
  <sheetProtection algorithmName="SHA-512" hashValue="6d8VTSD6+1Pgalp+wj4VfkhwJwZlTQQuj09XQE9fLALhgz7whWbMJKJipFhgHZp4V7qwLsdlbyNgUyphuiULrg==" saltValue="daA3Zq4Px1ofDal3YNWf+w==" spinCount="100000" sheet="1" objects="1" scenarios="1"/>
  <autoFilter ref="C123:K288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7"/>
  <sheetViews>
    <sheetView showGridLines="0" topLeftCell="A104" workbookViewId="0">
      <selection activeCell="H124" sqref="H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3" t="s">
        <v>5</v>
      </c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6" t="s">
        <v>101</v>
      </c>
    </row>
    <row r="3" spans="2:46" ht="6.95" customHeight="1">
      <c r="B3" s="200"/>
      <c r="C3" s="201"/>
      <c r="D3" s="201"/>
      <c r="E3" s="201"/>
      <c r="F3" s="201"/>
      <c r="G3" s="201"/>
      <c r="H3" s="201"/>
      <c r="I3" s="201"/>
      <c r="J3" s="201"/>
      <c r="K3" s="17"/>
      <c r="L3" s="18"/>
      <c r="AT3" s="16" t="s">
        <v>82</v>
      </c>
    </row>
    <row r="4" spans="2:46" ht="24.95" customHeight="1">
      <c r="B4" s="192"/>
      <c r="C4" s="193"/>
      <c r="D4" s="152" t="s">
        <v>102</v>
      </c>
      <c r="E4" s="193"/>
      <c r="F4" s="193"/>
      <c r="G4" s="193"/>
      <c r="H4" s="193"/>
      <c r="I4" s="193"/>
      <c r="J4" s="193"/>
      <c r="L4" s="18"/>
      <c r="M4" s="60" t="s">
        <v>10</v>
      </c>
      <c r="AT4" s="16" t="s">
        <v>3</v>
      </c>
    </row>
    <row r="5" spans="2:46" ht="6.95" customHeight="1">
      <c r="B5" s="192"/>
      <c r="C5" s="193"/>
      <c r="D5" s="193"/>
      <c r="E5" s="193"/>
      <c r="F5" s="193"/>
      <c r="G5" s="193"/>
      <c r="H5" s="193"/>
      <c r="I5" s="193"/>
      <c r="J5" s="193"/>
      <c r="L5" s="18"/>
    </row>
    <row r="6" spans="2:46" ht="12" customHeight="1">
      <c r="B6" s="192"/>
      <c r="C6" s="193"/>
      <c r="D6" s="154" t="s">
        <v>16</v>
      </c>
      <c r="E6" s="193"/>
      <c r="F6" s="193"/>
      <c r="G6" s="193"/>
      <c r="H6" s="193"/>
      <c r="I6" s="193"/>
      <c r="J6" s="193"/>
      <c r="L6" s="18"/>
    </row>
    <row r="7" spans="2:46" ht="16.5" customHeight="1">
      <c r="B7" s="192"/>
      <c r="C7" s="193"/>
      <c r="D7" s="193"/>
      <c r="E7" s="264" t="str">
        <f>'Rekapitulace stavby'!K6</f>
        <v>ZOO Brno - lední medvědi</v>
      </c>
      <c r="F7" s="265"/>
      <c r="G7" s="265"/>
      <c r="H7" s="265"/>
      <c r="I7" s="193"/>
      <c r="J7" s="193"/>
      <c r="L7" s="18"/>
    </row>
    <row r="8" spans="2:46" s="1" customFormat="1" ht="12" customHeight="1">
      <c r="B8" s="127"/>
      <c r="C8" s="153"/>
      <c r="D8" s="154" t="s">
        <v>103</v>
      </c>
      <c r="E8" s="153"/>
      <c r="F8" s="153"/>
      <c r="G8" s="153"/>
      <c r="H8" s="153"/>
      <c r="I8" s="153"/>
      <c r="J8" s="153"/>
      <c r="L8" s="23"/>
    </row>
    <row r="9" spans="2:46" s="1" customFormat="1" ht="16.5" customHeight="1">
      <c r="B9" s="127"/>
      <c r="C9" s="153"/>
      <c r="D9" s="153"/>
      <c r="E9" s="247" t="s">
        <v>1468</v>
      </c>
      <c r="F9" s="263"/>
      <c r="G9" s="263"/>
      <c r="H9" s="263"/>
      <c r="I9" s="153"/>
      <c r="J9" s="153"/>
      <c r="L9" s="23"/>
    </row>
    <row r="10" spans="2:46" s="1" customFormat="1">
      <c r="B10" s="127"/>
      <c r="C10" s="153"/>
      <c r="D10" s="153"/>
      <c r="E10" s="153"/>
      <c r="F10" s="153"/>
      <c r="G10" s="153"/>
      <c r="H10" s="153"/>
      <c r="I10" s="153"/>
      <c r="J10" s="153"/>
      <c r="L10" s="23"/>
    </row>
    <row r="11" spans="2:46" s="1" customFormat="1" ht="12" customHeight="1">
      <c r="B11" s="127"/>
      <c r="C11" s="153"/>
      <c r="D11" s="154" t="s">
        <v>18</v>
      </c>
      <c r="E11" s="153"/>
      <c r="F11" s="155" t="s">
        <v>1</v>
      </c>
      <c r="G11" s="153"/>
      <c r="H11" s="153"/>
      <c r="I11" s="154" t="s">
        <v>19</v>
      </c>
      <c r="J11" s="155" t="s">
        <v>1</v>
      </c>
      <c r="L11" s="23"/>
    </row>
    <row r="12" spans="2:46" s="1" customFormat="1" ht="12" customHeight="1">
      <c r="B12" s="127"/>
      <c r="C12" s="153"/>
      <c r="D12" s="154" t="s">
        <v>20</v>
      </c>
      <c r="E12" s="153"/>
      <c r="F12" s="155" t="s">
        <v>21</v>
      </c>
      <c r="G12" s="153"/>
      <c r="H12" s="153"/>
      <c r="I12" s="154" t="s">
        <v>22</v>
      </c>
      <c r="J12" s="156">
        <f>'Rekapitulace stavby'!AN8</f>
        <v>45489</v>
      </c>
      <c r="L12" s="23"/>
    </row>
    <row r="13" spans="2:46" s="1" customFormat="1" ht="10.9" customHeight="1">
      <c r="B13" s="127"/>
      <c r="C13" s="153"/>
      <c r="D13" s="153"/>
      <c r="E13" s="153"/>
      <c r="F13" s="153"/>
      <c r="G13" s="153"/>
      <c r="H13" s="153"/>
      <c r="I13" s="153"/>
      <c r="J13" s="153"/>
      <c r="L13" s="23"/>
    </row>
    <row r="14" spans="2:46" s="1" customFormat="1" ht="12" customHeight="1">
      <c r="B14" s="127"/>
      <c r="C14" s="153"/>
      <c r="D14" s="154" t="s">
        <v>23</v>
      </c>
      <c r="E14" s="153"/>
      <c r="F14" s="153"/>
      <c r="G14" s="153"/>
      <c r="H14" s="153"/>
      <c r="I14" s="154" t="s">
        <v>24</v>
      </c>
      <c r="J14" s="155" t="str">
        <f>IF('Rekapitulace stavby'!AN10="","",'Rekapitulace stavby'!AN10)</f>
        <v/>
      </c>
      <c r="L14" s="23"/>
    </row>
    <row r="15" spans="2:46" s="1" customFormat="1" ht="18" customHeight="1">
      <c r="B15" s="127"/>
      <c r="C15" s="153"/>
      <c r="D15" s="153"/>
      <c r="E15" s="155" t="str">
        <f>IF('Rekapitulace stavby'!E11="","",'Rekapitulace stavby'!E11)</f>
        <v xml:space="preserve"> </v>
      </c>
      <c r="F15" s="153"/>
      <c r="G15" s="153"/>
      <c r="H15" s="153"/>
      <c r="I15" s="154" t="s">
        <v>25</v>
      </c>
      <c r="J15" s="155" t="str">
        <f>IF('Rekapitulace stavby'!AN11="","",'Rekapitulace stavby'!AN11)</f>
        <v/>
      </c>
      <c r="L15" s="23"/>
    </row>
    <row r="16" spans="2:46" s="1" customFormat="1" ht="6.95" customHeight="1">
      <c r="B16" s="127"/>
      <c r="C16" s="153"/>
      <c r="D16" s="153"/>
      <c r="E16" s="153"/>
      <c r="F16" s="153"/>
      <c r="G16" s="153"/>
      <c r="H16" s="153"/>
      <c r="I16" s="153"/>
      <c r="J16" s="153"/>
      <c r="L16" s="23"/>
    </row>
    <row r="17" spans="2:12" s="1" customFormat="1" ht="12" customHeight="1">
      <c r="B17" s="127"/>
      <c r="C17" s="153"/>
      <c r="D17" s="154" t="s">
        <v>26</v>
      </c>
      <c r="E17" s="153"/>
      <c r="F17" s="153"/>
      <c r="G17" s="153"/>
      <c r="H17" s="153"/>
      <c r="I17" s="154" t="s">
        <v>24</v>
      </c>
      <c r="J17" s="21" t="str">
        <f>'Rekapitulace stavby'!AN13</f>
        <v>Vyplň údaj</v>
      </c>
      <c r="L17" s="23"/>
    </row>
    <row r="18" spans="2:12" s="1" customFormat="1" ht="18" customHeight="1">
      <c r="B18" s="127"/>
      <c r="C18" s="153"/>
      <c r="D18" s="153"/>
      <c r="E18" s="266" t="str">
        <f>'Rekapitulace stavby'!E14</f>
        <v>Vyplň údaj</v>
      </c>
      <c r="F18" s="267"/>
      <c r="G18" s="267"/>
      <c r="H18" s="267"/>
      <c r="I18" s="154" t="s">
        <v>25</v>
      </c>
      <c r="J18" s="21" t="str">
        <f>'Rekapitulace stavby'!AN14</f>
        <v>Vyplň údaj</v>
      </c>
      <c r="L18" s="23"/>
    </row>
    <row r="19" spans="2:12" s="1" customFormat="1" ht="6.95" customHeight="1">
      <c r="B19" s="127"/>
      <c r="C19" s="153"/>
      <c r="D19" s="153"/>
      <c r="E19" s="153"/>
      <c r="F19" s="153"/>
      <c r="G19" s="153"/>
      <c r="H19" s="153"/>
      <c r="I19" s="153"/>
      <c r="J19" s="153"/>
      <c r="L19" s="23"/>
    </row>
    <row r="20" spans="2:12" s="1" customFormat="1" ht="12" customHeight="1">
      <c r="B20" s="127"/>
      <c r="C20" s="153"/>
      <c r="D20" s="154" t="s">
        <v>28</v>
      </c>
      <c r="E20" s="153"/>
      <c r="F20" s="153"/>
      <c r="G20" s="153"/>
      <c r="H20" s="153"/>
      <c r="I20" s="154" t="s">
        <v>24</v>
      </c>
      <c r="J20" s="155" t="str">
        <f>IF('Rekapitulace stavby'!AN16="","",'Rekapitulace stavby'!AN16)</f>
        <v/>
      </c>
      <c r="L20" s="23"/>
    </row>
    <row r="21" spans="2:12" s="1" customFormat="1" ht="18" customHeight="1">
      <c r="B21" s="127"/>
      <c r="C21" s="153"/>
      <c r="D21" s="153"/>
      <c r="E21" s="155" t="str">
        <f>IF('Rekapitulace stavby'!E17="","",'Rekapitulace stavby'!E17)</f>
        <v xml:space="preserve"> </v>
      </c>
      <c r="F21" s="153"/>
      <c r="G21" s="153"/>
      <c r="H21" s="153"/>
      <c r="I21" s="154" t="s">
        <v>25</v>
      </c>
      <c r="J21" s="155" t="str">
        <f>IF('Rekapitulace stavby'!AN17="","",'Rekapitulace stavby'!AN17)</f>
        <v/>
      </c>
      <c r="L21" s="23"/>
    </row>
    <row r="22" spans="2:12" s="1" customFormat="1" ht="6.95" customHeight="1">
      <c r="B22" s="127"/>
      <c r="C22" s="153"/>
      <c r="D22" s="153"/>
      <c r="E22" s="153"/>
      <c r="F22" s="153"/>
      <c r="G22" s="153"/>
      <c r="H22" s="153"/>
      <c r="I22" s="153"/>
      <c r="J22" s="153"/>
      <c r="L22" s="23"/>
    </row>
    <row r="23" spans="2:12" s="1" customFormat="1" ht="12" customHeight="1">
      <c r="B23" s="127"/>
      <c r="C23" s="153"/>
      <c r="D23" s="154" t="s">
        <v>30</v>
      </c>
      <c r="E23" s="153"/>
      <c r="F23" s="153"/>
      <c r="G23" s="153"/>
      <c r="H23" s="153"/>
      <c r="I23" s="154" t="s">
        <v>24</v>
      </c>
      <c r="J23" s="155" t="str">
        <f>IF('Rekapitulace stavby'!AN19="","",'Rekapitulace stavby'!AN19)</f>
        <v/>
      </c>
      <c r="L23" s="23"/>
    </row>
    <row r="24" spans="2:12" s="1" customFormat="1" ht="18" customHeight="1">
      <c r="B24" s="127"/>
      <c r="C24" s="153"/>
      <c r="D24" s="153"/>
      <c r="E24" s="155" t="str">
        <f>IF('Rekapitulace stavby'!E20="","",'Rekapitulace stavby'!E20)</f>
        <v xml:space="preserve"> </v>
      </c>
      <c r="F24" s="153"/>
      <c r="G24" s="153"/>
      <c r="H24" s="153"/>
      <c r="I24" s="154" t="s">
        <v>25</v>
      </c>
      <c r="J24" s="155" t="str">
        <f>IF('Rekapitulace stavby'!AN20="","",'Rekapitulace stavby'!AN20)</f>
        <v/>
      </c>
      <c r="L24" s="23"/>
    </row>
    <row r="25" spans="2:12" s="1" customFormat="1" ht="6.95" customHeight="1">
      <c r="B25" s="127"/>
      <c r="C25" s="153"/>
      <c r="D25" s="153"/>
      <c r="E25" s="153"/>
      <c r="F25" s="153"/>
      <c r="G25" s="153"/>
      <c r="H25" s="153"/>
      <c r="I25" s="153"/>
      <c r="J25" s="153"/>
      <c r="L25" s="23"/>
    </row>
    <row r="26" spans="2:12" s="1" customFormat="1" ht="12" customHeight="1">
      <c r="B26" s="127"/>
      <c r="C26" s="153"/>
      <c r="D26" s="154" t="s">
        <v>31</v>
      </c>
      <c r="E26" s="153"/>
      <c r="F26" s="153"/>
      <c r="G26" s="153"/>
      <c r="H26" s="153"/>
      <c r="I26" s="153"/>
      <c r="J26" s="153"/>
      <c r="L26" s="23"/>
    </row>
    <row r="27" spans="2:12" s="7" customFormat="1" ht="16.5" customHeight="1">
      <c r="B27" s="179"/>
      <c r="C27" s="180"/>
      <c r="D27" s="180"/>
      <c r="E27" s="240" t="s">
        <v>1</v>
      </c>
      <c r="F27" s="240"/>
      <c r="G27" s="240"/>
      <c r="H27" s="240"/>
      <c r="I27" s="180"/>
      <c r="J27" s="180"/>
      <c r="L27" s="61"/>
    </row>
    <row r="28" spans="2:12" s="1" customFormat="1" ht="6.95" customHeight="1">
      <c r="B28" s="127"/>
      <c r="C28" s="153"/>
      <c r="D28" s="153"/>
      <c r="E28" s="153"/>
      <c r="F28" s="153"/>
      <c r="G28" s="153"/>
      <c r="H28" s="153"/>
      <c r="I28" s="153"/>
      <c r="J28" s="153"/>
      <c r="L28" s="23"/>
    </row>
    <row r="29" spans="2:12" s="1" customFormat="1" ht="6.95" customHeight="1">
      <c r="B29" s="127"/>
      <c r="C29" s="153"/>
      <c r="D29" s="181"/>
      <c r="E29" s="181"/>
      <c r="F29" s="181"/>
      <c r="G29" s="181"/>
      <c r="H29" s="181"/>
      <c r="I29" s="181"/>
      <c r="J29" s="181"/>
      <c r="K29" s="32"/>
      <c r="L29" s="23"/>
    </row>
    <row r="30" spans="2:12" s="1" customFormat="1" ht="25.35" customHeight="1">
      <c r="B30" s="127"/>
      <c r="C30" s="153"/>
      <c r="D30" s="182" t="s">
        <v>32</v>
      </c>
      <c r="E30" s="153"/>
      <c r="F30" s="153"/>
      <c r="G30" s="153"/>
      <c r="H30" s="153"/>
      <c r="I30" s="153"/>
      <c r="J30" s="168">
        <f>ROUND(J118, 2)</f>
        <v>0</v>
      </c>
      <c r="L30" s="23"/>
    </row>
    <row r="31" spans="2:12" s="1" customFormat="1" ht="6.95" customHeight="1">
      <c r="B31" s="127"/>
      <c r="C31" s="153"/>
      <c r="D31" s="181"/>
      <c r="E31" s="181"/>
      <c r="F31" s="181"/>
      <c r="G31" s="181"/>
      <c r="H31" s="181"/>
      <c r="I31" s="181"/>
      <c r="J31" s="181"/>
      <c r="K31" s="32"/>
      <c r="L31" s="23"/>
    </row>
    <row r="32" spans="2:12" s="1" customFormat="1" ht="14.45" customHeight="1">
      <c r="B32" s="127"/>
      <c r="C32" s="153"/>
      <c r="D32" s="153"/>
      <c r="E32" s="153"/>
      <c r="F32" s="183" t="s">
        <v>34</v>
      </c>
      <c r="G32" s="153"/>
      <c r="H32" s="153"/>
      <c r="I32" s="183" t="s">
        <v>33</v>
      </c>
      <c r="J32" s="183" t="s">
        <v>35</v>
      </c>
      <c r="L32" s="23"/>
    </row>
    <row r="33" spans="2:12" s="1" customFormat="1" ht="14.45" customHeight="1">
      <c r="B33" s="127"/>
      <c r="C33" s="153"/>
      <c r="D33" s="184" t="s">
        <v>36</v>
      </c>
      <c r="E33" s="154" t="s">
        <v>37</v>
      </c>
      <c r="F33" s="185">
        <f>ROUND((SUM(BE118:BE126)),  2)</f>
        <v>0</v>
      </c>
      <c r="G33" s="153"/>
      <c r="H33" s="153"/>
      <c r="I33" s="186">
        <v>0.21</v>
      </c>
      <c r="J33" s="185">
        <f>ROUND(((SUM(BE118:BE126))*I33),  2)</f>
        <v>0</v>
      </c>
      <c r="L33" s="23"/>
    </row>
    <row r="34" spans="2:12" s="1" customFormat="1" ht="14.45" customHeight="1">
      <c r="B34" s="127"/>
      <c r="C34" s="153"/>
      <c r="D34" s="153"/>
      <c r="E34" s="154" t="s">
        <v>38</v>
      </c>
      <c r="F34" s="185">
        <f>ROUND((SUM(BF118:BF126)),  2)</f>
        <v>0</v>
      </c>
      <c r="G34" s="153"/>
      <c r="H34" s="153"/>
      <c r="I34" s="186">
        <v>0.12</v>
      </c>
      <c r="J34" s="185">
        <f>ROUND(((SUM(BF118:BF126))*I34),  2)</f>
        <v>0</v>
      </c>
      <c r="L34" s="23"/>
    </row>
    <row r="35" spans="2:12" s="1" customFormat="1" ht="14.45" hidden="1" customHeight="1">
      <c r="B35" s="127"/>
      <c r="C35" s="153"/>
      <c r="D35" s="153"/>
      <c r="E35" s="154" t="s">
        <v>39</v>
      </c>
      <c r="F35" s="185">
        <f>ROUND((SUM(BG118:BG126)),  2)</f>
        <v>0</v>
      </c>
      <c r="G35" s="153"/>
      <c r="H35" s="153"/>
      <c r="I35" s="186">
        <v>0.21</v>
      </c>
      <c r="J35" s="185">
        <f>0</f>
        <v>0</v>
      </c>
      <c r="L35" s="23"/>
    </row>
    <row r="36" spans="2:12" s="1" customFormat="1" ht="14.45" hidden="1" customHeight="1">
      <c r="B36" s="127"/>
      <c r="C36" s="153"/>
      <c r="D36" s="153"/>
      <c r="E36" s="154" t="s">
        <v>40</v>
      </c>
      <c r="F36" s="185">
        <f>ROUND((SUM(BH118:BH126)),  2)</f>
        <v>0</v>
      </c>
      <c r="G36" s="153"/>
      <c r="H36" s="153"/>
      <c r="I36" s="186">
        <v>0.12</v>
      </c>
      <c r="J36" s="185">
        <f>0</f>
        <v>0</v>
      </c>
      <c r="L36" s="23"/>
    </row>
    <row r="37" spans="2:12" s="1" customFormat="1" ht="14.45" hidden="1" customHeight="1">
      <c r="B37" s="127"/>
      <c r="C37" s="153"/>
      <c r="D37" s="153"/>
      <c r="E37" s="154" t="s">
        <v>41</v>
      </c>
      <c r="F37" s="185">
        <f>ROUND((SUM(BI118:BI126)),  2)</f>
        <v>0</v>
      </c>
      <c r="G37" s="153"/>
      <c r="H37" s="153"/>
      <c r="I37" s="186">
        <v>0</v>
      </c>
      <c r="J37" s="185">
        <f>0</f>
        <v>0</v>
      </c>
      <c r="L37" s="23"/>
    </row>
    <row r="38" spans="2:12" s="1" customFormat="1" ht="6.95" customHeight="1">
      <c r="B38" s="127"/>
      <c r="C38" s="153"/>
      <c r="D38" s="153"/>
      <c r="E38" s="153"/>
      <c r="F38" s="153"/>
      <c r="G38" s="153"/>
      <c r="H38" s="153"/>
      <c r="I38" s="153"/>
      <c r="J38" s="153"/>
      <c r="L38" s="23"/>
    </row>
    <row r="39" spans="2:12" s="1" customFormat="1" ht="25.35" customHeight="1">
      <c r="B39" s="127"/>
      <c r="C39" s="165"/>
      <c r="D39" s="187" t="s">
        <v>42</v>
      </c>
      <c r="E39" s="188"/>
      <c r="F39" s="188"/>
      <c r="G39" s="189" t="s">
        <v>43</v>
      </c>
      <c r="H39" s="190" t="s">
        <v>44</v>
      </c>
      <c r="I39" s="188"/>
      <c r="J39" s="191">
        <f>SUM(J30:J37)</f>
        <v>0</v>
      </c>
      <c r="K39" s="63"/>
      <c r="L39" s="23"/>
    </row>
    <row r="40" spans="2:12" s="1" customFormat="1" ht="14.45" customHeight="1">
      <c r="B40" s="127"/>
      <c r="C40" s="153"/>
      <c r="D40" s="153"/>
      <c r="E40" s="153"/>
      <c r="F40" s="153"/>
      <c r="G40" s="153"/>
      <c r="H40" s="153"/>
      <c r="I40" s="153"/>
      <c r="J40" s="153"/>
      <c r="L40" s="23"/>
    </row>
    <row r="41" spans="2:12" ht="14.45" customHeight="1">
      <c r="B41" s="192"/>
      <c r="C41" s="193"/>
      <c r="D41" s="193"/>
      <c r="E41" s="193"/>
      <c r="F41" s="193"/>
      <c r="G41" s="193"/>
      <c r="H41" s="193"/>
      <c r="I41" s="193"/>
      <c r="J41" s="193"/>
      <c r="L41" s="18"/>
    </row>
    <row r="42" spans="2:12" ht="14.45" customHeight="1">
      <c r="B42" s="192"/>
      <c r="C42" s="193"/>
      <c r="D42" s="193"/>
      <c r="E42" s="193"/>
      <c r="F42" s="193"/>
      <c r="G42" s="193"/>
      <c r="H42" s="193"/>
      <c r="I42" s="193"/>
      <c r="J42" s="193"/>
      <c r="L42" s="18"/>
    </row>
    <row r="43" spans="2:12" ht="14.45" customHeight="1">
      <c r="B43" s="192"/>
      <c r="C43" s="193"/>
      <c r="D43" s="193"/>
      <c r="E43" s="193"/>
      <c r="F43" s="193"/>
      <c r="G43" s="193"/>
      <c r="H43" s="193"/>
      <c r="I43" s="193"/>
      <c r="J43" s="193"/>
      <c r="L43" s="18"/>
    </row>
    <row r="44" spans="2:12" ht="14.45" customHeight="1">
      <c r="B44" s="192"/>
      <c r="C44" s="193"/>
      <c r="D44" s="193"/>
      <c r="E44" s="193"/>
      <c r="F44" s="193"/>
      <c r="G44" s="193"/>
      <c r="H44" s="193"/>
      <c r="I44" s="193"/>
      <c r="J44" s="193"/>
      <c r="L44" s="18"/>
    </row>
    <row r="45" spans="2:12" ht="14.45" customHeight="1">
      <c r="B45" s="192"/>
      <c r="C45" s="193"/>
      <c r="D45" s="193"/>
      <c r="E45" s="193"/>
      <c r="F45" s="193"/>
      <c r="G45" s="193"/>
      <c r="H45" s="193"/>
      <c r="I45" s="193"/>
      <c r="J45" s="193"/>
      <c r="L45" s="18"/>
    </row>
    <row r="46" spans="2:12" ht="14.45" customHeight="1">
      <c r="B46" s="192"/>
      <c r="C46" s="193"/>
      <c r="D46" s="193"/>
      <c r="E46" s="193"/>
      <c r="F46" s="193"/>
      <c r="G46" s="193"/>
      <c r="H46" s="193"/>
      <c r="I46" s="193"/>
      <c r="J46" s="193"/>
      <c r="L46" s="18"/>
    </row>
    <row r="47" spans="2:12" ht="14.45" customHeight="1">
      <c r="B47" s="192"/>
      <c r="C47" s="193"/>
      <c r="D47" s="193"/>
      <c r="E47" s="193"/>
      <c r="F47" s="193"/>
      <c r="G47" s="193"/>
      <c r="H47" s="193"/>
      <c r="I47" s="193"/>
      <c r="J47" s="193"/>
      <c r="L47" s="18"/>
    </row>
    <row r="48" spans="2:12" ht="14.45" customHeight="1">
      <c r="B48" s="192"/>
      <c r="C48" s="193"/>
      <c r="D48" s="193"/>
      <c r="E48" s="193"/>
      <c r="F48" s="193"/>
      <c r="G48" s="193"/>
      <c r="H48" s="193"/>
      <c r="I48" s="193"/>
      <c r="J48" s="193"/>
      <c r="L48" s="18"/>
    </row>
    <row r="49" spans="2:12" ht="14.45" customHeight="1">
      <c r="B49" s="192"/>
      <c r="C49" s="193"/>
      <c r="D49" s="193"/>
      <c r="E49" s="193"/>
      <c r="F49" s="193"/>
      <c r="G49" s="193"/>
      <c r="H49" s="193"/>
      <c r="I49" s="193"/>
      <c r="J49" s="193"/>
      <c r="L49" s="18"/>
    </row>
    <row r="50" spans="2:12" s="1" customFormat="1" ht="14.45" customHeight="1">
      <c r="B50" s="127"/>
      <c r="C50" s="153"/>
      <c r="D50" s="194" t="s">
        <v>45</v>
      </c>
      <c r="E50" s="195"/>
      <c r="F50" s="195"/>
      <c r="G50" s="194" t="s">
        <v>46</v>
      </c>
      <c r="H50" s="195"/>
      <c r="I50" s="195"/>
      <c r="J50" s="195"/>
      <c r="K50" s="27"/>
      <c r="L50" s="23"/>
    </row>
    <row r="51" spans="2:12">
      <c r="B51" s="192"/>
      <c r="C51" s="193"/>
      <c r="D51" s="193"/>
      <c r="E51" s="193"/>
      <c r="F51" s="193"/>
      <c r="G51" s="193"/>
      <c r="H51" s="193"/>
      <c r="I51" s="193"/>
      <c r="J51" s="193"/>
      <c r="L51" s="18"/>
    </row>
    <row r="52" spans="2:12">
      <c r="B52" s="192"/>
      <c r="C52" s="193"/>
      <c r="D52" s="193"/>
      <c r="E52" s="193"/>
      <c r="F52" s="193"/>
      <c r="G52" s="193"/>
      <c r="H52" s="193"/>
      <c r="I52" s="193"/>
      <c r="J52" s="193"/>
      <c r="L52" s="18"/>
    </row>
    <row r="53" spans="2:12">
      <c r="B53" s="192"/>
      <c r="C53" s="193"/>
      <c r="D53" s="193"/>
      <c r="E53" s="193"/>
      <c r="F53" s="193"/>
      <c r="G53" s="193"/>
      <c r="H53" s="193"/>
      <c r="I53" s="193"/>
      <c r="J53" s="193"/>
      <c r="L53" s="18"/>
    </row>
    <row r="54" spans="2:12">
      <c r="B54" s="192"/>
      <c r="C54" s="193"/>
      <c r="D54" s="193"/>
      <c r="E54" s="193"/>
      <c r="F54" s="193"/>
      <c r="G54" s="193"/>
      <c r="H54" s="193"/>
      <c r="I54" s="193"/>
      <c r="J54" s="193"/>
      <c r="L54" s="18"/>
    </row>
    <row r="55" spans="2:12">
      <c r="B55" s="192"/>
      <c r="C55" s="193"/>
      <c r="D55" s="193"/>
      <c r="E55" s="193"/>
      <c r="F55" s="193"/>
      <c r="G55" s="193"/>
      <c r="H55" s="193"/>
      <c r="I55" s="193"/>
      <c r="J55" s="193"/>
      <c r="L55" s="18"/>
    </row>
    <row r="56" spans="2:12">
      <c r="B56" s="192"/>
      <c r="C56" s="193"/>
      <c r="D56" s="193"/>
      <c r="E56" s="193"/>
      <c r="F56" s="193"/>
      <c r="G56" s="193"/>
      <c r="H56" s="193"/>
      <c r="I56" s="193"/>
      <c r="J56" s="193"/>
      <c r="L56" s="18"/>
    </row>
    <row r="57" spans="2:12">
      <c r="B57" s="192"/>
      <c r="C57" s="193"/>
      <c r="D57" s="193"/>
      <c r="E57" s="193"/>
      <c r="F57" s="193"/>
      <c r="G57" s="193"/>
      <c r="H57" s="193"/>
      <c r="I57" s="193"/>
      <c r="J57" s="193"/>
      <c r="L57" s="18"/>
    </row>
    <row r="58" spans="2:12">
      <c r="B58" s="192"/>
      <c r="C58" s="193"/>
      <c r="D58" s="193"/>
      <c r="E58" s="193"/>
      <c r="F58" s="193"/>
      <c r="G58" s="193"/>
      <c r="H58" s="193"/>
      <c r="I58" s="193"/>
      <c r="J58" s="193"/>
      <c r="L58" s="18"/>
    </row>
    <row r="59" spans="2:12">
      <c r="B59" s="192"/>
      <c r="C59" s="193"/>
      <c r="D59" s="193"/>
      <c r="E59" s="193"/>
      <c r="F59" s="193"/>
      <c r="G59" s="193"/>
      <c r="H59" s="193"/>
      <c r="I59" s="193"/>
      <c r="J59" s="193"/>
      <c r="L59" s="18"/>
    </row>
    <row r="60" spans="2:12">
      <c r="B60" s="192"/>
      <c r="C60" s="193"/>
      <c r="D60" s="193"/>
      <c r="E60" s="193"/>
      <c r="F60" s="193"/>
      <c r="G60" s="193"/>
      <c r="H60" s="193"/>
      <c r="I60" s="193"/>
      <c r="J60" s="193"/>
      <c r="L60" s="18"/>
    </row>
    <row r="61" spans="2:12" s="1" customFormat="1" ht="12.75">
      <c r="B61" s="127"/>
      <c r="C61" s="153"/>
      <c r="D61" s="196" t="s">
        <v>47</v>
      </c>
      <c r="E61" s="197"/>
      <c r="F61" s="198" t="s">
        <v>48</v>
      </c>
      <c r="G61" s="196" t="s">
        <v>47</v>
      </c>
      <c r="H61" s="197"/>
      <c r="I61" s="197"/>
      <c r="J61" s="199" t="s">
        <v>48</v>
      </c>
      <c r="K61" s="24"/>
      <c r="L61" s="23"/>
    </row>
    <row r="62" spans="2:12">
      <c r="B62" s="192"/>
      <c r="C62" s="193"/>
      <c r="D62" s="193"/>
      <c r="E62" s="193"/>
      <c r="F62" s="193"/>
      <c r="G62" s="193"/>
      <c r="H62" s="193"/>
      <c r="I62" s="193"/>
      <c r="J62" s="193"/>
      <c r="L62" s="18"/>
    </row>
    <row r="63" spans="2:12">
      <c r="B63" s="192"/>
      <c r="C63" s="193"/>
      <c r="D63" s="193"/>
      <c r="E63" s="193"/>
      <c r="F63" s="193"/>
      <c r="G63" s="193"/>
      <c r="H63" s="193"/>
      <c r="I63" s="193"/>
      <c r="J63" s="193"/>
      <c r="L63" s="18"/>
    </row>
    <row r="64" spans="2:12">
      <c r="B64" s="192"/>
      <c r="C64" s="193"/>
      <c r="D64" s="193"/>
      <c r="E64" s="193"/>
      <c r="F64" s="193"/>
      <c r="G64" s="193"/>
      <c r="H64" s="193"/>
      <c r="I64" s="193"/>
      <c r="J64" s="193"/>
      <c r="L64" s="18"/>
    </row>
    <row r="65" spans="2:12" s="1" customFormat="1" ht="12.75">
      <c r="B65" s="127"/>
      <c r="C65" s="153"/>
      <c r="D65" s="194" t="s">
        <v>49</v>
      </c>
      <c r="E65" s="195"/>
      <c r="F65" s="195"/>
      <c r="G65" s="194" t="s">
        <v>50</v>
      </c>
      <c r="H65" s="195"/>
      <c r="I65" s="195"/>
      <c r="J65" s="195"/>
      <c r="K65" s="27"/>
      <c r="L65" s="23"/>
    </row>
    <row r="66" spans="2:12">
      <c r="B66" s="192"/>
      <c r="C66" s="193"/>
      <c r="D66" s="193"/>
      <c r="E66" s="193"/>
      <c r="F66" s="193"/>
      <c r="G66" s="193"/>
      <c r="H66" s="193"/>
      <c r="I66" s="193"/>
      <c r="J66" s="193"/>
      <c r="L66" s="18"/>
    </row>
    <row r="67" spans="2:12">
      <c r="B67" s="192"/>
      <c r="C67" s="193"/>
      <c r="D67" s="193"/>
      <c r="E67" s="193"/>
      <c r="F67" s="193"/>
      <c r="G67" s="193"/>
      <c r="H67" s="193"/>
      <c r="I67" s="193"/>
      <c r="J67" s="193"/>
      <c r="L67" s="18"/>
    </row>
    <row r="68" spans="2:12">
      <c r="B68" s="192"/>
      <c r="C68" s="193"/>
      <c r="D68" s="193"/>
      <c r="E68" s="193"/>
      <c r="F68" s="193"/>
      <c r="G68" s="193"/>
      <c r="H68" s="193"/>
      <c r="I68" s="193"/>
      <c r="J68" s="193"/>
      <c r="L68" s="18"/>
    </row>
    <row r="69" spans="2:12">
      <c r="B69" s="192"/>
      <c r="C69" s="193"/>
      <c r="D69" s="193"/>
      <c r="E69" s="193"/>
      <c r="F69" s="193"/>
      <c r="G69" s="193"/>
      <c r="H69" s="193"/>
      <c r="I69" s="193"/>
      <c r="J69" s="193"/>
      <c r="L69" s="18"/>
    </row>
    <row r="70" spans="2:12">
      <c r="B70" s="192"/>
      <c r="C70" s="193"/>
      <c r="D70" s="193"/>
      <c r="E70" s="193"/>
      <c r="F70" s="193"/>
      <c r="G70" s="193"/>
      <c r="H70" s="193"/>
      <c r="I70" s="193"/>
      <c r="J70" s="193"/>
      <c r="L70" s="18"/>
    </row>
    <row r="71" spans="2:12">
      <c r="B71" s="192"/>
      <c r="C71" s="193"/>
      <c r="D71" s="193"/>
      <c r="E71" s="193"/>
      <c r="F71" s="193"/>
      <c r="G71" s="193"/>
      <c r="H71" s="193"/>
      <c r="I71" s="193"/>
      <c r="J71" s="193"/>
      <c r="L71" s="18"/>
    </row>
    <row r="72" spans="2:12">
      <c r="B72" s="192"/>
      <c r="C72" s="193"/>
      <c r="D72" s="193"/>
      <c r="E72" s="193"/>
      <c r="F72" s="193"/>
      <c r="G72" s="193"/>
      <c r="H72" s="193"/>
      <c r="I72" s="193"/>
      <c r="J72" s="193"/>
      <c r="L72" s="18"/>
    </row>
    <row r="73" spans="2:12">
      <c r="B73" s="192"/>
      <c r="C73" s="193"/>
      <c r="D73" s="193"/>
      <c r="E73" s="193"/>
      <c r="F73" s="193"/>
      <c r="G73" s="193"/>
      <c r="H73" s="193"/>
      <c r="I73" s="193"/>
      <c r="J73" s="193"/>
      <c r="L73" s="18"/>
    </row>
    <row r="74" spans="2:12">
      <c r="B74" s="192"/>
      <c r="C74" s="193"/>
      <c r="D74" s="193"/>
      <c r="E74" s="193"/>
      <c r="F74" s="193"/>
      <c r="G74" s="193"/>
      <c r="H74" s="193"/>
      <c r="I74" s="193"/>
      <c r="J74" s="193"/>
      <c r="L74" s="18"/>
    </row>
    <row r="75" spans="2:12">
      <c r="B75" s="192"/>
      <c r="C75" s="193"/>
      <c r="D75" s="193"/>
      <c r="E75" s="193"/>
      <c r="F75" s="193"/>
      <c r="G75" s="193"/>
      <c r="H75" s="193"/>
      <c r="I75" s="193"/>
      <c r="J75" s="193"/>
      <c r="L75" s="18"/>
    </row>
    <row r="76" spans="2:12" s="1" customFormat="1" ht="12.75">
      <c r="B76" s="127"/>
      <c r="C76" s="153"/>
      <c r="D76" s="196" t="s">
        <v>47</v>
      </c>
      <c r="E76" s="197"/>
      <c r="F76" s="198" t="s">
        <v>48</v>
      </c>
      <c r="G76" s="196" t="s">
        <v>47</v>
      </c>
      <c r="H76" s="197"/>
      <c r="I76" s="197"/>
      <c r="J76" s="199" t="s">
        <v>48</v>
      </c>
      <c r="K76" s="24"/>
      <c r="L76" s="23"/>
    </row>
    <row r="77" spans="2:12" s="1" customFormat="1" ht="14.45" customHeight="1">
      <c r="B77" s="124"/>
      <c r="C77" s="125"/>
      <c r="D77" s="125"/>
      <c r="E77" s="125"/>
      <c r="F77" s="125"/>
      <c r="G77" s="125"/>
      <c r="H77" s="125"/>
      <c r="I77" s="125"/>
      <c r="J77" s="125"/>
      <c r="K77" s="28"/>
      <c r="L77" s="23"/>
    </row>
    <row r="78" spans="2:12">
      <c r="B78" s="193"/>
      <c r="C78" s="193"/>
      <c r="D78" s="193"/>
      <c r="E78" s="193"/>
      <c r="F78" s="193"/>
      <c r="G78" s="193"/>
      <c r="H78" s="193"/>
      <c r="I78" s="193"/>
      <c r="J78" s="193"/>
    </row>
    <row r="79" spans="2:12">
      <c r="B79" s="193"/>
      <c r="C79" s="193"/>
      <c r="D79" s="193"/>
      <c r="E79" s="193"/>
      <c r="F79" s="193"/>
      <c r="G79" s="193"/>
      <c r="H79" s="193"/>
      <c r="I79" s="193"/>
      <c r="J79" s="193"/>
    </row>
    <row r="80" spans="2:12">
      <c r="B80" s="193"/>
      <c r="C80" s="193"/>
      <c r="D80" s="193"/>
      <c r="E80" s="193"/>
      <c r="F80" s="193"/>
      <c r="G80" s="193"/>
      <c r="H80" s="193"/>
      <c r="I80" s="193"/>
      <c r="J80" s="193"/>
    </row>
    <row r="81" spans="2:47" s="1" customFormat="1" ht="6.95" customHeight="1">
      <c r="B81" s="150"/>
      <c r="C81" s="151"/>
      <c r="D81" s="151"/>
      <c r="E81" s="151"/>
      <c r="F81" s="151"/>
      <c r="G81" s="151"/>
      <c r="H81" s="151"/>
      <c r="I81" s="151"/>
      <c r="J81" s="151"/>
      <c r="K81" s="29"/>
      <c r="L81" s="23"/>
    </row>
    <row r="82" spans="2:47" s="1" customFormat="1" ht="24.95" customHeight="1">
      <c r="B82" s="127"/>
      <c r="C82" s="152" t="s">
        <v>105</v>
      </c>
      <c r="D82" s="153"/>
      <c r="E82" s="153"/>
      <c r="F82" s="153"/>
      <c r="G82" s="153"/>
      <c r="H82" s="153"/>
      <c r="I82" s="153"/>
      <c r="J82" s="153"/>
      <c r="L82" s="23"/>
    </row>
    <row r="83" spans="2:47" s="1" customFormat="1" ht="6.95" customHeight="1">
      <c r="B83" s="127"/>
      <c r="C83" s="153"/>
      <c r="D83" s="153"/>
      <c r="E83" s="153"/>
      <c r="F83" s="153"/>
      <c r="G83" s="153"/>
      <c r="H83" s="153"/>
      <c r="I83" s="153"/>
      <c r="J83" s="153"/>
      <c r="L83" s="23"/>
    </row>
    <row r="84" spans="2:47" s="1" customFormat="1" ht="12" customHeight="1">
      <c r="B84" s="127"/>
      <c r="C84" s="154" t="s">
        <v>16</v>
      </c>
      <c r="D84" s="153"/>
      <c r="E84" s="153"/>
      <c r="F84" s="153"/>
      <c r="G84" s="153"/>
      <c r="H84" s="153"/>
      <c r="I84" s="153"/>
      <c r="J84" s="153"/>
      <c r="L84" s="23"/>
    </row>
    <row r="85" spans="2:47" s="1" customFormat="1" ht="16.5" customHeight="1">
      <c r="B85" s="127"/>
      <c r="C85" s="153"/>
      <c r="D85" s="153"/>
      <c r="E85" s="264" t="str">
        <f>E7</f>
        <v>ZOO Brno - lední medvědi</v>
      </c>
      <c r="F85" s="265"/>
      <c r="G85" s="265"/>
      <c r="H85" s="265"/>
      <c r="I85" s="153"/>
      <c r="J85" s="153"/>
      <c r="L85" s="23"/>
    </row>
    <row r="86" spans="2:47" s="1" customFormat="1" ht="12" customHeight="1">
      <c r="B86" s="127"/>
      <c r="C86" s="154" t="s">
        <v>103</v>
      </c>
      <c r="D86" s="153"/>
      <c r="E86" s="153"/>
      <c r="F86" s="153"/>
      <c r="G86" s="153"/>
      <c r="H86" s="153"/>
      <c r="I86" s="153"/>
      <c r="J86" s="153"/>
      <c r="L86" s="23"/>
    </row>
    <row r="87" spans="2:47" s="1" customFormat="1" ht="16.5" customHeight="1">
      <c r="B87" s="127"/>
      <c r="C87" s="153"/>
      <c r="D87" s="153"/>
      <c r="E87" s="247" t="str">
        <f>E9</f>
        <v>901 - VON</v>
      </c>
      <c r="F87" s="263"/>
      <c r="G87" s="263"/>
      <c r="H87" s="263"/>
      <c r="I87" s="153"/>
      <c r="J87" s="153"/>
      <c r="L87" s="23"/>
    </row>
    <row r="88" spans="2:47" s="1" customFormat="1" ht="6.95" customHeight="1">
      <c r="B88" s="127"/>
      <c r="C88" s="153"/>
      <c r="D88" s="153"/>
      <c r="E88" s="153"/>
      <c r="F88" s="153"/>
      <c r="G88" s="153"/>
      <c r="H88" s="153"/>
      <c r="I88" s="153"/>
      <c r="J88" s="153"/>
      <c r="L88" s="23"/>
    </row>
    <row r="89" spans="2:47" s="1" customFormat="1" ht="12" customHeight="1">
      <c r="B89" s="127"/>
      <c r="C89" s="154" t="s">
        <v>20</v>
      </c>
      <c r="D89" s="153"/>
      <c r="E89" s="153"/>
      <c r="F89" s="155" t="str">
        <f>F12</f>
        <v xml:space="preserve"> </v>
      </c>
      <c r="G89" s="153"/>
      <c r="H89" s="153"/>
      <c r="I89" s="154" t="s">
        <v>22</v>
      </c>
      <c r="J89" s="156">
        <f>IF(J12="","",J12)</f>
        <v>45489</v>
      </c>
      <c r="L89" s="23"/>
    </row>
    <row r="90" spans="2:47" s="1" customFormat="1" ht="6.95" customHeight="1">
      <c r="B90" s="127"/>
      <c r="C90" s="153"/>
      <c r="D90" s="153"/>
      <c r="E90" s="153"/>
      <c r="F90" s="153"/>
      <c r="G90" s="153"/>
      <c r="H90" s="153"/>
      <c r="I90" s="153"/>
      <c r="J90" s="153"/>
      <c r="L90" s="23"/>
    </row>
    <row r="91" spans="2:47" s="1" customFormat="1" ht="15.2" customHeight="1">
      <c r="B91" s="127"/>
      <c r="C91" s="154" t="s">
        <v>23</v>
      </c>
      <c r="D91" s="153"/>
      <c r="E91" s="153"/>
      <c r="F91" s="155" t="str">
        <f>E15</f>
        <v xml:space="preserve"> </v>
      </c>
      <c r="G91" s="153"/>
      <c r="H91" s="153"/>
      <c r="I91" s="154" t="s">
        <v>28</v>
      </c>
      <c r="J91" s="157" t="str">
        <f>E21</f>
        <v xml:space="preserve"> </v>
      </c>
      <c r="L91" s="23"/>
    </row>
    <row r="92" spans="2:47" s="1" customFormat="1" ht="15.2" customHeight="1">
      <c r="B92" s="127"/>
      <c r="C92" s="154" t="s">
        <v>26</v>
      </c>
      <c r="D92" s="153"/>
      <c r="E92" s="153"/>
      <c r="F92" s="155" t="str">
        <f>IF(E18="","",E18)</f>
        <v>Vyplň údaj</v>
      </c>
      <c r="G92" s="153"/>
      <c r="H92" s="153"/>
      <c r="I92" s="154" t="s">
        <v>30</v>
      </c>
      <c r="J92" s="157" t="str">
        <f>E24</f>
        <v xml:space="preserve"> </v>
      </c>
      <c r="L92" s="23"/>
    </row>
    <row r="93" spans="2:47" s="1" customFormat="1" ht="10.35" customHeight="1">
      <c r="B93" s="127"/>
      <c r="C93" s="153"/>
      <c r="D93" s="153"/>
      <c r="E93" s="153"/>
      <c r="F93" s="153"/>
      <c r="G93" s="153"/>
      <c r="H93" s="153"/>
      <c r="I93" s="153"/>
      <c r="J93" s="153"/>
      <c r="L93" s="23"/>
    </row>
    <row r="94" spans="2:47" s="1" customFormat="1" ht="29.25" customHeight="1">
      <c r="B94" s="127"/>
      <c r="C94" s="164" t="s">
        <v>106</v>
      </c>
      <c r="D94" s="165"/>
      <c r="E94" s="165"/>
      <c r="F94" s="165"/>
      <c r="G94" s="165"/>
      <c r="H94" s="165"/>
      <c r="I94" s="165"/>
      <c r="J94" s="166" t="s">
        <v>107</v>
      </c>
      <c r="K94" s="62"/>
      <c r="L94" s="23"/>
    </row>
    <row r="95" spans="2:47" s="1" customFormat="1" ht="10.35" customHeight="1">
      <c r="B95" s="127"/>
      <c r="C95" s="153"/>
      <c r="D95" s="153"/>
      <c r="E95" s="153"/>
      <c r="F95" s="153"/>
      <c r="G95" s="153"/>
      <c r="H95" s="153"/>
      <c r="I95" s="153"/>
      <c r="J95" s="153"/>
      <c r="L95" s="23"/>
    </row>
    <row r="96" spans="2:47" s="1" customFormat="1" ht="22.9" customHeight="1">
      <c r="B96" s="127"/>
      <c r="C96" s="167" t="s">
        <v>108</v>
      </c>
      <c r="D96" s="153"/>
      <c r="E96" s="153"/>
      <c r="F96" s="153"/>
      <c r="G96" s="153"/>
      <c r="H96" s="153"/>
      <c r="I96" s="153"/>
      <c r="J96" s="168">
        <f>J118</f>
        <v>0</v>
      </c>
      <c r="L96" s="23"/>
      <c r="AU96" s="16" t="s">
        <v>109</v>
      </c>
    </row>
    <row r="97" spans="2:12" s="8" customFormat="1" ht="24.95" customHeight="1">
      <c r="B97" s="169"/>
      <c r="C97" s="170"/>
      <c r="D97" s="171" t="s">
        <v>1469</v>
      </c>
      <c r="E97" s="172"/>
      <c r="F97" s="172"/>
      <c r="G97" s="172"/>
      <c r="H97" s="172"/>
      <c r="I97" s="172"/>
      <c r="J97" s="173">
        <f>J119</f>
        <v>0</v>
      </c>
      <c r="L97" s="64"/>
    </row>
    <row r="98" spans="2:12" s="9" customFormat="1" ht="19.899999999999999" customHeight="1">
      <c r="B98" s="174"/>
      <c r="C98" s="175"/>
      <c r="D98" s="176" t="s">
        <v>1470</v>
      </c>
      <c r="E98" s="177"/>
      <c r="F98" s="177"/>
      <c r="G98" s="177"/>
      <c r="H98" s="177"/>
      <c r="I98" s="177"/>
      <c r="J98" s="178">
        <f>J120</f>
        <v>0</v>
      </c>
      <c r="L98" s="65"/>
    </row>
    <row r="99" spans="2:12" s="1" customFormat="1" ht="21.75" customHeight="1">
      <c r="B99" s="127"/>
      <c r="C99" s="153"/>
      <c r="D99" s="153"/>
      <c r="E99" s="153"/>
      <c r="F99" s="153"/>
      <c r="G99" s="153"/>
      <c r="H99" s="153"/>
      <c r="I99" s="153"/>
      <c r="J99" s="153"/>
      <c r="L99" s="23"/>
    </row>
    <row r="100" spans="2:12" s="1" customFormat="1" ht="6.95" customHeight="1">
      <c r="B100" s="124"/>
      <c r="C100" s="125"/>
      <c r="D100" s="125"/>
      <c r="E100" s="125"/>
      <c r="F100" s="125"/>
      <c r="G100" s="125"/>
      <c r="H100" s="125"/>
      <c r="I100" s="125"/>
      <c r="J100" s="125"/>
      <c r="K100" s="28"/>
      <c r="L100" s="23"/>
    </row>
    <row r="101" spans="2:12">
      <c r="B101" s="193"/>
      <c r="C101" s="193"/>
      <c r="D101" s="193"/>
      <c r="E101" s="193"/>
      <c r="F101" s="193"/>
      <c r="G101" s="193"/>
      <c r="H101" s="193"/>
      <c r="I101" s="193"/>
      <c r="J101" s="193"/>
    </row>
    <row r="102" spans="2:12">
      <c r="B102" s="193"/>
      <c r="C102" s="193"/>
      <c r="D102" s="193"/>
      <c r="E102" s="193"/>
      <c r="F102" s="193"/>
      <c r="G102" s="193"/>
      <c r="H102" s="193"/>
      <c r="I102" s="193"/>
      <c r="J102" s="193"/>
    </row>
    <row r="103" spans="2:12">
      <c r="B103" s="193"/>
      <c r="C103" s="193"/>
      <c r="D103" s="193"/>
      <c r="E103" s="193"/>
      <c r="F103" s="193"/>
      <c r="G103" s="193"/>
      <c r="H103" s="193"/>
      <c r="I103" s="193"/>
      <c r="J103" s="193"/>
    </row>
    <row r="104" spans="2:12" s="1" customFormat="1" ht="6.95" customHeight="1">
      <c r="B104" s="150"/>
      <c r="C104" s="151"/>
      <c r="D104" s="151"/>
      <c r="E104" s="151"/>
      <c r="F104" s="151"/>
      <c r="G104" s="151"/>
      <c r="H104" s="151"/>
      <c r="I104" s="151"/>
      <c r="J104" s="151"/>
      <c r="K104" s="29"/>
      <c r="L104" s="23"/>
    </row>
    <row r="105" spans="2:12" s="1" customFormat="1" ht="24.95" customHeight="1">
      <c r="B105" s="127"/>
      <c r="C105" s="152" t="s">
        <v>117</v>
      </c>
      <c r="D105" s="153"/>
      <c r="E105" s="153"/>
      <c r="F105" s="153"/>
      <c r="G105" s="153"/>
      <c r="H105" s="153"/>
      <c r="I105" s="153"/>
      <c r="J105" s="153"/>
      <c r="L105" s="23"/>
    </row>
    <row r="106" spans="2:12" s="1" customFormat="1" ht="6.95" customHeight="1">
      <c r="B106" s="127"/>
      <c r="C106" s="153"/>
      <c r="D106" s="153"/>
      <c r="E106" s="153"/>
      <c r="F106" s="153"/>
      <c r="G106" s="153"/>
      <c r="H106" s="153"/>
      <c r="I106" s="153"/>
      <c r="J106" s="153"/>
      <c r="L106" s="23"/>
    </row>
    <row r="107" spans="2:12" s="1" customFormat="1" ht="12" customHeight="1">
      <c r="B107" s="127"/>
      <c r="C107" s="154" t="s">
        <v>16</v>
      </c>
      <c r="D107" s="153"/>
      <c r="E107" s="153"/>
      <c r="F107" s="153"/>
      <c r="G107" s="153"/>
      <c r="H107" s="153"/>
      <c r="I107" s="153"/>
      <c r="J107" s="153"/>
      <c r="L107" s="23"/>
    </row>
    <row r="108" spans="2:12" s="1" customFormat="1" ht="16.5" customHeight="1">
      <c r="B108" s="127"/>
      <c r="C108" s="153"/>
      <c r="D108" s="153"/>
      <c r="E108" s="264" t="str">
        <f>E7</f>
        <v>ZOO Brno - lední medvědi</v>
      </c>
      <c r="F108" s="265"/>
      <c r="G108" s="265"/>
      <c r="H108" s="265"/>
      <c r="I108" s="153"/>
      <c r="J108" s="153"/>
      <c r="L108" s="23"/>
    </row>
    <row r="109" spans="2:12" s="1" customFormat="1" ht="12" customHeight="1">
      <c r="B109" s="127"/>
      <c r="C109" s="154" t="s">
        <v>103</v>
      </c>
      <c r="D109" s="153"/>
      <c r="E109" s="153"/>
      <c r="F109" s="153"/>
      <c r="G109" s="153"/>
      <c r="H109" s="153"/>
      <c r="I109" s="153"/>
      <c r="J109" s="153"/>
      <c r="L109" s="23"/>
    </row>
    <row r="110" spans="2:12" s="1" customFormat="1" ht="16.5" customHeight="1">
      <c r="B110" s="127"/>
      <c r="C110" s="153"/>
      <c r="D110" s="153"/>
      <c r="E110" s="247" t="str">
        <f>E9</f>
        <v>901 - VON</v>
      </c>
      <c r="F110" s="263"/>
      <c r="G110" s="263"/>
      <c r="H110" s="263"/>
      <c r="I110" s="153"/>
      <c r="J110" s="153"/>
      <c r="L110" s="23"/>
    </row>
    <row r="111" spans="2:12" s="1" customFormat="1" ht="6.95" customHeight="1">
      <c r="B111" s="127"/>
      <c r="C111" s="153"/>
      <c r="D111" s="153"/>
      <c r="E111" s="153"/>
      <c r="F111" s="153"/>
      <c r="G111" s="153"/>
      <c r="H111" s="153"/>
      <c r="I111" s="153"/>
      <c r="J111" s="153"/>
      <c r="L111" s="23"/>
    </row>
    <row r="112" spans="2:12" s="1" customFormat="1" ht="12" customHeight="1">
      <c r="B112" s="127"/>
      <c r="C112" s="154" t="s">
        <v>20</v>
      </c>
      <c r="D112" s="153"/>
      <c r="E112" s="153"/>
      <c r="F112" s="155" t="str">
        <f>F12</f>
        <v xml:space="preserve"> </v>
      </c>
      <c r="G112" s="153"/>
      <c r="H112" s="153"/>
      <c r="I112" s="154" t="s">
        <v>22</v>
      </c>
      <c r="J112" s="156">
        <f>IF(J12="","",J12)</f>
        <v>45489</v>
      </c>
      <c r="L112" s="23"/>
    </row>
    <row r="113" spans="2:65" s="1" customFormat="1" ht="6.95" customHeight="1">
      <c r="B113" s="127"/>
      <c r="C113" s="153"/>
      <c r="D113" s="153"/>
      <c r="E113" s="153"/>
      <c r="F113" s="153"/>
      <c r="G113" s="153"/>
      <c r="H113" s="153"/>
      <c r="I113" s="153"/>
      <c r="J113" s="153"/>
      <c r="L113" s="23"/>
    </row>
    <row r="114" spans="2:65" s="1" customFormat="1" ht="15.2" customHeight="1">
      <c r="B114" s="127"/>
      <c r="C114" s="154" t="s">
        <v>23</v>
      </c>
      <c r="D114" s="153"/>
      <c r="E114" s="153"/>
      <c r="F114" s="155" t="str">
        <f>E15</f>
        <v xml:space="preserve"> </v>
      </c>
      <c r="G114" s="153"/>
      <c r="H114" s="153"/>
      <c r="I114" s="154" t="s">
        <v>28</v>
      </c>
      <c r="J114" s="157" t="str">
        <f>E21</f>
        <v xml:space="preserve"> </v>
      </c>
      <c r="L114" s="23"/>
    </row>
    <row r="115" spans="2:65" s="1" customFormat="1" ht="15.2" customHeight="1">
      <c r="B115" s="127"/>
      <c r="C115" s="154" t="s">
        <v>26</v>
      </c>
      <c r="D115" s="153"/>
      <c r="E115" s="153"/>
      <c r="F115" s="155" t="str">
        <f>IF(E18="","",E18)</f>
        <v>Vyplň údaj</v>
      </c>
      <c r="G115" s="153"/>
      <c r="H115" s="153"/>
      <c r="I115" s="154" t="s">
        <v>30</v>
      </c>
      <c r="J115" s="157" t="str">
        <f>E24</f>
        <v xml:space="preserve"> </v>
      </c>
      <c r="L115" s="23"/>
    </row>
    <row r="116" spans="2:65" s="1" customFormat="1" ht="10.35" customHeight="1">
      <c r="B116" s="127"/>
      <c r="C116" s="153"/>
      <c r="D116" s="153"/>
      <c r="E116" s="153"/>
      <c r="F116" s="153"/>
      <c r="G116" s="153"/>
      <c r="H116" s="153"/>
      <c r="I116" s="153"/>
      <c r="J116" s="153"/>
      <c r="L116" s="23"/>
    </row>
    <row r="117" spans="2:65" s="10" customFormat="1" ht="29.25" customHeight="1">
      <c r="B117" s="158"/>
      <c r="C117" s="159" t="s">
        <v>118</v>
      </c>
      <c r="D117" s="160" t="s">
        <v>57</v>
      </c>
      <c r="E117" s="160" t="s">
        <v>53</v>
      </c>
      <c r="F117" s="160" t="s">
        <v>54</v>
      </c>
      <c r="G117" s="160" t="s">
        <v>119</v>
      </c>
      <c r="H117" s="160" t="s">
        <v>120</v>
      </c>
      <c r="I117" s="160" t="s">
        <v>121</v>
      </c>
      <c r="J117" s="161" t="s">
        <v>107</v>
      </c>
      <c r="K117" s="67" t="s">
        <v>122</v>
      </c>
      <c r="L117" s="66"/>
      <c r="M117" s="36" t="s">
        <v>1</v>
      </c>
      <c r="N117" s="37" t="s">
        <v>36</v>
      </c>
      <c r="O117" s="37" t="s">
        <v>123</v>
      </c>
      <c r="P117" s="37" t="s">
        <v>124</v>
      </c>
      <c r="Q117" s="37" t="s">
        <v>125</v>
      </c>
      <c r="R117" s="37" t="s">
        <v>126</v>
      </c>
      <c r="S117" s="37" t="s">
        <v>127</v>
      </c>
      <c r="T117" s="38" t="s">
        <v>128</v>
      </c>
    </row>
    <row r="118" spans="2:65" s="1" customFormat="1" ht="22.9" customHeight="1">
      <c r="B118" s="127"/>
      <c r="C118" s="162" t="s">
        <v>129</v>
      </c>
      <c r="D118" s="153"/>
      <c r="E118" s="153"/>
      <c r="F118" s="153"/>
      <c r="G118" s="153"/>
      <c r="H118" s="153"/>
      <c r="I118" s="153"/>
      <c r="J118" s="163">
        <f>BK118</f>
        <v>0</v>
      </c>
      <c r="L118" s="23"/>
      <c r="M118" s="39"/>
      <c r="N118" s="32"/>
      <c r="O118" s="32"/>
      <c r="P118" s="68">
        <f>P119</f>
        <v>0</v>
      </c>
      <c r="Q118" s="32"/>
      <c r="R118" s="68">
        <f>R119</f>
        <v>0</v>
      </c>
      <c r="S118" s="32"/>
      <c r="T118" s="69">
        <f>T119</f>
        <v>0</v>
      </c>
      <c r="AT118" s="16" t="s">
        <v>71</v>
      </c>
      <c r="AU118" s="16" t="s">
        <v>109</v>
      </c>
      <c r="BK118" s="70">
        <f>BK119</f>
        <v>0</v>
      </c>
    </row>
    <row r="119" spans="2:65" s="11" customFormat="1" ht="25.9" customHeight="1">
      <c r="B119" s="133"/>
      <c r="C119" s="134"/>
      <c r="D119" s="135" t="s">
        <v>71</v>
      </c>
      <c r="E119" s="136" t="s">
        <v>1056</v>
      </c>
      <c r="F119" s="136" t="s">
        <v>1056</v>
      </c>
      <c r="G119" s="134"/>
      <c r="H119" s="134"/>
      <c r="I119" s="134"/>
      <c r="J119" s="137">
        <f>BK119</f>
        <v>0</v>
      </c>
      <c r="L119" s="71"/>
      <c r="M119" s="73"/>
      <c r="P119" s="74">
        <f>P120</f>
        <v>0</v>
      </c>
      <c r="R119" s="74">
        <f>R120</f>
        <v>0</v>
      </c>
      <c r="T119" s="75">
        <f>T120</f>
        <v>0</v>
      </c>
      <c r="AR119" s="72" t="s">
        <v>138</v>
      </c>
      <c r="AT119" s="76" t="s">
        <v>71</v>
      </c>
      <c r="AU119" s="76" t="s">
        <v>72</v>
      </c>
      <c r="AY119" s="72" t="s">
        <v>132</v>
      </c>
      <c r="BK119" s="77">
        <f>BK120</f>
        <v>0</v>
      </c>
    </row>
    <row r="120" spans="2:65" s="11" customFormat="1" ht="22.9" customHeight="1">
      <c r="B120" s="133"/>
      <c r="C120" s="134"/>
      <c r="D120" s="135" t="s">
        <v>71</v>
      </c>
      <c r="E120" s="138" t="s">
        <v>1471</v>
      </c>
      <c r="F120" s="138" t="s">
        <v>1472</v>
      </c>
      <c r="G120" s="134"/>
      <c r="H120" s="134"/>
      <c r="I120" s="134"/>
      <c r="J120" s="139">
        <f>BK120</f>
        <v>0</v>
      </c>
      <c r="L120" s="71"/>
      <c r="M120" s="73"/>
      <c r="P120" s="74">
        <f>SUM(P121:P126)</f>
        <v>0</v>
      </c>
      <c r="R120" s="74">
        <f>SUM(R121:R126)</f>
        <v>0</v>
      </c>
      <c r="T120" s="75">
        <f>SUM(T121:T126)</f>
        <v>0</v>
      </c>
      <c r="AR120" s="72" t="s">
        <v>138</v>
      </c>
      <c r="AT120" s="76" t="s">
        <v>71</v>
      </c>
      <c r="AU120" s="76" t="s">
        <v>80</v>
      </c>
      <c r="AY120" s="72" t="s">
        <v>132</v>
      </c>
      <c r="BK120" s="77">
        <f>SUM(BK121:BK126)</f>
        <v>0</v>
      </c>
    </row>
    <row r="121" spans="2:65" s="1" customFormat="1" ht="16.5" customHeight="1">
      <c r="B121" s="127"/>
      <c r="C121" s="128" t="s">
        <v>80</v>
      </c>
      <c r="D121" s="128" t="s">
        <v>134</v>
      </c>
      <c r="E121" s="129" t="s">
        <v>1473</v>
      </c>
      <c r="F121" s="130" t="s">
        <v>1474</v>
      </c>
      <c r="G121" s="131" t="s">
        <v>1071</v>
      </c>
      <c r="H121" s="132">
        <v>1</v>
      </c>
      <c r="I121" s="78"/>
      <c r="J121" s="126">
        <f t="shared" ref="J121:J126" si="0">ROUND(I121*H121,2)</f>
        <v>0</v>
      </c>
      <c r="K121" s="79"/>
      <c r="L121" s="23"/>
      <c r="M121" s="80" t="s">
        <v>1</v>
      </c>
      <c r="N121" s="81" t="s">
        <v>37</v>
      </c>
      <c r="P121" s="82">
        <f t="shared" ref="P121:P126" si="1">O121*H121</f>
        <v>0</v>
      </c>
      <c r="Q121" s="82">
        <v>0</v>
      </c>
      <c r="R121" s="82">
        <f t="shared" ref="R121:R126" si="2">Q121*H121</f>
        <v>0</v>
      </c>
      <c r="S121" s="82">
        <v>0</v>
      </c>
      <c r="T121" s="83">
        <f t="shared" ref="T121:T126" si="3">S121*H121</f>
        <v>0</v>
      </c>
      <c r="AR121" s="84" t="s">
        <v>1475</v>
      </c>
      <c r="AT121" s="84" t="s">
        <v>134</v>
      </c>
      <c r="AU121" s="84" t="s">
        <v>82</v>
      </c>
      <c r="AY121" s="16" t="s">
        <v>132</v>
      </c>
      <c r="BE121" s="85">
        <f t="shared" ref="BE121:BE126" si="4">IF(N121="základní",J121,0)</f>
        <v>0</v>
      </c>
      <c r="BF121" s="85">
        <f t="shared" ref="BF121:BF126" si="5">IF(N121="snížená",J121,0)</f>
        <v>0</v>
      </c>
      <c r="BG121" s="85">
        <f t="shared" ref="BG121:BG126" si="6">IF(N121="zákl. přenesená",J121,0)</f>
        <v>0</v>
      </c>
      <c r="BH121" s="85">
        <f t="shared" ref="BH121:BH126" si="7">IF(N121="sníž. přenesená",J121,0)</f>
        <v>0</v>
      </c>
      <c r="BI121" s="85">
        <f t="shared" ref="BI121:BI126" si="8">IF(N121="nulová",J121,0)</f>
        <v>0</v>
      </c>
      <c r="BJ121" s="16" t="s">
        <v>80</v>
      </c>
      <c r="BK121" s="85">
        <f t="shared" ref="BK121:BK126" si="9">ROUND(I121*H121,2)</f>
        <v>0</v>
      </c>
      <c r="BL121" s="16" t="s">
        <v>1475</v>
      </c>
      <c r="BM121" s="84" t="s">
        <v>1476</v>
      </c>
    </row>
    <row r="122" spans="2:65" s="1" customFormat="1" ht="16.5" customHeight="1">
      <c r="B122" s="127"/>
      <c r="C122" s="128" t="s">
        <v>82</v>
      </c>
      <c r="D122" s="128" t="s">
        <v>134</v>
      </c>
      <c r="E122" s="129" t="s">
        <v>1477</v>
      </c>
      <c r="F122" s="130" t="s">
        <v>1478</v>
      </c>
      <c r="G122" s="131" t="s">
        <v>1071</v>
      </c>
      <c r="H122" s="132">
        <v>1</v>
      </c>
      <c r="I122" s="78"/>
      <c r="J122" s="126">
        <f t="shared" si="0"/>
        <v>0</v>
      </c>
      <c r="K122" s="79"/>
      <c r="L122" s="23"/>
      <c r="M122" s="80" t="s">
        <v>1</v>
      </c>
      <c r="N122" s="81" t="s">
        <v>37</v>
      </c>
      <c r="P122" s="82">
        <f t="shared" si="1"/>
        <v>0</v>
      </c>
      <c r="Q122" s="82">
        <v>0</v>
      </c>
      <c r="R122" s="82">
        <f t="shared" si="2"/>
        <v>0</v>
      </c>
      <c r="S122" s="82">
        <v>0</v>
      </c>
      <c r="T122" s="83">
        <f t="shared" si="3"/>
        <v>0</v>
      </c>
      <c r="AR122" s="84" t="s">
        <v>1475</v>
      </c>
      <c r="AT122" s="84" t="s">
        <v>134</v>
      </c>
      <c r="AU122" s="84" t="s">
        <v>82</v>
      </c>
      <c r="AY122" s="16" t="s">
        <v>132</v>
      </c>
      <c r="BE122" s="85">
        <f t="shared" si="4"/>
        <v>0</v>
      </c>
      <c r="BF122" s="85">
        <f t="shared" si="5"/>
        <v>0</v>
      </c>
      <c r="BG122" s="85">
        <f t="shared" si="6"/>
        <v>0</v>
      </c>
      <c r="BH122" s="85">
        <f t="shared" si="7"/>
        <v>0</v>
      </c>
      <c r="BI122" s="85">
        <f t="shared" si="8"/>
        <v>0</v>
      </c>
      <c r="BJ122" s="16" t="s">
        <v>80</v>
      </c>
      <c r="BK122" s="85">
        <f t="shared" si="9"/>
        <v>0</v>
      </c>
      <c r="BL122" s="16" t="s">
        <v>1475</v>
      </c>
      <c r="BM122" s="84" t="s">
        <v>1479</v>
      </c>
    </row>
    <row r="123" spans="2:65" s="1" customFormat="1" ht="16.5" customHeight="1">
      <c r="B123" s="127"/>
      <c r="C123" s="128" t="s">
        <v>147</v>
      </c>
      <c r="D123" s="128" t="s">
        <v>134</v>
      </c>
      <c r="E123" s="129" t="s">
        <v>1480</v>
      </c>
      <c r="F123" s="130" t="s">
        <v>1481</v>
      </c>
      <c r="G123" s="131" t="s">
        <v>1071</v>
      </c>
      <c r="H123" s="132">
        <v>1</v>
      </c>
      <c r="I123" s="78"/>
      <c r="J123" s="126">
        <f t="shared" si="0"/>
        <v>0</v>
      </c>
      <c r="K123" s="79"/>
      <c r="L123" s="23"/>
      <c r="M123" s="80" t="s">
        <v>1</v>
      </c>
      <c r="N123" s="81" t="s">
        <v>37</v>
      </c>
      <c r="P123" s="82">
        <f t="shared" si="1"/>
        <v>0</v>
      </c>
      <c r="Q123" s="82">
        <v>0</v>
      </c>
      <c r="R123" s="82">
        <f t="shared" si="2"/>
        <v>0</v>
      </c>
      <c r="S123" s="82">
        <v>0</v>
      </c>
      <c r="T123" s="83">
        <f t="shared" si="3"/>
        <v>0</v>
      </c>
      <c r="AR123" s="84" t="s">
        <v>1475</v>
      </c>
      <c r="AT123" s="84" t="s">
        <v>134</v>
      </c>
      <c r="AU123" s="84" t="s">
        <v>82</v>
      </c>
      <c r="AY123" s="16" t="s">
        <v>132</v>
      </c>
      <c r="BE123" s="85">
        <f t="shared" si="4"/>
        <v>0</v>
      </c>
      <c r="BF123" s="85">
        <f t="shared" si="5"/>
        <v>0</v>
      </c>
      <c r="BG123" s="85">
        <f t="shared" si="6"/>
        <v>0</v>
      </c>
      <c r="BH123" s="85">
        <f t="shared" si="7"/>
        <v>0</v>
      </c>
      <c r="BI123" s="85">
        <f t="shared" si="8"/>
        <v>0</v>
      </c>
      <c r="BJ123" s="16" t="s">
        <v>80</v>
      </c>
      <c r="BK123" s="85">
        <f t="shared" si="9"/>
        <v>0</v>
      </c>
      <c r="BL123" s="16" t="s">
        <v>1475</v>
      </c>
      <c r="BM123" s="84" t="s">
        <v>1482</v>
      </c>
    </row>
    <row r="124" spans="2:65" s="1" customFormat="1" ht="24.2" customHeight="1">
      <c r="B124" s="127"/>
      <c r="C124" s="128" t="s">
        <v>138</v>
      </c>
      <c r="D124" s="128" t="s">
        <v>134</v>
      </c>
      <c r="E124" s="129" t="s">
        <v>1483</v>
      </c>
      <c r="F124" s="130" t="s">
        <v>1484</v>
      </c>
      <c r="G124" s="131" t="s">
        <v>1071</v>
      </c>
      <c r="H124" s="132">
        <v>1</v>
      </c>
      <c r="I124" s="78"/>
      <c r="J124" s="126">
        <f t="shared" si="0"/>
        <v>0</v>
      </c>
      <c r="K124" s="79"/>
      <c r="L124" s="23"/>
      <c r="M124" s="80" t="s">
        <v>1</v>
      </c>
      <c r="N124" s="81" t="s">
        <v>37</v>
      </c>
      <c r="P124" s="82">
        <f t="shared" si="1"/>
        <v>0</v>
      </c>
      <c r="Q124" s="82">
        <v>0</v>
      </c>
      <c r="R124" s="82">
        <f t="shared" si="2"/>
        <v>0</v>
      </c>
      <c r="S124" s="82">
        <v>0</v>
      </c>
      <c r="T124" s="83">
        <f t="shared" si="3"/>
        <v>0</v>
      </c>
      <c r="AR124" s="84" t="s">
        <v>1475</v>
      </c>
      <c r="AT124" s="84" t="s">
        <v>134</v>
      </c>
      <c r="AU124" s="84" t="s">
        <v>82</v>
      </c>
      <c r="AY124" s="16" t="s">
        <v>132</v>
      </c>
      <c r="BE124" s="85">
        <f t="shared" si="4"/>
        <v>0</v>
      </c>
      <c r="BF124" s="85">
        <f t="shared" si="5"/>
        <v>0</v>
      </c>
      <c r="BG124" s="85">
        <f t="shared" si="6"/>
        <v>0</v>
      </c>
      <c r="BH124" s="85">
        <f t="shared" si="7"/>
        <v>0</v>
      </c>
      <c r="BI124" s="85">
        <f t="shared" si="8"/>
        <v>0</v>
      </c>
      <c r="BJ124" s="16" t="s">
        <v>80</v>
      </c>
      <c r="BK124" s="85">
        <f t="shared" si="9"/>
        <v>0</v>
      </c>
      <c r="BL124" s="16" t="s">
        <v>1475</v>
      </c>
      <c r="BM124" s="84" t="s">
        <v>1485</v>
      </c>
    </row>
    <row r="125" spans="2:65" s="1" customFormat="1" ht="16.5" customHeight="1">
      <c r="B125" s="127"/>
      <c r="C125" s="128" t="s">
        <v>158</v>
      </c>
      <c r="D125" s="128" t="s">
        <v>134</v>
      </c>
      <c r="E125" s="129" t="s">
        <v>1486</v>
      </c>
      <c r="F125" s="130" t="s">
        <v>1487</v>
      </c>
      <c r="G125" s="131" t="s">
        <v>1071</v>
      </c>
      <c r="H125" s="132">
        <v>1</v>
      </c>
      <c r="I125" s="78"/>
      <c r="J125" s="126">
        <f t="shared" si="0"/>
        <v>0</v>
      </c>
      <c r="K125" s="79"/>
      <c r="L125" s="23"/>
      <c r="M125" s="80" t="s">
        <v>1</v>
      </c>
      <c r="N125" s="81" t="s">
        <v>37</v>
      </c>
      <c r="P125" s="82">
        <f t="shared" si="1"/>
        <v>0</v>
      </c>
      <c r="Q125" s="82">
        <v>0</v>
      </c>
      <c r="R125" s="82">
        <f t="shared" si="2"/>
        <v>0</v>
      </c>
      <c r="S125" s="82">
        <v>0</v>
      </c>
      <c r="T125" s="83">
        <f t="shared" si="3"/>
        <v>0</v>
      </c>
      <c r="AR125" s="84" t="s">
        <v>1488</v>
      </c>
      <c r="AT125" s="84" t="s">
        <v>134</v>
      </c>
      <c r="AU125" s="84" t="s">
        <v>82</v>
      </c>
      <c r="AY125" s="16" t="s">
        <v>132</v>
      </c>
      <c r="BE125" s="85">
        <f t="shared" si="4"/>
        <v>0</v>
      </c>
      <c r="BF125" s="85">
        <f t="shared" si="5"/>
        <v>0</v>
      </c>
      <c r="BG125" s="85">
        <f t="shared" si="6"/>
        <v>0</v>
      </c>
      <c r="BH125" s="85">
        <f t="shared" si="7"/>
        <v>0</v>
      </c>
      <c r="BI125" s="85">
        <f t="shared" si="8"/>
        <v>0</v>
      </c>
      <c r="BJ125" s="16" t="s">
        <v>80</v>
      </c>
      <c r="BK125" s="85">
        <f t="shared" si="9"/>
        <v>0</v>
      </c>
      <c r="BL125" s="16" t="s">
        <v>1488</v>
      </c>
      <c r="BM125" s="84" t="s">
        <v>1489</v>
      </c>
    </row>
    <row r="126" spans="2:65" s="1" customFormat="1" ht="16.5" customHeight="1">
      <c r="B126" s="127"/>
      <c r="C126" s="128" t="s">
        <v>164</v>
      </c>
      <c r="D126" s="128" t="s">
        <v>134</v>
      </c>
      <c r="E126" s="129" t="s">
        <v>1490</v>
      </c>
      <c r="F126" s="130" t="s">
        <v>1491</v>
      </c>
      <c r="G126" s="131" t="s">
        <v>1071</v>
      </c>
      <c r="H126" s="132">
        <v>1</v>
      </c>
      <c r="I126" s="78"/>
      <c r="J126" s="126">
        <f t="shared" si="0"/>
        <v>0</v>
      </c>
      <c r="K126" s="79"/>
      <c r="L126" s="23"/>
      <c r="M126" s="106" t="s">
        <v>1</v>
      </c>
      <c r="N126" s="107" t="s">
        <v>37</v>
      </c>
      <c r="O126" s="108"/>
      <c r="P126" s="109">
        <f t="shared" si="1"/>
        <v>0</v>
      </c>
      <c r="Q126" s="109">
        <v>0</v>
      </c>
      <c r="R126" s="109">
        <f t="shared" si="2"/>
        <v>0</v>
      </c>
      <c r="S126" s="109">
        <v>0</v>
      </c>
      <c r="T126" s="110">
        <f t="shared" si="3"/>
        <v>0</v>
      </c>
      <c r="AR126" s="84" t="s">
        <v>1488</v>
      </c>
      <c r="AT126" s="84" t="s">
        <v>134</v>
      </c>
      <c r="AU126" s="84" t="s">
        <v>82</v>
      </c>
      <c r="AY126" s="16" t="s">
        <v>132</v>
      </c>
      <c r="BE126" s="85">
        <f t="shared" si="4"/>
        <v>0</v>
      </c>
      <c r="BF126" s="85">
        <f t="shared" si="5"/>
        <v>0</v>
      </c>
      <c r="BG126" s="85">
        <f t="shared" si="6"/>
        <v>0</v>
      </c>
      <c r="BH126" s="85">
        <f t="shared" si="7"/>
        <v>0</v>
      </c>
      <c r="BI126" s="85">
        <f t="shared" si="8"/>
        <v>0</v>
      </c>
      <c r="BJ126" s="16" t="s">
        <v>80</v>
      </c>
      <c r="BK126" s="85">
        <f t="shared" si="9"/>
        <v>0</v>
      </c>
      <c r="BL126" s="16" t="s">
        <v>1488</v>
      </c>
      <c r="BM126" s="84" t="s">
        <v>1492</v>
      </c>
    </row>
    <row r="127" spans="2:65" s="1" customFormat="1" ht="6.95" customHeight="1">
      <c r="B127" s="124"/>
      <c r="C127" s="125"/>
      <c r="D127" s="125"/>
      <c r="E127" s="125"/>
      <c r="F127" s="125"/>
      <c r="G127" s="125"/>
      <c r="H127" s="125"/>
      <c r="I127" s="125"/>
      <c r="J127" s="125"/>
      <c r="K127" s="28"/>
      <c r="L127" s="23"/>
    </row>
  </sheetData>
  <sheetProtection algorithmName="SHA-512" hashValue="/Hto3EJBZe/OBJjQQZO/Qq9RHb11Ly31ka10M7MLoZPOdqYKRUzcixDXZ5iblfzZge+73gqssbFgANaDNC5VHw==" saltValue="Upwv0FdaPNn3o3Tose/Utg==" spinCount="100000" sheet="1" objects="1" scenarios="1"/>
  <autoFilter ref="C117:K126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01 - SO 01 Záporová stěna</vt:lpstr>
      <vt:lpstr>02.1 - SO 02.1 ASŘ</vt:lpstr>
      <vt:lpstr>03 - SO 03 Sadové úpravy</vt:lpstr>
      <vt:lpstr>04 - SO 04 Příprava území...</vt:lpstr>
      <vt:lpstr>51 - IO 01 Elektroinstalace</vt:lpstr>
      <vt:lpstr>52 - IO 02 ZTI</vt:lpstr>
      <vt:lpstr>901 - VON</vt:lpstr>
      <vt:lpstr>'01 - SO 01 Záporová stěna'!Názvy_tisku</vt:lpstr>
      <vt:lpstr>'02.1 - SO 02.1 ASŘ'!Názvy_tisku</vt:lpstr>
      <vt:lpstr>'03 - SO 03 Sadové úpravy'!Názvy_tisku</vt:lpstr>
      <vt:lpstr>'04 - SO 04 Příprava území...'!Názvy_tisku</vt:lpstr>
      <vt:lpstr>'51 - IO 01 Elektroinstalace'!Názvy_tisku</vt:lpstr>
      <vt:lpstr>'52 - IO 02 ZTI'!Názvy_tisku</vt:lpstr>
      <vt:lpstr>'901 - VON'!Názvy_tisku</vt:lpstr>
      <vt:lpstr>'Rekapitulace stavby'!Názvy_tisku</vt:lpstr>
      <vt:lpstr>'01 - SO 01 Záporová stěna'!Oblast_tisku</vt:lpstr>
      <vt:lpstr>'02.1 - SO 02.1 ASŘ'!Oblast_tisku</vt:lpstr>
      <vt:lpstr>'03 - SO 03 Sadové úpravy'!Oblast_tisku</vt:lpstr>
      <vt:lpstr>'04 - SO 04 Příprava území...'!Oblast_tisku</vt:lpstr>
      <vt:lpstr>'51 - IO 01 Elektroinstalace'!Oblast_tisku</vt:lpstr>
      <vt:lpstr>'52 - IO 02 ZTI'!Oblast_tisku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DESKTOP-VCEHUTE\uzivatel</dc:creator>
  <cp:lastModifiedBy>Linhartová Malá Pavla (MMB_OI)</cp:lastModifiedBy>
  <dcterms:created xsi:type="dcterms:W3CDTF">2024-07-15T13:00:29Z</dcterms:created>
  <dcterms:modified xsi:type="dcterms:W3CDTF">2025-03-18T08:18:25Z</dcterms:modified>
</cp:coreProperties>
</file>