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zaji\Desktop\"/>
    </mc:Choice>
  </mc:AlternateContent>
  <xr:revisionPtr revIDLastSave="0" documentId="8_{A9377A71-81EB-422F-B24D-1858C4CD4E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vba" sheetId="1" r:id="rId1"/>
    <sheet name="VzorPolozky" sheetId="10" state="hidden" r:id="rId2"/>
    <sheet name="SO 01 HBP24_01 Pol" sheetId="12" r:id="rId3"/>
    <sheet name="el" sheetId="14" r:id="rId4"/>
    <sheet name="VZT" sheetId="13" r:id="rId5"/>
  </sheets>
  <externalReferences>
    <externalReference r:id="rId6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'SO 01 HBP24_01 Pol'!$1:$7</definedName>
    <definedName name="_xlnm.Print_Titles" localSheetId="4">VZT!$1:$3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'SO 01 HBP24_01 Pol'!$A$1:$Y$188</definedName>
    <definedName name="_xlnm.Print_Area" localSheetId="0">Stavba!$A$1:$J$71</definedName>
    <definedName name="_xlnm.Print_Area" localSheetId="4">VZT!$A$1:$I$48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3" l="1"/>
  <c r="H39" i="13"/>
  <c r="H37" i="13"/>
  <c r="H35" i="13"/>
  <c r="H33" i="13"/>
  <c r="H31" i="13"/>
  <c r="H22" i="13"/>
  <c r="H20" i="13"/>
  <c r="H18" i="13"/>
  <c r="H16" i="13"/>
  <c r="H14" i="13"/>
  <c r="H12" i="13"/>
  <c r="H10" i="13"/>
  <c r="H8" i="13"/>
  <c r="G9" i="13"/>
  <c r="I9" i="13" s="1"/>
  <c r="I13" i="13"/>
  <c r="I11" i="13"/>
  <c r="H6" i="13"/>
  <c r="G43" i="14"/>
  <c r="E43" i="14"/>
  <c r="G42" i="14"/>
  <c r="E42" i="14"/>
  <c r="G39" i="14"/>
  <c r="E39" i="14"/>
  <c r="G38" i="14"/>
  <c r="E38" i="14"/>
  <c r="G35" i="14"/>
  <c r="E35" i="14"/>
  <c r="G33" i="14"/>
  <c r="E33" i="14"/>
  <c r="G31" i="14"/>
  <c r="E31" i="14"/>
  <c r="G30" i="14"/>
  <c r="E30" i="14"/>
  <c r="G29" i="14"/>
  <c r="E29" i="14"/>
  <c r="G28" i="14"/>
  <c r="E28" i="14"/>
  <c r="G27" i="14"/>
  <c r="E27" i="14"/>
  <c r="G26" i="14"/>
  <c r="E26" i="14"/>
  <c r="G25" i="14"/>
  <c r="E25" i="14"/>
  <c r="G24" i="14"/>
  <c r="E24" i="14"/>
  <c r="G23" i="14"/>
  <c r="E23" i="14"/>
  <c r="G22" i="14"/>
  <c r="E22" i="14"/>
  <c r="G20" i="14"/>
  <c r="E20" i="14"/>
  <c r="G19" i="14"/>
  <c r="E19" i="14"/>
  <c r="G18" i="14"/>
  <c r="E18" i="14"/>
  <c r="G16" i="14"/>
  <c r="E16" i="14"/>
  <c r="G15" i="14"/>
  <c r="E15" i="14"/>
  <c r="G14" i="14"/>
  <c r="E14" i="14"/>
  <c r="G13" i="14"/>
  <c r="E13" i="14"/>
  <c r="G12" i="14"/>
  <c r="E12" i="14"/>
  <c r="G11" i="14"/>
  <c r="E11" i="14"/>
  <c r="G9" i="14"/>
  <c r="E9" i="14"/>
  <c r="G7" i="14"/>
  <c r="E7" i="14"/>
  <c r="G6" i="14"/>
  <c r="E6" i="14"/>
  <c r="G5" i="14"/>
  <c r="E5" i="14"/>
  <c r="G4" i="14"/>
  <c r="E4" i="14"/>
  <c r="G3" i="14"/>
  <c r="E3" i="14"/>
  <c r="G42" i="13"/>
  <c r="I42" i="13" s="1"/>
  <c r="G40" i="13"/>
  <c r="I40" i="13" s="1"/>
  <c r="G38" i="13"/>
  <c r="I38" i="13" s="1"/>
  <c r="G36" i="13"/>
  <c r="I36" i="13" s="1"/>
  <c r="G34" i="13"/>
  <c r="I34" i="13" s="1"/>
  <c r="G32" i="13"/>
  <c r="I32" i="13" s="1"/>
  <c r="G23" i="13"/>
  <c r="I23" i="13" s="1"/>
  <c r="G21" i="13"/>
  <c r="I21" i="13" s="1"/>
  <c r="G19" i="13"/>
  <c r="I19" i="13" s="1"/>
  <c r="G17" i="13"/>
  <c r="I17" i="13" s="1"/>
  <c r="G15" i="13"/>
  <c r="I15" i="13" s="1"/>
  <c r="G13" i="13"/>
  <c r="G11" i="13"/>
  <c r="G7" i="13"/>
  <c r="I7" i="13" s="1"/>
  <c r="I58" i="1"/>
  <c r="G9" i="12"/>
  <c r="M9" i="12" s="1"/>
  <c r="I9" i="12"/>
  <c r="K9" i="12"/>
  <c r="O9" i="12"/>
  <c r="Q9" i="12"/>
  <c r="V9" i="12"/>
  <c r="V8" i="12" s="1"/>
  <c r="G11" i="12"/>
  <c r="M11" i="12" s="1"/>
  <c r="I11" i="12"/>
  <c r="K11" i="12"/>
  <c r="O11" i="12"/>
  <c r="Q11" i="12"/>
  <c r="V11" i="12"/>
  <c r="G13" i="12"/>
  <c r="M13" i="12" s="1"/>
  <c r="I13" i="12"/>
  <c r="K13" i="12"/>
  <c r="O13" i="12"/>
  <c r="Q13" i="12"/>
  <c r="V13" i="12"/>
  <c r="G15" i="12"/>
  <c r="I15" i="12"/>
  <c r="K15" i="12"/>
  <c r="M15" i="12"/>
  <c r="O15" i="12"/>
  <c r="Q15" i="12"/>
  <c r="V15" i="12"/>
  <c r="G17" i="12"/>
  <c r="I17" i="12"/>
  <c r="K17" i="12"/>
  <c r="O17" i="12"/>
  <c r="Q17" i="12"/>
  <c r="V17" i="12"/>
  <c r="G19" i="12"/>
  <c r="M19" i="12" s="1"/>
  <c r="I19" i="12"/>
  <c r="K19" i="12"/>
  <c r="O19" i="12"/>
  <c r="Q19" i="12"/>
  <c r="V19" i="12"/>
  <c r="G21" i="12"/>
  <c r="M21" i="12" s="1"/>
  <c r="I21" i="12"/>
  <c r="K21" i="12"/>
  <c r="O21" i="12"/>
  <c r="Q21" i="12"/>
  <c r="V21" i="12"/>
  <c r="G24" i="12"/>
  <c r="M24" i="12" s="1"/>
  <c r="I24" i="12"/>
  <c r="K24" i="12"/>
  <c r="O24" i="12"/>
  <c r="Q24" i="12"/>
  <c r="V24" i="12"/>
  <c r="G26" i="12"/>
  <c r="M26" i="12" s="1"/>
  <c r="I26" i="12"/>
  <c r="K26" i="12"/>
  <c r="O26" i="12"/>
  <c r="Q26" i="12"/>
  <c r="V26" i="12"/>
  <c r="G28" i="12"/>
  <c r="M28" i="12" s="1"/>
  <c r="I28" i="12"/>
  <c r="K28" i="12"/>
  <c r="O28" i="12"/>
  <c r="Q28" i="12"/>
  <c r="V28" i="12"/>
  <c r="G30" i="12"/>
  <c r="M30" i="12" s="1"/>
  <c r="I30" i="12"/>
  <c r="K30" i="12"/>
  <c r="O30" i="12"/>
  <c r="Q30" i="12"/>
  <c r="V30" i="12"/>
  <c r="G32" i="12"/>
  <c r="I32" i="12"/>
  <c r="K32" i="12"/>
  <c r="O32" i="12"/>
  <c r="Q32" i="12"/>
  <c r="V32" i="12"/>
  <c r="Q34" i="12"/>
  <c r="G35" i="12"/>
  <c r="M35" i="12" s="1"/>
  <c r="M34" i="12" s="1"/>
  <c r="I35" i="12"/>
  <c r="I34" i="12" s="1"/>
  <c r="K35" i="12"/>
  <c r="K34" i="12" s="1"/>
  <c r="O35" i="12"/>
  <c r="O34" i="12" s="1"/>
  <c r="Q35" i="12"/>
  <c r="V35" i="12"/>
  <c r="V34" i="12" s="1"/>
  <c r="K37" i="12"/>
  <c r="G38" i="12"/>
  <c r="M38" i="12" s="1"/>
  <c r="I38" i="12"/>
  <c r="I37" i="12" s="1"/>
  <c r="K38" i="12"/>
  <c r="O38" i="12"/>
  <c r="Q38" i="12"/>
  <c r="V38" i="12"/>
  <c r="G40" i="12"/>
  <c r="M40" i="12" s="1"/>
  <c r="I40" i="12"/>
  <c r="K40" i="12"/>
  <c r="O40" i="12"/>
  <c r="Q40" i="12"/>
  <c r="V40" i="12"/>
  <c r="G42" i="12"/>
  <c r="M42" i="12" s="1"/>
  <c r="I42" i="12"/>
  <c r="K42" i="12"/>
  <c r="O42" i="12"/>
  <c r="Q42" i="12"/>
  <c r="V42" i="12"/>
  <c r="G45" i="12"/>
  <c r="I45" i="12"/>
  <c r="K45" i="12"/>
  <c r="O45" i="12"/>
  <c r="O44" i="12" s="1"/>
  <c r="Q45" i="12"/>
  <c r="V45" i="12"/>
  <c r="V44" i="12" s="1"/>
  <c r="G47" i="12"/>
  <c r="M47" i="12" s="1"/>
  <c r="I47" i="12"/>
  <c r="K47" i="12"/>
  <c r="O47" i="12"/>
  <c r="Q47" i="12"/>
  <c r="V47" i="12"/>
  <c r="G51" i="12"/>
  <c r="M51" i="12" s="1"/>
  <c r="I51" i="12"/>
  <c r="K51" i="12"/>
  <c r="O51" i="12"/>
  <c r="Q51" i="12"/>
  <c r="V51" i="12"/>
  <c r="G53" i="12"/>
  <c r="M53" i="12" s="1"/>
  <c r="I53" i="12"/>
  <c r="K53" i="12"/>
  <c r="O53" i="12"/>
  <c r="Q53" i="12"/>
  <c r="V53" i="12"/>
  <c r="G55" i="12"/>
  <c r="M55" i="12" s="1"/>
  <c r="I55" i="12"/>
  <c r="K55" i="12"/>
  <c r="O55" i="12"/>
  <c r="Q55" i="12"/>
  <c r="V55" i="12"/>
  <c r="G58" i="12"/>
  <c r="M58" i="12" s="1"/>
  <c r="M57" i="12" s="1"/>
  <c r="I58" i="12"/>
  <c r="I57" i="12" s="1"/>
  <c r="K58" i="12"/>
  <c r="K57" i="12" s="1"/>
  <c r="O58" i="12"/>
  <c r="O57" i="12" s="1"/>
  <c r="Q58" i="12"/>
  <c r="Q57" i="12" s="1"/>
  <c r="V58" i="12"/>
  <c r="V57" i="12" s="1"/>
  <c r="G61" i="12"/>
  <c r="I61" i="12"/>
  <c r="I60" i="12" s="1"/>
  <c r="K61" i="12"/>
  <c r="O61" i="12"/>
  <c r="O60" i="12" s="1"/>
  <c r="Q61" i="12"/>
  <c r="Q60" i="12" s="1"/>
  <c r="V61" i="12"/>
  <c r="G63" i="12"/>
  <c r="M63" i="12" s="1"/>
  <c r="I63" i="12"/>
  <c r="K63" i="12"/>
  <c r="O63" i="12"/>
  <c r="Q63" i="12"/>
  <c r="V63" i="12"/>
  <c r="V60" i="12" s="1"/>
  <c r="I65" i="12"/>
  <c r="Q65" i="12"/>
  <c r="G66" i="12"/>
  <c r="G65" i="12" s="1"/>
  <c r="I56" i="1" s="1"/>
  <c r="I66" i="12"/>
  <c r="K66" i="12"/>
  <c r="K65" i="12" s="1"/>
  <c r="O66" i="12"/>
  <c r="O65" i="12" s="1"/>
  <c r="Q66" i="12"/>
  <c r="V66" i="12"/>
  <c r="V65" i="12" s="1"/>
  <c r="G69" i="12"/>
  <c r="I69" i="12"/>
  <c r="I68" i="12" s="1"/>
  <c r="K69" i="12"/>
  <c r="O69" i="12"/>
  <c r="O68" i="12" s="1"/>
  <c r="Q69" i="12"/>
  <c r="V69" i="12"/>
  <c r="G72" i="12"/>
  <c r="M72" i="12" s="1"/>
  <c r="I72" i="12"/>
  <c r="K72" i="12"/>
  <c r="O72" i="12"/>
  <c r="Q72" i="12"/>
  <c r="V72" i="12"/>
  <c r="G74" i="12"/>
  <c r="M74" i="12" s="1"/>
  <c r="I74" i="12"/>
  <c r="K74" i="12"/>
  <c r="O74" i="12"/>
  <c r="Q74" i="12"/>
  <c r="V74" i="12"/>
  <c r="G77" i="12"/>
  <c r="G76" i="12" s="1"/>
  <c r="I77" i="12"/>
  <c r="I76" i="12" s="1"/>
  <c r="K77" i="12"/>
  <c r="O77" i="12"/>
  <c r="O76" i="12" s="1"/>
  <c r="Q77" i="12"/>
  <c r="Q76" i="12" s="1"/>
  <c r="V77" i="12"/>
  <c r="V76" i="12" s="1"/>
  <c r="G78" i="12"/>
  <c r="M78" i="12" s="1"/>
  <c r="I78" i="12"/>
  <c r="K78" i="12"/>
  <c r="O78" i="12"/>
  <c r="Q78" i="12"/>
  <c r="V78" i="12"/>
  <c r="G80" i="12"/>
  <c r="I80" i="12"/>
  <c r="K80" i="12"/>
  <c r="O80" i="12"/>
  <c r="Q80" i="12"/>
  <c r="V80" i="12"/>
  <c r="G82" i="12"/>
  <c r="M82" i="12" s="1"/>
  <c r="I82" i="12"/>
  <c r="K82" i="12"/>
  <c r="O82" i="12"/>
  <c r="Q82" i="12"/>
  <c r="V82" i="12"/>
  <c r="G84" i="12"/>
  <c r="M84" i="12" s="1"/>
  <c r="I84" i="12"/>
  <c r="K84" i="12"/>
  <c r="O84" i="12"/>
  <c r="Q84" i="12"/>
  <c r="V84" i="12"/>
  <c r="G86" i="12"/>
  <c r="M86" i="12" s="1"/>
  <c r="I86" i="12"/>
  <c r="K86" i="12"/>
  <c r="O86" i="12"/>
  <c r="Q86" i="12"/>
  <c r="V86" i="12"/>
  <c r="G88" i="12"/>
  <c r="M88" i="12" s="1"/>
  <c r="I88" i="12"/>
  <c r="K88" i="12"/>
  <c r="O88" i="12"/>
  <c r="Q88" i="12"/>
  <c r="V88" i="12"/>
  <c r="G90" i="12"/>
  <c r="M90" i="12" s="1"/>
  <c r="I90" i="12"/>
  <c r="K90" i="12"/>
  <c r="O90" i="12"/>
  <c r="Q90" i="12"/>
  <c r="V90" i="12"/>
  <c r="G92" i="12"/>
  <c r="M92" i="12" s="1"/>
  <c r="I92" i="12"/>
  <c r="K92" i="12"/>
  <c r="O92" i="12"/>
  <c r="Q92" i="12"/>
  <c r="V92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M100" i="12" s="1"/>
  <c r="I100" i="12"/>
  <c r="K100" i="12"/>
  <c r="O100" i="12"/>
  <c r="Q100" i="12"/>
  <c r="V100" i="12"/>
  <c r="G102" i="12"/>
  <c r="M102" i="12" s="1"/>
  <c r="I102" i="12"/>
  <c r="K102" i="12"/>
  <c r="O102" i="12"/>
  <c r="Q102" i="12"/>
  <c r="V102" i="12"/>
  <c r="Q103" i="12"/>
  <c r="G104" i="12"/>
  <c r="G103" i="12" s="1"/>
  <c r="I60" i="1" s="1"/>
  <c r="I104" i="12"/>
  <c r="I103" i="12" s="1"/>
  <c r="K104" i="12"/>
  <c r="K103" i="12" s="1"/>
  <c r="O104" i="12"/>
  <c r="O103" i="12" s="1"/>
  <c r="Q104" i="12"/>
  <c r="V104" i="12"/>
  <c r="V103" i="12" s="1"/>
  <c r="G106" i="12"/>
  <c r="I106" i="12"/>
  <c r="I105" i="12" s="1"/>
  <c r="K106" i="12"/>
  <c r="O106" i="12"/>
  <c r="Q106" i="12"/>
  <c r="V106" i="12"/>
  <c r="G107" i="12"/>
  <c r="M107" i="12" s="1"/>
  <c r="I107" i="12"/>
  <c r="K107" i="12"/>
  <c r="O107" i="12"/>
  <c r="Q107" i="12"/>
  <c r="V107" i="12"/>
  <c r="G108" i="12"/>
  <c r="M108" i="12" s="1"/>
  <c r="I108" i="12"/>
  <c r="K108" i="12"/>
  <c r="O108" i="12"/>
  <c r="Q108" i="12"/>
  <c r="V108" i="12"/>
  <c r="G110" i="12"/>
  <c r="I110" i="12"/>
  <c r="K110" i="12"/>
  <c r="O110" i="12"/>
  <c r="Q110" i="12"/>
  <c r="V110" i="12"/>
  <c r="G111" i="12"/>
  <c r="M111" i="12" s="1"/>
  <c r="I111" i="12"/>
  <c r="K111" i="12"/>
  <c r="O111" i="12"/>
  <c r="Q111" i="12"/>
  <c r="V111" i="12"/>
  <c r="G112" i="12"/>
  <c r="M112" i="12" s="1"/>
  <c r="I112" i="12"/>
  <c r="K112" i="12"/>
  <c r="O112" i="12"/>
  <c r="Q112" i="12"/>
  <c r="V112" i="12"/>
  <c r="G113" i="12"/>
  <c r="M113" i="12" s="1"/>
  <c r="I113" i="12"/>
  <c r="K113" i="12"/>
  <c r="O113" i="12"/>
  <c r="Q113" i="12"/>
  <c r="V113" i="12"/>
  <c r="G114" i="12"/>
  <c r="M114" i="12" s="1"/>
  <c r="I114" i="12"/>
  <c r="K114" i="12"/>
  <c r="O114" i="12"/>
  <c r="Q114" i="12"/>
  <c r="V114" i="12"/>
  <c r="G115" i="12"/>
  <c r="M115" i="12" s="1"/>
  <c r="I115" i="12"/>
  <c r="K115" i="12"/>
  <c r="O115" i="12"/>
  <c r="Q115" i="12"/>
  <c r="V115" i="12"/>
  <c r="G117" i="12"/>
  <c r="M117" i="12" s="1"/>
  <c r="I117" i="12"/>
  <c r="K117" i="12"/>
  <c r="O117" i="12"/>
  <c r="Q117" i="12"/>
  <c r="V117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2" i="12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I124" i="12"/>
  <c r="K124" i="12"/>
  <c r="M124" i="12"/>
  <c r="O124" i="12"/>
  <c r="Q124" i="12"/>
  <c r="V124" i="12"/>
  <c r="G125" i="12"/>
  <c r="M125" i="12" s="1"/>
  <c r="I125" i="12"/>
  <c r="K125" i="12"/>
  <c r="O125" i="12"/>
  <c r="Q125" i="12"/>
  <c r="Q121" i="12" s="1"/>
  <c r="V125" i="12"/>
  <c r="G127" i="12"/>
  <c r="M127" i="12" s="1"/>
  <c r="I127" i="12"/>
  <c r="K127" i="12"/>
  <c r="O127" i="12"/>
  <c r="Q127" i="12"/>
  <c r="V127" i="12"/>
  <c r="G129" i="12"/>
  <c r="M129" i="12" s="1"/>
  <c r="I129" i="12"/>
  <c r="K129" i="12"/>
  <c r="O129" i="12"/>
  <c r="Q129" i="12"/>
  <c r="V129" i="12"/>
  <c r="G131" i="12"/>
  <c r="I131" i="12"/>
  <c r="K131" i="12"/>
  <c r="O131" i="12"/>
  <c r="Q131" i="12"/>
  <c r="V131" i="12"/>
  <c r="G133" i="12"/>
  <c r="M133" i="12" s="1"/>
  <c r="I133" i="12"/>
  <c r="K133" i="12"/>
  <c r="O133" i="12"/>
  <c r="Q133" i="12"/>
  <c r="V133" i="12"/>
  <c r="G135" i="12"/>
  <c r="M135" i="12" s="1"/>
  <c r="I135" i="12"/>
  <c r="K135" i="12"/>
  <c r="K126" i="12" s="1"/>
  <c r="O135" i="12"/>
  <c r="Q135" i="12"/>
  <c r="V135" i="12"/>
  <c r="G137" i="12"/>
  <c r="M137" i="12" s="1"/>
  <c r="I137" i="12"/>
  <c r="K137" i="12"/>
  <c r="O137" i="12"/>
  <c r="Q137" i="12"/>
  <c r="V137" i="12"/>
  <c r="G140" i="12"/>
  <c r="M140" i="12" s="1"/>
  <c r="I140" i="12"/>
  <c r="K140" i="12"/>
  <c r="O140" i="12"/>
  <c r="O126" i="12" s="1"/>
  <c r="Q140" i="12"/>
  <c r="V140" i="12"/>
  <c r="G142" i="12"/>
  <c r="I142" i="12"/>
  <c r="I141" i="12" s="1"/>
  <c r="K142" i="12"/>
  <c r="M142" i="12"/>
  <c r="O142" i="12"/>
  <c r="Q142" i="12"/>
  <c r="Q141" i="12" s="1"/>
  <c r="V142" i="12"/>
  <c r="G145" i="12"/>
  <c r="M145" i="12" s="1"/>
  <c r="I145" i="12"/>
  <c r="K145" i="12"/>
  <c r="O145" i="12"/>
  <c r="Q145" i="12"/>
  <c r="V145" i="12"/>
  <c r="G148" i="12"/>
  <c r="M148" i="12" s="1"/>
  <c r="I148" i="12"/>
  <c r="K148" i="12"/>
  <c r="O148" i="12"/>
  <c r="Q148" i="12"/>
  <c r="V148" i="12"/>
  <c r="G155" i="12"/>
  <c r="M155" i="12" s="1"/>
  <c r="I155" i="12"/>
  <c r="K155" i="12"/>
  <c r="O155" i="12"/>
  <c r="O141" i="12" s="1"/>
  <c r="Q155" i="12"/>
  <c r="V155" i="12"/>
  <c r="G157" i="12"/>
  <c r="M157" i="12" s="1"/>
  <c r="I157" i="12"/>
  <c r="K157" i="12"/>
  <c r="K141" i="12" s="1"/>
  <c r="O157" i="12"/>
  <c r="Q157" i="12"/>
  <c r="V157" i="12"/>
  <c r="V160" i="12"/>
  <c r="I161" i="12"/>
  <c r="I160" i="12" s="1"/>
  <c r="K161" i="12"/>
  <c r="K160" i="12" s="1"/>
  <c r="O161" i="12"/>
  <c r="O160" i="12" s="1"/>
  <c r="Q161" i="12"/>
  <c r="Q160" i="12" s="1"/>
  <c r="V161" i="12"/>
  <c r="Q162" i="12"/>
  <c r="I163" i="12"/>
  <c r="I162" i="12" s="1"/>
  <c r="K163" i="12"/>
  <c r="K162" i="12" s="1"/>
  <c r="O163" i="12"/>
  <c r="O162" i="12" s="1"/>
  <c r="Q163" i="12"/>
  <c r="V163" i="12"/>
  <c r="V162" i="12" s="1"/>
  <c r="G165" i="12"/>
  <c r="I165" i="12"/>
  <c r="I164" i="12" s="1"/>
  <c r="K165" i="12"/>
  <c r="O165" i="12"/>
  <c r="O164" i="12" s="1"/>
  <c r="Q165" i="12"/>
  <c r="Q164" i="12" s="1"/>
  <c r="V165" i="12"/>
  <c r="G166" i="12"/>
  <c r="M166" i="12" s="1"/>
  <c r="I166" i="12"/>
  <c r="K166" i="12"/>
  <c r="K164" i="12" s="1"/>
  <c r="O166" i="12"/>
  <c r="Q166" i="12"/>
  <c r="V166" i="12"/>
  <c r="G167" i="12"/>
  <c r="M167" i="12" s="1"/>
  <c r="I167" i="12"/>
  <c r="K167" i="12"/>
  <c r="O167" i="12"/>
  <c r="Q167" i="12"/>
  <c r="V167" i="12"/>
  <c r="V164" i="12" s="1"/>
  <c r="G169" i="12"/>
  <c r="I169" i="12"/>
  <c r="K169" i="12"/>
  <c r="M169" i="12"/>
  <c r="O169" i="12"/>
  <c r="O168" i="12" s="1"/>
  <c r="Q169" i="12"/>
  <c r="V169" i="12"/>
  <c r="G170" i="12"/>
  <c r="M170" i="12" s="1"/>
  <c r="I170" i="12"/>
  <c r="K170" i="12"/>
  <c r="K168" i="12" s="1"/>
  <c r="O170" i="12"/>
  <c r="Q170" i="12"/>
  <c r="V170" i="12"/>
  <c r="G171" i="12"/>
  <c r="M171" i="12" s="1"/>
  <c r="I171" i="12"/>
  <c r="K171" i="12"/>
  <c r="O171" i="12"/>
  <c r="Q171" i="12"/>
  <c r="V171" i="12"/>
  <c r="G172" i="12"/>
  <c r="M172" i="12" s="1"/>
  <c r="I172" i="12"/>
  <c r="K172" i="12"/>
  <c r="O172" i="12"/>
  <c r="Q172" i="12"/>
  <c r="V172" i="12"/>
  <c r="G173" i="12"/>
  <c r="I173" i="12"/>
  <c r="K173" i="12"/>
  <c r="O173" i="12"/>
  <c r="Q173" i="12"/>
  <c r="V173" i="12"/>
  <c r="G174" i="12"/>
  <c r="M174" i="12" s="1"/>
  <c r="I174" i="12"/>
  <c r="K174" i="12"/>
  <c r="O174" i="12"/>
  <c r="Q174" i="12"/>
  <c r="V174" i="12"/>
  <c r="G175" i="12"/>
  <c r="I70" i="1" s="1"/>
  <c r="I20" i="1" s="1"/>
  <c r="I175" i="12"/>
  <c r="G176" i="12"/>
  <c r="M176" i="12" s="1"/>
  <c r="M175" i="12" s="1"/>
  <c r="I176" i="12"/>
  <c r="K176" i="12"/>
  <c r="K175" i="12" s="1"/>
  <c r="O176" i="12"/>
  <c r="O175" i="12" s="1"/>
  <c r="Q176" i="12"/>
  <c r="Q175" i="12" s="1"/>
  <c r="V176" i="12"/>
  <c r="V175" i="12" s="1"/>
  <c r="AE178" i="12"/>
  <c r="F41" i="1" s="1"/>
  <c r="I19" i="1"/>
  <c r="H42" i="1"/>
  <c r="J28" i="1"/>
  <c r="J26" i="1"/>
  <c r="G38" i="1"/>
  <c r="F38" i="1"/>
  <c r="J23" i="1"/>
  <c r="J24" i="1"/>
  <c r="J25" i="1"/>
  <c r="J27" i="1"/>
  <c r="E24" i="1"/>
  <c r="E26" i="1"/>
  <c r="Q168" i="12" l="1"/>
  <c r="G164" i="12"/>
  <c r="I68" i="1" s="1"/>
  <c r="K79" i="12"/>
  <c r="G79" i="12"/>
  <c r="I59" i="1" s="1"/>
  <c r="G68" i="12"/>
  <c r="I57" i="1" s="1"/>
  <c r="Q44" i="12"/>
  <c r="M37" i="12"/>
  <c r="I23" i="12"/>
  <c r="V126" i="12"/>
  <c r="V109" i="12"/>
  <c r="K23" i="12"/>
  <c r="K76" i="12"/>
  <c r="K44" i="12"/>
  <c r="G34" i="12"/>
  <c r="I51" i="1" s="1"/>
  <c r="Q8" i="12"/>
  <c r="I109" i="12"/>
  <c r="I79" i="12"/>
  <c r="V168" i="12"/>
  <c r="Q126" i="12"/>
  <c r="V68" i="12"/>
  <c r="G168" i="12"/>
  <c r="I69" i="1" s="1"/>
  <c r="O109" i="12"/>
  <c r="Q68" i="12"/>
  <c r="I44" i="12"/>
  <c r="V37" i="12"/>
  <c r="G8" i="12"/>
  <c r="I49" i="1" s="1"/>
  <c r="O8" i="12"/>
  <c r="Q79" i="12"/>
  <c r="V23" i="12"/>
  <c r="I126" i="12"/>
  <c r="K121" i="12"/>
  <c r="Q109" i="12"/>
  <c r="V79" i="12"/>
  <c r="O79" i="12"/>
  <c r="M69" i="12"/>
  <c r="K60" i="12"/>
  <c r="G60" i="12"/>
  <c r="I55" i="1" s="1"/>
  <c r="O37" i="12"/>
  <c r="Q23" i="12"/>
  <c r="I8" i="12"/>
  <c r="I168" i="12"/>
  <c r="V141" i="12"/>
  <c r="K109" i="12"/>
  <c r="G109" i="12"/>
  <c r="I62" i="1" s="1"/>
  <c r="K68" i="12"/>
  <c r="Q37" i="12"/>
  <c r="O23" i="12"/>
  <c r="K8" i="12"/>
  <c r="H45" i="13"/>
  <c r="H26" i="13"/>
  <c r="G49" i="14"/>
  <c r="E49" i="14"/>
  <c r="G126" i="12"/>
  <c r="I64" i="1" s="1"/>
  <c r="O121" i="12"/>
  <c r="V121" i="12"/>
  <c r="I121" i="12"/>
  <c r="G121" i="12"/>
  <c r="I63" i="1" s="1"/>
  <c r="G105" i="12"/>
  <c r="I61" i="1" s="1"/>
  <c r="V105" i="12"/>
  <c r="O105" i="12"/>
  <c r="Q105" i="12"/>
  <c r="K105" i="12"/>
  <c r="M80" i="12"/>
  <c r="M79" i="12" s="1"/>
  <c r="G44" i="12"/>
  <c r="I53" i="1" s="1"/>
  <c r="G57" i="12"/>
  <c r="I54" i="1" s="1"/>
  <c r="G37" i="12"/>
  <c r="I52" i="1" s="1"/>
  <c r="G23" i="12"/>
  <c r="I50" i="1" s="1"/>
  <c r="F39" i="1"/>
  <c r="F40" i="1"/>
  <c r="G52" i="14"/>
  <c r="F161" i="12" s="1"/>
  <c r="G161" i="12" s="1"/>
  <c r="M161" i="12" s="1"/>
  <c r="M160" i="12" s="1"/>
  <c r="I45" i="13"/>
  <c r="I26" i="13"/>
  <c r="M68" i="12"/>
  <c r="M141" i="12"/>
  <c r="M110" i="12"/>
  <c r="M109" i="12" s="1"/>
  <c r="M173" i="12"/>
  <c r="M168" i="12" s="1"/>
  <c r="M165" i="12"/>
  <c r="M164" i="12" s="1"/>
  <c r="G141" i="12"/>
  <c r="I65" i="1" s="1"/>
  <c r="M131" i="12"/>
  <c r="M126" i="12" s="1"/>
  <c r="M61" i="12"/>
  <c r="M60" i="12" s="1"/>
  <c r="M45" i="12"/>
  <c r="M44" i="12" s="1"/>
  <c r="M32" i="12"/>
  <c r="M23" i="12" s="1"/>
  <c r="M17" i="12"/>
  <c r="M8" i="12" s="1"/>
  <c r="M122" i="12"/>
  <c r="M121" i="12" s="1"/>
  <c r="M104" i="12"/>
  <c r="M103" i="12" s="1"/>
  <c r="M77" i="12"/>
  <c r="M76" i="12" s="1"/>
  <c r="M106" i="12"/>
  <c r="M105" i="12" s="1"/>
  <c r="M66" i="12"/>
  <c r="M65" i="12" s="1"/>
  <c r="I16" i="1" l="1"/>
  <c r="G160" i="12"/>
  <c r="H47" i="13"/>
  <c r="F163" i="12" s="1"/>
  <c r="G163" i="12" s="1"/>
  <c r="G162" i="12" s="1"/>
  <c r="I67" i="1" s="1"/>
  <c r="AF178" i="12"/>
  <c r="G40" i="1" s="1"/>
  <c r="I40" i="1" s="1"/>
  <c r="I17" i="1"/>
  <c r="F42" i="1"/>
  <c r="G23" i="1" s="1"/>
  <c r="I66" i="1"/>
  <c r="G178" i="12" l="1"/>
  <c r="M163" i="12"/>
  <c r="M162" i="12" s="1"/>
  <c r="G41" i="1"/>
  <c r="I41" i="1" s="1"/>
  <c r="G39" i="1"/>
  <c r="G42" i="1" s="1"/>
  <c r="G25" i="1" s="1"/>
  <c r="A27" i="1" s="1"/>
  <c r="I18" i="1"/>
  <c r="I21" i="1" s="1"/>
  <c r="I71" i="1"/>
  <c r="I39" i="1" l="1"/>
  <c r="I42" i="1" s="1"/>
  <c r="J40" i="1" s="1"/>
  <c r="G28" i="1"/>
  <c r="G27" i="1" s="1"/>
  <c r="G29" i="1" s="1"/>
  <c r="A28" i="1"/>
  <c r="J70" i="1"/>
  <c r="J58" i="1"/>
  <c r="J49" i="1"/>
  <c r="J61" i="1"/>
  <c r="J52" i="1"/>
  <c r="J51" i="1"/>
  <c r="J69" i="1"/>
  <c r="J62" i="1"/>
  <c r="J60" i="1"/>
  <c r="J59" i="1"/>
  <c r="J55" i="1"/>
  <c r="J53" i="1"/>
  <c r="J67" i="1"/>
  <c r="J64" i="1"/>
  <c r="J54" i="1"/>
  <c r="J57" i="1"/>
  <c r="J63" i="1"/>
  <c r="J50" i="1"/>
  <c r="J56" i="1"/>
  <c r="J66" i="1"/>
  <c r="J65" i="1"/>
  <c r="J68" i="1"/>
  <c r="J39" i="1" l="1"/>
  <c r="J42" i="1" s="1"/>
  <c r="J41" i="1"/>
  <c r="J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Honsa Martin</author>
  </authors>
  <commentList>
    <comment ref="S6" authorId="0" shapeId="0" xr:uid="{C0ABA248-BBE4-4BDE-891B-94F4818DC699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0A916F5-9831-42BD-8F64-ED37EDAADE0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<sst xmlns="http://schemas.openxmlformats.org/spreadsheetml/2006/main" count="1244" uniqueCount="484">
  <si>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</si>
  <si>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</si>
  <si>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</si>
  <si>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</si>
  <si>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</si>
  <si>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</si>
  <si>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</si>
  <si>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</si>
  <si>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</si>
  <si>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</si>
  <si>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</si>
  <si>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</si>
  <si>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</si>
  <si>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</si>
  <si>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</si>
  <si>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</si>
  <si>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</si>
  <si>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</si>
  <si>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</si>
  <si>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</si>
  <si>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</si>
  <si>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</si>
  <si>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</si>
  <si>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</si>
  <si>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</si>
  <si>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</si>
  <si>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</si>
  <si>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</si>
  <si>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</si>
  <si>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</si>
  <si>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</si>
  <si>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</si>
  <si>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</si>
  <si>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</si>
  <si>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</si>
  <si>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</si>
  <si>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</si>
  <si>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</si>
  <si>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</si>
  <si>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HBP24/01</t>
  </si>
  <si>
    <t>Přístavba výtahu BD Orlí 7</t>
  </si>
  <si>
    <t>SO 01</t>
  </si>
  <si>
    <t>Stavební část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</si>
  <si>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</si>
  <si>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</si>
  <si>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</si>
  <si>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</si>
  <si>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</si>
  <si>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</si>
  <si>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</si>
  <si>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3</t>
  </si>
  <si>
    <t>Svislé a kompletní konstrukce</t>
  </si>
  <si>
    <t>4</t>
  </si>
  <si>
    <t>Vodorovné konstrukce</t>
  </si>
  <si>
    <t>416</t>
  </si>
  <si>
    <t>Podhledy a mezistropy montované lehké</t>
  </si>
  <si>
    <t>6</t>
  </si>
  <si>
    <t>Úpravy povrchu, podlahy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</si>
  <si>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</si>
  <si>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</si>
  <si>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</si>
  <si>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</si>
  <si>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</si>
  <si>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</si>
  <si>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</si>
  <si>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</si>
  <si>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</si>
  <si>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</si>
  <si>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</si>
  <si>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</si>
  <si>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</si>
  <si>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</si>
  <si>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</si>
  <si>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</si>
  <si>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728</t>
  </si>
  <si>
    <t>Vzduchotechnika</t>
  </si>
  <si>
    <t>764</t>
  </si>
  <si>
    <t>Konstrukce klempířské</t>
  </si>
  <si>
    <t>766</t>
  </si>
  <si>
    <t>Konstrukce truhlářské</t>
  </si>
  <si>
    <t>771</t>
  </si>
  <si>
    <t>Podlahy z dlaždic a obklady</t>
  </si>
  <si>
    <t>784</t>
  </si>
  <si>
    <t>Malby</t>
  </si>
  <si>
    <t>M21</t>
  </si>
  <si>
    <t>Elektromontáže</t>
  </si>
  <si>
    <t>M24</t>
  </si>
  <si>
    <t>Montáže vzduchotechnických zařízení</t>
  </si>
  <si>
    <t>M33</t>
  </si>
  <si>
    <t>Montáže dopravních zařízení a vah-výtahy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</si>
  <si>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</si>
  <si>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</si>
  <si>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</si>
  <si>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</si>
  <si>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</si>
  <si>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</si>
  <si>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</si>
  <si>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</si>
  <si>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</si>
  <si>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</si>
  <si>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</si>
  <si>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</si>
  <si>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</si>
  <si>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</si>
  <si>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</si>
  <si>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</si>
  <si>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</si>
  <si>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</si>
  <si>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</si>
  <si>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</si>
  <si>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</si>
  <si>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</si>
  <si>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</si>
  <si>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</si>
  <si>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</si>
  <si>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</si>
  <si>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</si>
  <si>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</si>
  <si>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</si>
  <si>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</si>
  <si>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</si>
  <si>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</si>
  <si>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</si>
  <si>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310238211</t>
  </si>
  <si>
    <t>Zazdívka otvorů plochy do 1 m2 cihlami na MVC</t>
  </si>
  <si>
    <t>m3</t>
  </si>
  <si>
    <t>RTS 23/ II</t>
  </si>
  <si>
    <t>Práce</t>
  </si>
  <si>
    <t>Běžná</t>
  </si>
  <si>
    <t>POL1_</t>
  </si>
  <si>
    <t>1.PP : 1,27*1,58*0,3</t>
  </si>
  <si>
    <t>VV</t>
  </si>
  <si>
    <t>317234410</t>
  </si>
  <si>
    <t>Vyzdívka mezi nosníky cihlami pálenými na MC s použitím suché maltové směsi</t>
  </si>
  <si>
    <t>dodatečně osazované nosníky : 0,8*2*0,18+0,6*2,6*0,16</t>
  </si>
  <si>
    <t>317944311</t>
  </si>
  <si>
    <t>Válcované nosníky do č.12 do připravených otvorů včetně dodávky profilu U č.12</t>
  </si>
  <si>
    <t>t</t>
  </si>
  <si>
    <t>2*4*11,1/1000</t>
  </si>
  <si>
    <t>317944313</t>
  </si>
  <si>
    <t>Válcované nosníky č.14-22 do připravených otvorů včetně dodávky profilu  I č.16</t>
  </si>
  <si>
    <t>2,6*3*17,9/1000</t>
  </si>
  <si>
    <t>Válcované nosníky č.14-22 do připravených otvorů včetně dodávky profilu  I č.18</t>
  </si>
  <si>
    <t>2*3*21,9/1000</t>
  </si>
  <si>
    <t>342255024</t>
  </si>
  <si>
    <t>Příčky z desek Ytong tl. 100 mm</t>
  </si>
  <si>
    <t>m2</t>
  </si>
  <si>
    <t>3,3*0,3+3,21*0,3*5</t>
  </si>
  <si>
    <t>346244381</t>
  </si>
  <si>
    <t>Plentování ocelových nosníků výšky do 20 cm s použitím suché maltové směsi</t>
  </si>
  <si>
    <t>0,18*2*2+0,8*2+0,6*0,16*2+0,6*2,6</t>
  </si>
  <si>
    <t>411321515</t>
  </si>
  <si>
    <t>Stropy deskové ze železobetonu C 30/37</t>
  </si>
  <si>
    <t>3,43*2,1*0,25</t>
  </si>
  <si>
    <t>411354256</t>
  </si>
  <si>
    <t>Bednění stropů zabudované z ocelových trapézových plechů pozinkovaných vlna 50 mm tl. 1,0 mm</t>
  </si>
  <si>
    <t>3,43*2,1</t>
  </si>
  <si>
    <t>411361821</t>
  </si>
  <si>
    <t>Výztuž stropů z betonářské oceli B500B (10 505)</t>
  </si>
  <si>
    <t>(1,2*80*0,4+12*2*0,4)/1000</t>
  </si>
  <si>
    <t>411361921</t>
  </si>
  <si>
    <t>Výztuž stropů svařovanou sítí  průměr drátu  6,0, oka 100/100 mm KH30</t>
  </si>
  <si>
    <t>4,44*3,43*2,1/1000*1,2</t>
  </si>
  <si>
    <t>413232221</t>
  </si>
  <si>
    <t>Zazdívka zhlaví válcovaných nosníků výšky do 30cm s použitím suché maltové směsi</t>
  </si>
  <si>
    <t>kus</t>
  </si>
  <si>
    <t>Odkaz na mn. položky pořadí 41 : 20,00000</t>
  </si>
  <si>
    <t>342264051</t>
  </si>
  <si>
    <t>Podhled sádrokartonový na zavěšenou ocel. konstr. desky standard tl. 12,5 mm, bez izolace</t>
  </si>
  <si>
    <t>602015133</t>
  </si>
  <si>
    <t>Omítka stěn jednovrstvá weberdur mono ručně</t>
  </si>
  <si>
    <t>Odkaz na mn. položky pořadí 16 : 37,21800</t>
  </si>
  <si>
    <t>602015185</t>
  </si>
  <si>
    <t>Stěrka na stěnách weberpas extraClean silikonsilik zatíraná, zrnitost 1,5 mm</t>
  </si>
  <si>
    <t>602015191</t>
  </si>
  <si>
    <t>Podkladní nátěr stěn pod tenkovrstvé omítky</t>
  </si>
  <si>
    <t>oprava vnější omítky : 25*1,5-1*2*6+0,3*(0,5+2,43*2+0,5*5+3,12*2*5)</t>
  </si>
  <si>
    <t>611472111</t>
  </si>
  <si>
    <t>Omítka stropu klasická, se štukem ze suché směsi</t>
  </si>
  <si>
    <t>Odkaz na mn. položky pořadí 7 : 4,07200</t>
  </si>
  <si>
    <t>612425931</t>
  </si>
  <si>
    <t>Omítka vápenná vnitřního ostění - štuková s použitím suché maltové směsi</t>
  </si>
  <si>
    <t>okno 1.PP : 0,5*(1,04*2+1*2)</t>
  </si>
  <si>
    <t>průraz 1.NP : 1</t>
  </si>
  <si>
    <t>oprava ostění 1- 6.NP : 0,5*(2,43+3,12*5+1,54*6+3,2*6)</t>
  </si>
  <si>
    <t>612471411</t>
  </si>
  <si>
    <t>Úprava vnitřních stěn aktivovaným štukem s použitím suché maltové směsi</t>
  </si>
  <si>
    <t>Odkaz na mn. položky pořadí 21 : 15,48000</t>
  </si>
  <si>
    <t>612472181</t>
  </si>
  <si>
    <t>Omítka stěn, jádro míchané, štuk ze suché směsi štuk 033/ 29</t>
  </si>
  <si>
    <t>1.PP : 1,27*1,58</t>
  </si>
  <si>
    <t>612481211</t>
  </si>
  <si>
    <t>Montáž výztužné sítě(perlinky)do stěrky-vnit.stěny včetně výztužné sítě a stěrkového tmelu Terranova</t>
  </si>
  <si>
    <t>přizdívky Ytong : (3,3*0,3+3,21*0,3*5)*2+0,1*(3,3+3,21*5)*2</t>
  </si>
  <si>
    <t>622481211</t>
  </si>
  <si>
    <t>Montáž výztužné sítě(perlinky)do stěrky-vněj.stěny včetně výztužné sítě a stěrkového tmelu Baumit</t>
  </si>
  <si>
    <t>Odkaz na mn. položky pořadí 14 : 37,21800</t>
  </si>
  <si>
    <t>631312711</t>
  </si>
  <si>
    <t>Mazanina betonová tl. 5 - 8 cm C 25/30</t>
  </si>
  <si>
    <t>vyrovnávací mazanina bet stropúu : 3,43*2,1*(0,04+0,03)</t>
  </si>
  <si>
    <t>632451441</t>
  </si>
  <si>
    <t>Doplnění potěru plochy do 1 m2, tl. 30 - 40 mm</t>
  </si>
  <si>
    <t>nově budované dveře výtahu : 1,8*0,5*6</t>
  </si>
  <si>
    <t>648991113</t>
  </si>
  <si>
    <t>Osazení parapet.desek plast. a lamin. š.nad 20cm včetně dodávky plastové parapetní desky š. 350 mm</t>
  </si>
  <si>
    <t>m</t>
  </si>
  <si>
    <t>0,5*6+1,04</t>
  </si>
  <si>
    <t>941941042</t>
  </si>
  <si>
    <t>Montáž lešení leh.řad.s podlahami,š.1,2 m, H 30 m</t>
  </si>
  <si>
    <t>oprava fasády vedle výt šachty : 1,2*25</t>
  </si>
  <si>
    <t>montáž výtah šachty : 25*(1,5+2*2+1,2*2)</t>
  </si>
  <si>
    <t>941941292</t>
  </si>
  <si>
    <t>Příplatek za každý měsíc použití lešení k pol.1042</t>
  </si>
  <si>
    <t>Odkaz na mn. položky pořadí 26 : 227,50000</t>
  </si>
  <si>
    <t>941941842</t>
  </si>
  <si>
    <t>Demontáž lešení leh.řad.s podlahami,š.1,2 m,H 30 m</t>
  </si>
  <si>
    <t>959-887</t>
  </si>
  <si>
    <t>D+M hasícího přístroje CO 2 55 B</t>
  </si>
  <si>
    <t>Vlastní</t>
  </si>
  <si>
    <t>Indiv</t>
  </si>
  <si>
    <t>995-885</t>
  </si>
  <si>
    <t>D+M výstr tabulek dle TZ PBŘ</t>
  </si>
  <si>
    <t>kpl</t>
  </si>
  <si>
    <t>962032231</t>
  </si>
  <si>
    <t>Bourání zdiva z cihel pálených na MVC</t>
  </si>
  <si>
    <t>parapety : 1,82*0,85*0,5+1,835*(0,93+0,9+0,85+0,82+0,98)*0,5</t>
  </si>
  <si>
    <t>962081141</t>
  </si>
  <si>
    <t>Bourání příček ze skleněných tvárnic tl. 15 cm</t>
  </si>
  <si>
    <t>strop - světlík : 1,8*1,8</t>
  </si>
  <si>
    <t>965042241</t>
  </si>
  <si>
    <t>Bourání mazanin betonových tl. nad 10 cm, nad 4 m2</t>
  </si>
  <si>
    <t>podlaha dvora - předpoklad : 3,5*2,1*0,15</t>
  </si>
  <si>
    <t>966031314</t>
  </si>
  <si>
    <t>Bourání říms cihel, tl. nad 30 cm, vyložení 25 cm</t>
  </si>
  <si>
    <t>2*5</t>
  </si>
  <si>
    <t>968061112</t>
  </si>
  <si>
    <t>Vyvěšení dřevěných a plastových okenních křídel pl. do 1,5 m2</t>
  </si>
  <si>
    <t>1.PP : 1</t>
  </si>
  <si>
    <t>968061126</t>
  </si>
  <si>
    <t>Vyvěšení dřevěných a plastových dveřních křídel pl. nad 2 m2</t>
  </si>
  <si>
    <t>6*2</t>
  </si>
  <si>
    <t>968062355</t>
  </si>
  <si>
    <t>Vybourání dřevěných rámů oken dvojitých pl. 2 m2</t>
  </si>
  <si>
    <t>1.PP : 1,04*1,1</t>
  </si>
  <si>
    <t>968062356</t>
  </si>
  <si>
    <t>Vybourání dřevěných rámů oken dvojitých pl. 4 m2</t>
  </si>
  <si>
    <t>1,82*1,86+1,835*2,4*4+1,835*2,44</t>
  </si>
  <si>
    <t>971033461</t>
  </si>
  <si>
    <t>Vybourání otv. zeď cihel. pl.0,25 m2, tl.60cm, MVC</t>
  </si>
  <si>
    <t>1.NP : 1</t>
  </si>
  <si>
    <t>971033561</t>
  </si>
  <si>
    <t>Vybourání otv. zeď cihel. pl.1 m2, tl.60 cm, MVC</t>
  </si>
  <si>
    <t>průrazy : 0,5*0,7*0,5*2</t>
  </si>
  <si>
    <t>973031325</t>
  </si>
  <si>
    <t>Vysekání kapes zeď cihel. MVC, pl. 0,1m2, hl. 30cm</t>
  </si>
  <si>
    <t>dodatečné osazení ocel. nosníků : 3*2+3*2+4*2</t>
  </si>
  <si>
    <t>976085311</t>
  </si>
  <si>
    <t>Vybourání kanal.rámů a poklopů plochy do 0,6 m2</t>
  </si>
  <si>
    <t>999281151</t>
  </si>
  <si>
    <t>Přesun hmot pro opravy a údržbu do v. 25 m,nošením</t>
  </si>
  <si>
    <t>Přesun hmot</t>
  </si>
  <si>
    <t>POL7_</t>
  </si>
  <si>
    <t>728314113</t>
  </si>
  <si>
    <t>Montáž protidešťové žaluzie čtyřhranné do 0,45 m2</t>
  </si>
  <si>
    <t>4295330130RRR</t>
  </si>
  <si>
    <t>Žaluzie protidešťová PDZM 500 x 700 mm</t>
  </si>
  <si>
    <t>Specifikace</t>
  </si>
  <si>
    <t>POL3_</t>
  </si>
  <si>
    <t>998728203</t>
  </si>
  <si>
    <t>Přesun hmot pro vzduchotechniku, výšky do 24 m</t>
  </si>
  <si>
    <t>764816420</t>
  </si>
  <si>
    <t>Okapnice z lakovaného Pz plechu, rš 200 mm</t>
  </si>
  <si>
    <t>764813133</t>
  </si>
  <si>
    <t>Lemování zdí z lakovaného Pz plechu, rš 330 mm</t>
  </si>
  <si>
    <t>764819210</t>
  </si>
  <si>
    <t>Odpadní trouby kruhové z lak.Pz plechu, D 75 mm</t>
  </si>
  <si>
    <t>764815212</t>
  </si>
  <si>
    <t>Žlab podokapní půlkruh.z lak.Pz plechu, rš 330 mm</t>
  </si>
  <si>
    <t>764815808</t>
  </si>
  <si>
    <t>Kotlík žlabový oválný z lak. Pz plechu, 250/80 mm</t>
  </si>
  <si>
    <t>764814533</t>
  </si>
  <si>
    <t>Závětrná lišta z lakovaného Pz plechu, rš 333 mm</t>
  </si>
  <si>
    <t>2,1*2</t>
  </si>
  <si>
    <t>764816133</t>
  </si>
  <si>
    <t>Oplechování parapetů, lakovaný Pz plech, rš 330 mm</t>
  </si>
  <si>
    <t>764454801</t>
  </si>
  <si>
    <t>Demontáž odpadních trub kruhových, D 75 a 100 mm</t>
  </si>
  <si>
    <t>998764103</t>
  </si>
  <si>
    <t>Přesun hmot pro klempířské konstr., výšky do 24 m</t>
  </si>
  <si>
    <t>766-002</t>
  </si>
  <si>
    <t>D+M okna 500x2430 vč doplnků dle výpisu</t>
  </si>
  <si>
    <t>766-003</t>
  </si>
  <si>
    <t>D+M okna O3 500x3120 vč doplnků dle výpisu</t>
  </si>
  <si>
    <t>766-01</t>
  </si>
  <si>
    <t>D+M okna O01 1100/1000</t>
  </si>
  <si>
    <t>998766203</t>
  </si>
  <si>
    <t>Přesun hmot pro truhlářské konstr., výšky do 24 m</t>
  </si>
  <si>
    <t>771101210</t>
  </si>
  <si>
    <t>Penetrace podkladu pod dlažby penetrační nátěr Primer G</t>
  </si>
  <si>
    <t>Odkaz na mn. položky pořadí 24 : 5,40000</t>
  </si>
  <si>
    <t>771475014</t>
  </si>
  <si>
    <t>Obklad soklíků keram.rovných, tmel,výška 10 cm Ardex FB9L flex.lep.,Ardex G8S FLEX 1-6 spár.hmota</t>
  </si>
  <si>
    <t>0,5*2*6</t>
  </si>
  <si>
    <t>771479001</t>
  </si>
  <si>
    <t>Řezání dlaždic keramických pro soklíky</t>
  </si>
  <si>
    <t>Odkaz na mn. položky pořadí 61 : 6,00000</t>
  </si>
  <si>
    <t>771575109</t>
  </si>
  <si>
    <t>Montáž podlah keram.,hladké, tmel, 30x30 cm lep. PCI Flexmörtel, spár. PCI Nanofug® Premium</t>
  </si>
  <si>
    <t>Odkaz na mn. položky pořadí 60 : 5,40000</t>
  </si>
  <si>
    <t>771578011</t>
  </si>
  <si>
    <t>Spára podlaha - stěna, silikonem</t>
  </si>
  <si>
    <t>597642030</t>
  </si>
  <si>
    <t>Dlažba Taurus Granit matná 300 x 300 x 9 mm Rio Negro</t>
  </si>
  <si>
    <t>SPCM</t>
  </si>
  <si>
    <t>Odkaz na mn. položky pořadí 63 : 5,40000*1,1</t>
  </si>
  <si>
    <t>Odkaz na mn. položky pořadí 61 : 6,00000*0,11</t>
  </si>
  <si>
    <t>998771103</t>
  </si>
  <si>
    <t>Přesun hmot pro podlahy z dlaždic, výšky do 24 m</t>
  </si>
  <si>
    <t>784402801</t>
  </si>
  <si>
    <t>Odstranění malby oškrábáním v místnosti H do 3,8 m</t>
  </si>
  <si>
    <t>stávající prostory - předpokládá se pouze vlastní prostor schodiště : 6,5*2,8+4,3*1,45*12+2,18*2,8*6+2,8*1,5*6</t>
  </si>
  <si>
    <t>3,05*3*6*2+3,05*2,3*2+1,3*(2,2+3,8*6)*2+2,8*(2,2*3,8*6)*2-1*2*6-0,49*3,25*6</t>
  </si>
  <si>
    <t>784403801</t>
  </si>
  <si>
    <t>Odstranění maleb omytím v místnosti H do 3,8 m</t>
  </si>
  <si>
    <t xml:space="preserve">rozlíčení po oškrábání : </t>
  </si>
  <si>
    <t>Odkaz na mn. položky pořadí 67 : 603,01500</t>
  </si>
  <si>
    <t>784191101</t>
  </si>
  <si>
    <t>Penetrace podkladu univerzální Primalex 1x</t>
  </si>
  <si>
    <t>Odkaz na mn. položky pořadí 17 : 4,07200</t>
  </si>
  <si>
    <t>Odkaz na mn. položky pořadí 20 : 2,00660</t>
  </si>
  <si>
    <t>Odkaz na mn. položky pořadí 18 : 26,27500</t>
  </si>
  <si>
    <t>Odkaz na mn. položky pořadí 19 : 15,48000</t>
  </si>
  <si>
    <t>Odkaz na mn. položky pořadí 13 : 7,20300</t>
  </si>
  <si>
    <t>784195212</t>
  </si>
  <si>
    <t>Malba Primalex Plus, bílá, bez penetrace, 2 x</t>
  </si>
  <si>
    <t>Odkaz na mn. položky pořadí 69 : 658,05160</t>
  </si>
  <si>
    <t>784498911</t>
  </si>
  <si>
    <t>Vyhlazení malířskou masou 1x, výška do 3,8 m</t>
  </si>
  <si>
    <t xml:space="preserve">předpoklad 50% plochy : </t>
  </si>
  <si>
    <t>Odkaz na mn. položky pořadí 67 : 603,01500*0,5</t>
  </si>
  <si>
    <t>210-001</t>
  </si>
  <si>
    <t>elektro - viz samostatný rozpočet</t>
  </si>
  <si>
    <t>Kalkul</t>
  </si>
  <si>
    <t>240-001</t>
  </si>
  <si>
    <t>VZT  -viz samostatný rozpočet</t>
  </si>
  <si>
    <t>M33-001</t>
  </si>
  <si>
    <t>D+M výtahové šachty včetně zastřešení</t>
  </si>
  <si>
    <t>M33-002</t>
  </si>
  <si>
    <t>Dodávka výtahu včetně šachetních dveří</t>
  </si>
  <si>
    <t>M33-003</t>
  </si>
  <si>
    <t>Montáž výtahu vč revize, zkoušek, připojení</t>
  </si>
  <si>
    <t>979086112</t>
  </si>
  <si>
    <t>Nakládání nebo překládání suti a vybouraných hmot</t>
  </si>
  <si>
    <t>Přesun suti</t>
  </si>
  <si>
    <t>POL8_</t>
  </si>
  <si>
    <t>979011211</t>
  </si>
  <si>
    <t>Svislá doprava suti a vybour. hmot za 2.NP nošením</t>
  </si>
  <si>
    <t>979011219</t>
  </si>
  <si>
    <t>Přípl.k svislé dopr.suti za každé další NP nošením</t>
  </si>
  <si>
    <t>979081111</t>
  </si>
  <si>
    <t>Odvoz suti a vybour. hmot na skládku do 1 km kontejnerem 4 t</t>
  </si>
  <si>
    <t>979081121</t>
  </si>
  <si>
    <t>Příplatek k odvozu za každý další 1 km kontejnerem 4 t</t>
  </si>
  <si>
    <t>979990107</t>
  </si>
  <si>
    <t>Poplatek za uložení suti - směs betonu, cihel, dřeva, skupina odpadu 170904</t>
  </si>
  <si>
    <t>005121 R</t>
  </si>
  <si>
    <t>Zařízení staveniště</t>
  </si>
  <si>
    <t>Soubor</t>
  </si>
  <si>
    <t>VRN</t>
  </si>
  <si>
    <t>POL99_2</t>
  </si>
  <si>
    <t>SUM</t>
  </si>
  <si>
    <t>Poznámky uchazeče k zadání</t>
  </si>
  <si>
    <t>POPUZIV</t>
  </si>
  <si>
    <t>END</t>
  </si>
  <si>
    <t>Poz. číslo</t>
  </si>
  <si>
    <t>Název: CHUC Orlí 7</t>
  </si>
  <si>
    <t>Měrná jednotka</t>
  </si>
  <si>
    <t xml:space="preserve">Počet </t>
  </si>
  <si>
    <t>Cena dodávky jednotková</t>
  </si>
  <si>
    <t>Montáž%</t>
  </si>
  <si>
    <t>Cena montáže jednotková</t>
  </si>
  <si>
    <t>Cena dodávky celkem</t>
  </si>
  <si>
    <t>Cena montáže celkem</t>
  </si>
  <si>
    <t>Zař. č. 1 - Nucené větráni evakuačního výtahu</t>
  </si>
  <si>
    <t>1.1</t>
  </si>
  <si>
    <t>Potrubní ventilátor radiální</t>
  </si>
  <si>
    <t>ks</t>
  </si>
  <si>
    <t>1</t>
  </si>
  <si>
    <t>IRT/4-400 A IP54</t>
  </si>
  <si>
    <t>Pružná manžeta</t>
  </si>
  <si>
    <t>IAE 400</t>
  </si>
  <si>
    <t>Konzola pro montáž ventilátoru</t>
  </si>
  <si>
    <t>sa</t>
  </si>
  <si>
    <t>1.2</t>
  </si>
  <si>
    <t>Uzavírací klapka 800x500 vč servopohonu</t>
  </si>
  <si>
    <t>Belimo LF230</t>
  </si>
  <si>
    <t>1.3</t>
  </si>
  <si>
    <t>Sací kus škmý se sítí proti hmyzu</t>
  </si>
  <si>
    <t>500x800</t>
  </si>
  <si>
    <t>1.4</t>
  </si>
  <si>
    <t>Vyústka jednořadá hliníková s regulací R1 a UR</t>
  </si>
  <si>
    <t>300x150</t>
  </si>
  <si>
    <t>1.5</t>
  </si>
  <si>
    <t>800x150</t>
  </si>
  <si>
    <t>1.10</t>
  </si>
  <si>
    <t>Čtyřhranné potrubí vč. Tvarovek</t>
  </si>
  <si>
    <t>48</t>
  </si>
  <si>
    <t>do obvodu 2,0m vč. Tvarovek</t>
  </si>
  <si>
    <t>1.11</t>
  </si>
  <si>
    <t>Tepelná izolace s oplechováním</t>
  </si>
  <si>
    <t>56</t>
  </si>
  <si>
    <t>min. vata tl.80mm</t>
  </si>
  <si>
    <t>Celkem:</t>
  </si>
  <si>
    <t>Ostatní</t>
  </si>
  <si>
    <t>O.1</t>
  </si>
  <si>
    <t>Předávací dokumentace vč. Dokumentace skutečného provedení stavby</t>
  </si>
  <si>
    <t>O.2</t>
  </si>
  <si>
    <t>Doprava</t>
  </si>
  <si>
    <t>O.3</t>
  </si>
  <si>
    <t>Zprovoznění zařízení VZT</t>
  </si>
  <si>
    <t>O.4</t>
  </si>
  <si>
    <t>Zaškolení obsluhy</t>
  </si>
  <si>
    <t>O.5</t>
  </si>
  <si>
    <t>Lešení, zvedací a manipulační technika</t>
  </si>
  <si>
    <t>O.6</t>
  </si>
  <si>
    <t>Montážní a spojovací materiál</t>
  </si>
  <si>
    <t>vč. konzol pro VZT potrubí</t>
  </si>
  <si>
    <t>CELKEM ZA VZT</t>
  </si>
  <si>
    <t>Kč bez DPH</t>
  </si>
  <si>
    <t>Mj</t>
  </si>
  <si>
    <t>Počet</t>
  </si>
  <si>
    <t>cena za ks</t>
  </si>
  <si>
    <t>celkem mat</t>
  </si>
  <si>
    <t>cena montáž</t>
  </si>
  <si>
    <t>montáž celkem</t>
  </si>
  <si>
    <t>Dodávky</t>
  </si>
  <si>
    <t/>
  </si>
  <si>
    <t>Rozvaděč RPO dle TS</t>
  </si>
  <si>
    <t>Rozvaděč RH-  výměna jističe 32/3/C</t>
  </si>
  <si>
    <t xml:space="preserve">Záložní zdroj UPS MASTERYS BCUPS AVARA Multi 10kVA/9kW,0', 3/3f,VFI,THDi&lt;3%,ECO 99%, TN-S
</t>
  </si>
  <si>
    <t>Baterie 12 V 7,2 Ah VRLA AGM; faston F2</t>
  </si>
  <si>
    <t>Sada pro baterie 2x40ks do 9Ah (1x12Ah) do USML--X</t>
  </si>
  <si>
    <t>H07V-K 10 , zelenožlutý- uzemnění ocelové konstukce výtahů a RPO</t>
  </si>
  <si>
    <t>KABEL SE SNÍŽENOU HOŘLAVOSTÍ, S FUNKČ.SCHOPNOSTÍ PŘI POŽÁRU, TŘÍDA REAKCE NA OHEŇ - B2 ca, s1, d0</t>
  </si>
  <si>
    <t xml:space="preserve">1-CXKH-V P60- R 5x10 mm2  </t>
  </si>
  <si>
    <t xml:space="preserve">1-CXKH-V 5x4  P60- R mm2  </t>
  </si>
  <si>
    <t xml:space="preserve">1-CXKH-V-J P60- R 3x1.5 mm2 </t>
  </si>
  <si>
    <t xml:space="preserve">1-CXKH-V- P60- R  4 x1.5 mm2 </t>
  </si>
  <si>
    <t>PRAFlaGuard F 2x2x0,8</t>
  </si>
  <si>
    <t>Požární tlačítko TOTAL STOP</t>
  </si>
  <si>
    <t>POMOCNÝ KONTAKT POŽÁRNÍHO TLAČÍTKA</t>
  </si>
  <si>
    <t>požární tlačítko- ventilace</t>
  </si>
  <si>
    <t>FDR-36-SHR kombinovaný opticko kouřový senzor</t>
  </si>
  <si>
    <t>Krabice PH 8135,KSK 100 PO požárně odolná</t>
  </si>
  <si>
    <t xml:space="preserve">KABELOVÝ ROŠT - ŽÁROVÝ ZINEK- s funkční integritou </t>
  </si>
  <si>
    <t>Rošt M2 150/50 "ŽZ"  S FUNKČNÍ INTEGRITOU</t>
  </si>
  <si>
    <t>Nosník 150 S FUNKČNÍ INTEGRITOU</t>
  </si>
  <si>
    <t>Spojka pro spojení rošt-rošt S FUNKČNÍ INTEGRITOU</t>
  </si>
  <si>
    <t>Rošt M2 50/50 "ŽZ"  S FUNKČNÍ INTEGRITOU</t>
  </si>
  <si>
    <t>Nosník 50 S FUNKČNÍ INTEGRITOU</t>
  </si>
  <si>
    <t>Spojka pro spojení "žlab-žlab" S FUNKČNÍ INTEGRITOU</t>
  </si>
  <si>
    <t>Příchytka protipožární- 1 kabel</t>
  </si>
  <si>
    <t>LIŠTA PVC BEZHALOGEN 40X20</t>
  </si>
  <si>
    <t>PŘÍCHYTKA SONAP S FUNKČNÍ INTEGRITOU</t>
  </si>
  <si>
    <t>kotvící materiál</t>
  </si>
  <si>
    <t>KOORDINACE POSTUPU PRACI</t>
  </si>
  <si>
    <t xml:space="preserve"> S ostatnimi profesemi</t>
  </si>
  <si>
    <t>hod</t>
  </si>
  <si>
    <t>PROTIPOŽÁRNÍ UCPÁVKA OTVORŮ</t>
  </si>
  <si>
    <t>EI 60 Kabel. přepážka vč. vypracování protokolu</t>
  </si>
  <si>
    <t>PROVEDENI REVIZNICH ZKOUSEK</t>
  </si>
  <si>
    <t>DLE CSN 331500</t>
  </si>
  <si>
    <t>Revizni technik</t>
  </si>
  <si>
    <t>Spoluprace s reviz.technikem</t>
  </si>
  <si>
    <t>doprava, přesuny materiálů</t>
  </si>
  <si>
    <t>vypracování projektové dokumentace skutečného stavu</t>
  </si>
  <si>
    <t>materiál</t>
  </si>
  <si>
    <t>montáž</t>
  </si>
  <si>
    <t xml:space="preserve">CELKEM    BEZ DPH </t>
  </si>
  <si>
    <t xml:space="preserve"> Statutární město Brno, Magistrát města Brna</t>
  </si>
  <si>
    <t>Odbor správy majetku, Husova 3, 601 67 Brno</t>
  </si>
  <si>
    <t>CZ44992785</t>
  </si>
  <si>
    <t>Položkový rozpočet stavby neoceněný</t>
  </si>
  <si>
    <t>Cena celkem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</si>
</sst>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00"/>
    <numFmt numFmtId="166" formatCode="#,##0.00\ _K_č"/>
    <numFmt numFmtId="167" formatCode="0.0%"/>
  </numFmts>
  <fonts count="34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9"/>
      <color indexed="8"/>
      <name val="Segoe U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Segoe UI"/>
      <family val="2"/>
      <charset val="238"/>
    </font>
    <font>
      <sz val="9"/>
      <color indexed="8"/>
      <name val="Segoe UI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Helvetica"/>
      <family val="2"/>
    </font>
    <font>
      <sz val="10"/>
      <color rgb="FFFF0000"/>
      <name val="Arial"/>
      <family val="2"/>
      <charset val="238"/>
    </font>
    <font>
      <sz val="9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Segoe UI"/>
      <family val="2"/>
      <charset val="238"/>
    </font>
    <font>
      <b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35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4" xfId="0" applyNumberFormat="1" applyFont="1" applyBorder="1" applyAlignment="1">
      <alignment horizontal="right" vertical="center" wrapText="1" shrinkToFit="1"/>
    </xf>
    <xf numFmtId="4" fontId="3" fillId="0" borderId="34" xfId="0" applyNumberFormat="1" applyFont="1" applyBorder="1" applyAlignment="1">
      <alignment horizontal="right" vertical="center" shrinkToFit="1"/>
    </xf>
    <xf numFmtId="4" fontId="0" fillId="0" borderId="34" xfId="0" applyNumberFormat="1" applyBorder="1" applyAlignment="1">
      <alignment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5" fillId="0" borderId="33" xfId="0" applyNumberFormat="1" applyFont="1" applyBorder="1" applyAlignment="1">
      <alignment vertical="center"/>
    </xf>
    <xf numFmtId="4" fontId="5" fillId="0" borderId="34" xfId="0" applyNumberFormat="1" applyFont="1" applyBorder="1" applyAlignment="1">
      <alignment vertical="center" wrapText="1" shrinkToFit="1"/>
    </xf>
    <xf numFmtId="4" fontId="5" fillId="0" borderId="34" xfId="0" applyNumberFormat="1" applyFont="1" applyBorder="1" applyAlignment="1">
      <alignment vertical="center" shrinkToFit="1"/>
    </xf>
    <xf numFmtId="4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4" xfId="0" applyNumberFormat="1" applyBorder="1" applyAlignment="1">
      <alignment vertical="center" wrapText="1" shrinkToFit="1"/>
    </xf>
    <xf numFmtId="4" fontId="15" fillId="2" borderId="37" xfId="0" applyNumberFormat="1" applyFont="1" applyFill="1" applyBorder="1" applyAlignment="1">
      <alignment vertical="center" wrapText="1" shrinkToFit="1"/>
    </xf>
    <xf numFmtId="4" fontId="15" fillId="2" borderId="37" xfId="0" applyNumberFormat="1" applyFont="1" applyFill="1" applyBorder="1" applyAlignment="1">
      <alignment vertical="center" shrinkToFit="1"/>
    </xf>
    <xf numFmtId="4" fontId="0" fillId="2" borderId="38" xfId="0" applyNumberFormat="1" applyFill="1" applyBorder="1" applyAlignment="1">
      <alignment vertical="center" shrinkToFit="1"/>
    </xf>
    <xf numFmtId="3" fontId="0" fillId="2" borderId="38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4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6" fillId="4" borderId="30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0" fontId="3" fillId="2" borderId="36" xfId="0" applyFont="1" applyFill="1" applyBorder="1" applyAlignment="1">
      <alignment vertical="center"/>
    </xf>
    <xf numFmtId="0" fontId="3" fillId="2" borderId="36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vertical="center" wrapText="1"/>
    </xf>
    <xf numFmtId="4" fontId="3" fillId="2" borderId="38" xfId="0" applyNumberFormat="1" applyFont="1" applyFill="1" applyBorder="1" applyAlignment="1">
      <alignment vertical="center"/>
    </xf>
    <xf numFmtId="164" fontId="3" fillId="0" borderId="35" xfId="0" applyNumberFormat="1" applyFont="1" applyBorder="1" applyAlignment="1">
      <alignment vertical="center"/>
    </xf>
    <xf numFmtId="164" fontId="3" fillId="2" borderId="38" xfId="0" applyNumberFormat="1" applyFont="1" applyFill="1" applyBorder="1" applyAlignment="1">
      <alignment vertical="center"/>
    </xf>
    <xf numFmtId="164" fontId="0" fillId="0" borderId="0" xfId="0" applyNumberFormat="1"/>
    <xf numFmtId="4" fontId="3" fillId="0" borderId="35" xfId="0" applyNumberFormat="1" applyFont="1" applyBorder="1" applyAlignment="1">
      <alignment horizontal="center" vertical="center"/>
    </xf>
    <xf numFmtId="4" fontId="3" fillId="2" borderId="38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2" borderId="15" xfId="0" applyFont="1" applyFill="1" applyBorder="1" applyAlignment="1">
      <alignment vertical="top"/>
    </xf>
    <xf numFmtId="49" fontId="5" fillId="2" borderId="12" xfId="0" applyNumberFormat="1" applyFont="1" applyFill="1" applyBorder="1" applyAlignment="1">
      <alignment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3" borderId="0" xfId="0" applyNumberFormat="1" applyFont="1" applyFill="1" applyAlignment="1" applyProtection="1">
      <alignment vertical="top" shrinkToFit="1"/>
      <protection locked="0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5" fillId="2" borderId="0" xfId="0" applyNumberFormat="1" applyFont="1" applyFill="1" applyAlignment="1">
      <alignment vertical="top" shrinkToFit="1"/>
    </xf>
    <xf numFmtId="4" fontId="5" fillId="2" borderId="0" xfId="0" applyNumberFormat="1" applyFont="1" applyFill="1" applyAlignment="1">
      <alignment vertical="top" shrinkToFit="1"/>
    </xf>
    <xf numFmtId="0" fontId="5" fillId="2" borderId="29" xfId="0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0" fontId="5" fillId="2" borderId="18" xfId="0" applyFont="1" applyFill="1" applyBorder="1" applyAlignment="1">
      <alignment horizontal="center" vertical="top" shrinkToFit="1"/>
    </xf>
    <xf numFmtId="165" fontId="5" fillId="2" borderId="18" xfId="0" applyNumberFormat="1" applyFont="1" applyFill="1" applyBorder="1" applyAlignment="1">
      <alignment vertical="top" shrinkToFit="1"/>
    </xf>
    <xf numFmtId="4" fontId="5" fillId="2" borderId="18" xfId="0" applyNumberFormat="1" applyFont="1" applyFill="1" applyBorder="1" applyAlignment="1">
      <alignment vertical="top" shrinkToFit="1"/>
    </xf>
    <xf numFmtId="4" fontId="5" fillId="2" borderId="39" xfId="0" applyNumberFormat="1" applyFont="1" applyFill="1" applyBorder="1" applyAlignment="1">
      <alignment vertical="top" shrinkToFit="1"/>
    </xf>
    <xf numFmtId="4" fontId="5" fillId="2" borderId="22" xfId="0" applyNumberFormat="1" applyFont="1" applyFill="1" applyBorder="1" applyAlignment="1">
      <alignment vertical="top" shrinkToFit="1"/>
    </xf>
    <xf numFmtId="0" fontId="17" fillId="0" borderId="40" xfId="0" applyFont="1" applyBorder="1" applyAlignment="1">
      <alignment vertical="top"/>
    </xf>
    <xf numFmtId="49" fontId="17" fillId="0" borderId="41" xfId="0" applyNumberFormat="1" applyFont="1" applyBorder="1" applyAlignment="1">
      <alignment vertical="top"/>
    </xf>
    <xf numFmtId="0" fontId="17" fillId="0" borderId="41" xfId="0" applyFont="1" applyBorder="1" applyAlignment="1">
      <alignment horizontal="center" vertical="top" shrinkToFit="1"/>
    </xf>
    <xf numFmtId="165" fontId="17" fillId="0" borderId="41" xfId="0" applyNumberFormat="1" applyFont="1" applyBorder="1" applyAlignment="1">
      <alignment vertical="top" shrinkToFit="1"/>
    </xf>
    <xf numFmtId="4" fontId="17" fillId="3" borderId="41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0" fontId="17" fillId="0" borderId="43" xfId="0" applyFont="1" applyBorder="1" applyAlignment="1">
      <alignment vertical="top"/>
    </xf>
    <xf numFmtId="49" fontId="17" fillId="0" borderId="44" xfId="0" applyNumberFormat="1" applyFont="1" applyBorder="1" applyAlignment="1">
      <alignment vertical="top"/>
    </xf>
    <xf numFmtId="0" fontId="17" fillId="0" borderId="44" xfId="0" applyFont="1" applyBorder="1" applyAlignment="1">
      <alignment horizontal="center" vertical="top" shrinkToFit="1"/>
    </xf>
    <xf numFmtId="165" fontId="17" fillId="0" borderId="44" xfId="0" applyNumberFormat="1" applyFont="1" applyBorder="1" applyAlignment="1">
      <alignment vertical="top" shrinkToFit="1"/>
    </xf>
    <xf numFmtId="4" fontId="17" fillId="3" borderId="44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49" fontId="5" fillId="2" borderId="18" xfId="0" applyNumberFormat="1" applyFont="1" applyFill="1" applyBorder="1" applyAlignment="1">
      <alignment horizontal="left" vertical="top" wrapText="1"/>
    </xf>
    <xf numFmtId="49" fontId="17" fillId="0" borderId="41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7" fillId="0" borderId="44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6" fontId="17" fillId="0" borderId="0" xfId="0" applyNumberFormat="1" applyFont="1" applyAlignment="1">
      <alignment horizontal="center" vertical="top"/>
    </xf>
    <xf numFmtId="166" fontId="17" fillId="0" borderId="0" xfId="0" applyNumberFormat="1" applyFont="1" applyAlignment="1">
      <alignment horizontal="center"/>
    </xf>
    <xf numFmtId="49" fontId="5" fillId="0" borderId="0" xfId="0" applyNumberFormat="1" applyFont="1"/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166" fontId="17" fillId="0" borderId="0" xfId="0" applyNumberFormat="1" applyFont="1" applyAlignment="1">
      <alignment horizontal="left" vertical="center" wrapText="1"/>
    </xf>
    <xf numFmtId="0" fontId="19" fillId="0" borderId="0" xfId="0" applyFont="1"/>
    <xf numFmtId="0" fontId="19" fillId="0" borderId="0" xfId="0" applyFont="1" applyAlignment="1">
      <alignment horizontal="left" vertical="center"/>
    </xf>
    <xf numFmtId="166" fontId="0" fillId="0" borderId="0" xfId="0" applyNumberFormat="1" applyAlignment="1" applyProtection="1">
      <alignment horizontal="center" vertical="top"/>
      <protection hidden="1"/>
    </xf>
    <xf numFmtId="167" fontId="1" fillId="0" borderId="0" xfId="0" applyNumberFormat="1" applyFont="1" applyAlignment="1" applyProtection="1">
      <alignment horizontal="center" vertical="top"/>
      <protection hidden="1"/>
    </xf>
    <xf numFmtId="166" fontId="17" fillId="0" borderId="0" xfId="0" applyNumberFormat="1" applyFont="1" applyAlignment="1" applyProtection="1">
      <alignment horizontal="left" vertical="center" wrapText="1"/>
      <protection hidden="1"/>
    </xf>
    <xf numFmtId="166" fontId="1" fillId="0" borderId="0" xfId="0" applyNumberFormat="1" applyFont="1" applyProtection="1">
      <protection hidden="1"/>
    </xf>
    <xf numFmtId="49" fontId="0" fillId="0" borderId="0" xfId="0" applyNumberFormat="1" applyAlignment="1">
      <alignment horizontal="left" vertical="center"/>
    </xf>
    <xf numFmtId="1" fontId="1" fillId="0" borderId="0" xfId="0" applyNumberFormat="1" applyFont="1" applyAlignment="1" applyProtection="1">
      <alignment horizontal="center" vertical="top"/>
      <protection hidden="1"/>
    </xf>
    <xf numFmtId="166" fontId="0" fillId="0" borderId="0" xfId="0" applyNumberFormat="1" applyAlignment="1" applyProtection="1">
      <alignment vertical="top"/>
      <protection hidden="1"/>
    </xf>
    <xf numFmtId="166" fontId="0" fillId="0" borderId="0" xfId="0" applyNumberFormat="1" applyProtection="1">
      <protection hidden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center"/>
    </xf>
    <xf numFmtId="49" fontId="0" fillId="0" borderId="48" xfId="0" applyNumberFormat="1" applyBorder="1" applyAlignment="1">
      <alignment horizontal="center" vertical="top"/>
    </xf>
    <xf numFmtId="49" fontId="17" fillId="0" borderId="48" xfId="0" applyNumberFormat="1" applyFont="1" applyBorder="1" applyAlignment="1">
      <alignment vertical="top"/>
    </xf>
    <xf numFmtId="0" fontId="0" fillId="0" borderId="48" xfId="0" applyBorder="1" applyAlignment="1">
      <alignment horizontal="center" vertical="top"/>
    </xf>
    <xf numFmtId="166" fontId="0" fillId="0" borderId="48" xfId="0" applyNumberFormat="1" applyBorder="1" applyAlignment="1" applyProtection="1">
      <alignment vertical="top"/>
      <protection hidden="1"/>
    </xf>
    <xf numFmtId="166" fontId="0" fillId="0" borderId="48" xfId="0" applyNumberFormat="1" applyBorder="1" applyProtection="1">
      <protection hidden="1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49" fontId="0" fillId="0" borderId="0" xfId="0" applyNumberFormat="1" applyAlignment="1">
      <alignment vertical="center" wrapText="1"/>
    </xf>
    <xf numFmtId="49" fontId="8" fillId="5" borderId="11" xfId="0" applyNumberFormat="1" applyFont="1" applyFill="1" applyBorder="1"/>
    <xf numFmtId="49" fontId="8" fillId="5" borderId="7" xfId="0" applyNumberFormat="1" applyFont="1" applyFill="1" applyBorder="1"/>
    <xf numFmtId="0" fontId="8" fillId="5" borderId="7" xfId="0" applyFont="1" applyFill="1" applyBorder="1" applyAlignment="1">
      <alignment horizontal="center"/>
    </xf>
    <xf numFmtId="166" fontId="8" fillId="5" borderId="7" xfId="0" applyNumberFormat="1" applyFont="1" applyFill="1" applyBorder="1" applyAlignment="1">
      <alignment horizontal="center"/>
    </xf>
    <xf numFmtId="166" fontId="8" fillId="5" borderId="7" xfId="0" applyNumberFormat="1" applyFont="1" applyFill="1" applyBorder="1"/>
    <xf numFmtId="49" fontId="21" fillId="6" borderId="11" xfId="2" applyNumberFormat="1" applyFont="1" applyFill="1" applyBorder="1" applyAlignment="1">
      <alignment horizontal="left" wrapText="1"/>
    </xf>
    <xf numFmtId="49" fontId="21" fillId="6" borderId="38" xfId="2" applyNumberFormat="1" applyFont="1" applyFill="1" applyBorder="1" applyAlignment="1">
      <alignment horizontal="left"/>
    </xf>
    <xf numFmtId="4" fontId="21" fillId="6" borderId="38" xfId="2" applyNumberFormat="1" applyFont="1" applyFill="1" applyBorder="1" applyAlignment="1">
      <alignment horizontal="left"/>
    </xf>
    <xf numFmtId="0" fontId="22" fillId="0" borderId="38" xfId="2" applyFont="1" applyBorder="1"/>
    <xf numFmtId="0" fontId="20" fillId="0" borderId="0" xfId="2"/>
    <xf numFmtId="49" fontId="23" fillId="7" borderId="49" xfId="2" applyNumberFormat="1" applyFont="1" applyFill="1" applyBorder="1" applyAlignment="1">
      <alignment horizontal="left" wrapText="1"/>
    </xf>
    <xf numFmtId="49" fontId="23" fillId="7" borderId="49" xfId="2" applyNumberFormat="1" applyFont="1" applyFill="1" applyBorder="1" applyAlignment="1">
      <alignment horizontal="left"/>
    </xf>
    <xf numFmtId="4" fontId="23" fillId="7" borderId="49" xfId="2" applyNumberFormat="1" applyFont="1" applyFill="1" applyBorder="1" applyAlignment="1">
      <alignment horizontal="right"/>
    </xf>
    <xf numFmtId="0" fontId="20" fillId="7" borderId="0" xfId="2" applyFill="1"/>
    <xf numFmtId="49" fontId="24" fillId="7" borderId="50" xfId="2" applyNumberFormat="1" applyFont="1" applyFill="1" applyBorder="1" applyAlignment="1">
      <alignment horizontal="left" wrapText="1"/>
    </xf>
    <xf numFmtId="49" fontId="24" fillId="7" borderId="50" xfId="2" applyNumberFormat="1" applyFont="1" applyFill="1" applyBorder="1" applyAlignment="1">
      <alignment horizontal="left"/>
    </xf>
    <xf numFmtId="4" fontId="24" fillId="7" borderId="50" xfId="2" applyNumberFormat="1" applyFont="1" applyFill="1" applyBorder="1" applyAlignment="1">
      <alignment horizontal="right"/>
    </xf>
    <xf numFmtId="0" fontId="25" fillId="7" borderId="0" xfId="2" applyFont="1" applyFill="1"/>
    <xf numFmtId="0" fontId="26" fillId="0" borderId="0" xfId="2" applyFont="1"/>
    <xf numFmtId="0" fontId="27" fillId="0" borderId="0" xfId="2" applyFont="1"/>
    <xf numFmtId="49" fontId="23" fillId="7" borderId="50" xfId="2" applyNumberFormat="1" applyFont="1" applyFill="1" applyBorder="1" applyAlignment="1">
      <alignment horizontal="left" wrapText="1"/>
    </xf>
    <xf numFmtId="49" fontId="23" fillId="7" borderId="50" xfId="2" applyNumberFormat="1" applyFont="1" applyFill="1" applyBorder="1" applyAlignment="1">
      <alignment horizontal="left"/>
    </xf>
    <xf numFmtId="4" fontId="23" fillId="7" borderId="50" xfId="2" applyNumberFormat="1" applyFont="1" applyFill="1" applyBorder="1" applyAlignment="1">
      <alignment horizontal="right"/>
    </xf>
    <xf numFmtId="0" fontId="28" fillId="7" borderId="0" xfId="2" applyFont="1" applyFill="1"/>
    <xf numFmtId="49" fontId="29" fillId="7" borderId="50" xfId="2" applyNumberFormat="1" applyFont="1" applyFill="1" applyBorder="1" applyAlignment="1">
      <alignment horizontal="left" wrapText="1"/>
    </xf>
    <xf numFmtId="49" fontId="29" fillId="7" borderId="50" xfId="2" applyNumberFormat="1" applyFont="1" applyFill="1" applyBorder="1" applyAlignment="1">
      <alignment horizontal="left"/>
    </xf>
    <xf numFmtId="4" fontId="29" fillId="7" borderId="50" xfId="2" applyNumberFormat="1" applyFont="1" applyFill="1" applyBorder="1" applyAlignment="1">
      <alignment horizontal="right"/>
    </xf>
    <xf numFmtId="0" fontId="28" fillId="0" borderId="0" xfId="2" applyFont="1"/>
    <xf numFmtId="49" fontId="30" fillId="7" borderId="50" xfId="2" applyNumberFormat="1" applyFont="1" applyFill="1" applyBorder="1" applyAlignment="1">
      <alignment horizontal="left" wrapText="1"/>
    </xf>
    <xf numFmtId="49" fontId="30" fillId="7" borderId="50" xfId="2" applyNumberFormat="1" applyFont="1" applyFill="1" applyBorder="1" applyAlignment="1">
      <alignment horizontal="left"/>
    </xf>
    <xf numFmtId="4" fontId="30" fillId="7" borderId="50" xfId="2" applyNumberFormat="1" applyFont="1" applyFill="1" applyBorder="1" applyAlignment="1">
      <alignment horizontal="right"/>
    </xf>
    <xf numFmtId="0" fontId="31" fillId="0" borderId="0" xfId="2" applyFont="1" applyAlignment="1">
      <alignment vertical="center"/>
    </xf>
    <xf numFmtId="49" fontId="32" fillId="7" borderId="50" xfId="2" applyNumberFormat="1" applyFont="1" applyFill="1" applyBorder="1" applyAlignment="1">
      <alignment horizontal="left" wrapText="1"/>
    </xf>
    <xf numFmtId="49" fontId="25" fillId="7" borderId="0" xfId="2" applyNumberFormat="1" applyFont="1" applyFill="1"/>
    <xf numFmtId="4" fontId="25" fillId="7" borderId="0" xfId="2" applyNumberFormat="1" applyFont="1" applyFill="1"/>
    <xf numFmtId="49" fontId="28" fillId="7" borderId="0" xfId="2" applyNumberFormat="1" applyFont="1" applyFill="1"/>
    <xf numFmtId="4" fontId="28" fillId="7" borderId="0" xfId="2" applyNumberFormat="1" applyFont="1" applyFill="1"/>
    <xf numFmtId="0" fontId="25" fillId="7" borderId="51" xfId="2" applyFont="1" applyFill="1" applyBorder="1" applyAlignment="1">
      <alignment horizontal="center"/>
    </xf>
    <xf numFmtId="0" fontId="25" fillId="7" borderId="52" xfId="2" applyFont="1" applyFill="1" applyBorder="1" applyAlignment="1">
      <alignment horizontal="center"/>
    </xf>
    <xf numFmtId="49" fontId="33" fillId="7" borderId="11" xfId="2" applyNumberFormat="1" applyFont="1" applyFill="1" applyBorder="1"/>
    <xf numFmtId="49" fontId="33" fillId="7" borderId="7" xfId="2" applyNumberFormat="1" applyFont="1" applyFill="1" applyBorder="1"/>
    <xf numFmtId="4" fontId="33" fillId="7" borderId="7" xfId="2" applyNumberFormat="1" applyFont="1" applyFill="1" applyBorder="1"/>
    <xf numFmtId="0" fontId="33" fillId="7" borderId="7" xfId="2" applyFont="1" applyFill="1" applyBorder="1"/>
    <xf numFmtId="0" fontId="33" fillId="7" borderId="13" xfId="2" applyFont="1" applyFill="1" applyBorder="1"/>
    <xf numFmtId="49" fontId="20" fillId="0" borderId="0" xfId="2" applyNumberFormat="1"/>
    <xf numFmtId="4" fontId="20" fillId="0" borderId="0" xfId="2" applyNumberFormat="1"/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39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166" fontId="17" fillId="0" borderId="46" xfId="0" applyNumberFormat="1" applyFont="1" applyBorder="1" applyAlignment="1">
      <alignment horizontal="center" vertical="center" wrapText="1"/>
    </xf>
    <xf numFmtId="0" fontId="0" fillId="0" borderId="47" xfId="0" applyBorder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7" fillId="0" borderId="46" xfId="0" applyNumberFormat="1" applyFont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49" fontId="17" fillId="0" borderId="46" xfId="0" applyNumberFormat="1" applyFont="1" applyBorder="1" applyAlignment="1">
      <alignment horizontal="left" vertical="center" wrapText="1"/>
    </xf>
    <xf numFmtId="0" fontId="0" fillId="0" borderId="47" xfId="0" applyBorder="1"/>
    <xf numFmtId="0" fontId="17" fillId="0" borderId="46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top"/>
    </xf>
  </cellXfs>
  <cellStyles count="3">
    <cellStyle name="Normální" xfId="0" builtinId="0"/>
    <cellStyle name="normální 2" xfId="1" xr:uid="{00000000-0005-0000-0000-000001000000}"/>
    <cellStyle name="Normální 3" xfId="2" xr:uid="{82670F55-D7D3-454F-81B4-A210D751A56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4"/>
  <sheetViews>
    <sheetView showGridLines="0" tabSelected="1" topLeftCell="B33" zoomScaleNormal="100" zoomScaleSheetLayoutView="75" workbookViewId="0">
      <selection activeCell="N21" sqref="N21"/>
    </sheetView>
  </sheetViews>
  <sheetFormatPr defaultColWidth="9" defaultRowHeight="13.2" x14ac:dyDescent="0.25"/>
  <cols>
    <col min="1" max="1" width="8.7773437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302" t="s">
        <v>482</v>
      </c>
      <c r="C1" s="303"/>
      <c r="D1" s="303"/>
      <c r="E1" s="303"/>
      <c r="F1" s="303"/>
      <c r="G1" s="303"/>
      <c r="H1" s="303"/>
      <c r="I1" s="303"/>
      <c r="J1" s="304"/>
    </row>
    <row r="2" spans="1:15" ht="36" customHeight="1" x14ac:dyDescent="0.25">
      <c r="A2" s="2"/>
      <c r="B2" s="77" t="s">
        <v>23</v>
      </c>
      <c r="C2" s="78"/>
      <c r="D2" s="79" t="s">
        <v>39</v>
      </c>
      <c r="E2" s="308" t="s">
        <v>40</v>
      </c>
      <c r="F2" s="309"/>
      <c r="G2" s="309"/>
      <c r="H2" s="309"/>
      <c r="I2" s="309"/>
      <c r="J2" s="310"/>
      <c r="O2" s="1"/>
    </row>
    <row r="3" spans="1:15" ht="27" customHeight="1" x14ac:dyDescent="0.25">
      <c r="A3" s="2"/>
      <c r="B3" s="80" t="s">
        <v>43</v>
      </c>
      <c r="C3" s="78"/>
      <c r="D3" s="81" t="s">
        <v>41</v>
      </c>
      <c r="E3" s="311" t="s">
        <v>42</v>
      </c>
      <c r="F3" s="312"/>
      <c r="G3" s="312"/>
      <c r="H3" s="312"/>
      <c r="I3" s="312"/>
      <c r="J3" s="313"/>
    </row>
    <row r="4" spans="1:15" ht="23.25" customHeight="1" x14ac:dyDescent="0.25">
      <c r="A4" s="76">
        <v>2845</v>
      </c>
      <c r="B4" s="82" t="s">
        <v>44</v>
      </c>
      <c r="C4" s="83"/>
      <c r="D4" s="84" t="s">
        <v>39</v>
      </c>
      <c r="E4" s="291" t="s">
        <v>40</v>
      </c>
      <c r="F4" s="292"/>
      <c r="G4" s="292"/>
      <c r="H4" s="292"/>
      <c r="I4" s="292"/>
      <c r="J4" s="293"/>
    </row>
    <row r="5" spans="1:15" ht="24" customHeight="1" x14ac:dyDescent="0.25">
      <c r="A5" s="2"/>
      <c r="B5" s="31" t="s">
        <v>22</v>
      </c>
      <c r="D5" s="296" t="s">
        <v>479</v>
      </c>
      <c r="E5" s="297"/>
      <c r="F5" s="297"/>
      <c r="G5" s="297"/>
      <c r="H5" s="18" t="s">
        <v>38</v>
      </c>
      <c r="I5" s="22">
        <v>44992785</v>
      </c>
      <c r="J5" s="8"/>
    </row>
    <row r="6" spans="1:15" ht="15.75" customHeight="1" x14ac:dyDescent="0.25">
      <c r="A6" s="2"/>
      <c r="B6" s="28"/>
      <c r="C6" s="55"/>
      <c r="D6" s="298" t="s">
        <v>480</v>
      </c>
      <c r="E6" s="299"/>
      <c r="F6" s="299"/>
      <c r="G6" s="299"/>
      <c r="H6" s="18" t="s">
        <v>34</v>
      </c>
      <c r="I6" s="22" t="s">
        <v>481</v>
      </c>
      <c r="J6" s="8"/>
    </row>
    <row r="7" spans="1:15" ht="15.75" customHeight="1" x14ac:dyDescent="0.25">
      <c r="A7" s="2"/>
      <c r="B7" s="29"/>
      <c r="C7" s="56"/>
      <c r="D7" s="53"/>
      <c r="E7" s="300"/>
      <c r="F7" s="301"/>
      <c r="G7" s="301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38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315"/>
      <c r="E11" s="315"/>
      <c r="F11" s="315"/>
      <c r="G11" s="315"/>
      <c r="H11" s="18" t="s">
        <v>38</v>
      </c>
      <c r="I11" s="85"/>
      <c r="J11" s="8"/>
    </row>
    <row r="12" spans="1:15" ht="15.75" customHeight="1" x14ac:dyDescent="0.25">
      <c r="A12" s="2"/>
      <c r="B12" s="28"/>
      <c r="C12" s="55"/>
      <c r="D12" s="290"/>
      <c r="E12" s="290"/>
      <c r="F12" s="290"/>
      <c r="G12" s="290"/>
      <c r="H12" s="18" t="s">
        <v>34</v>
      </c>
      <c r="I12" s="85"/>
      <c r="J12" s="8"/>
    </row>
    <row r="13" spans="1:15" ht="15.75" customHeight="1" x14ac:dyDescent="0.25">
      <c r="A13" s="2"/>
      <c r="B13" s="29"/>
      <c r="C13" s="56"/>
      <c r="D13" s="86"/>
      <c r="E13" s="294"/>
      <c r="F13" s="295"/>
      <c r="G13" s="295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314"/>
      <c r="F15" s="314"/>
      <c r="G15" s="316"/>
      <c r="H15" s="316"/>
      <c r="I15" s="316" t="s">
        <v>29</v>
      </c>
      <c r="J15" s="317"/>
    </row>
    <row r="16" spans="1:15" ht="23.25" customHeight="1" x14ac:dyDescent="0.25">
      <c r="A16" s="143" t="s">
        <v>24</v>
      </c>
      <c r="B16" s="38" t="s">
        <v>24</v>
      </c>
      <c r="C16" s="62"/>
      <c r="D16" s="63"/>
      <c r="E16" s="279"/>
      <c r="F16" s="280"/>
      <c r="G16" s="279"/>
      <c r="H16" s="280"/>
      <c r="I16" s="279">
        <f>SUMIF(F49:F70,A16,I49:I70)+SUMIF(F49:F70,"PSU",I49:I70)</f>
        <v>0</v>
      </c>
      <c r="J16" s="281"/>
    </row>
    <row r="17" spans="1:10" ht="23.25" customHeight="1" x14ac:dyDescent="0.25">
      <c r="A17" s="143" t="s">
        <v>25</v>
      </c>
      <c r="B17" s="38" t="s">
        <v>25</v>
      </c>
      <c r="C17" s="62"/>
      <c r="D17" s="63"/>
      <c r="E17" s="279"/>
      <c r="F17" s="280"/>
      <c r="G17" s="279"/>
      <c r="H17" s="280"/>
      <c r="I17" s="279">
        <f>SUMIF(F49:F70,A17,I49:I70)</f>
        <v>0</v>
      </c>
      <c r="J17" s="281"/>
    </row>
    <row r="18" spans="1:10" ht="23.25" customHeight="1" x14ac:dyDescent="0.25">
      <c r="A18" s="143" t="s">
        <v>26</v>
      </c>
      <c r="B18" s="38" t="s">
        <v>26</v>
      </c>
      <c r="C18" s="62"/>
      <c r="D18" s="63"/>
      <c r="E18" s="279"/>
      <c r="F18" s="280"/>
      <c r="G18" s="279"/>
      <c r="H18" s="280"/>
      <c r="I18" s="279">
        <f>SUMIF(F49:F70,A18,I49:I70)</f>
        <v>0</v>
      </c>
      <c r="J18" s="281"/>
    </row>
    <row r="19" spans="1:10" ht="23.25" customHeight="1" x14ac:dyDescent="0.25">
      <c r="A19" s="143" t="s">
        <v>94</v>
      </c>
      <c r="B19" s="38" t="s">
        <v>27</v>
      </c>
      <c r="C19" s="62"/>
      <c r="D19" s="63"/>
      <c r="E19" s="279"/>
      <c r="F19" s="280"/>
      <c r="G19" s="279"/>
      <c r="H19" s="280"/>
      <c r="I19" s="279">
        <f>SUMIF(F49:F70,A19,I49:I70)</f>
        <v>0</v>
      </c>
      <c r="J19" s="281"/>
    </row>
    <row r="20" spans="1:10" ht="23.25" customHeight="1" x14ac:dyDescent="0.25">
      <c r="A20" s="143" t="s">
        <v>93</v>
      </c>
      <c r="B20" s="38" t="s">
        <v>28</v>
      </c>
      <c r="C20" s="62"/>
      <c r="D20" s="63"/>
      <c r="E20" s="279"/>
      <c r="F20" s="280"/>
      <c r="G20" s="279"/>
      <c r="H20" s="280"/>
      <c r="I20" s="279">
        <f>SUMIF(F49:F70,A20,I49:I70)</f>
        <v>0</v>
      </c>
      <c r="J20" s="281"/>
    </row>
    <row r="21" spans="1:10" ht="23.25" customHeight="1" x14ac:dyDescent="0.25">
      <c r="A21" s="2"/>
      <c r="B21" s="48" t="s">
        <v>29</v>
      </c>
      <c r="C21" s="64"/>
      <c r="D21" s="65"/>
      <c r="E21" s="282"/>
      <c r="F21" s="318"/>
      <c r="G21" s="282"/>
      <c r="H21" s="318"/>
      <c r="I21" s="282">
        <f>SUM(I16:J20)</f>
        <v>0</v>
      </c>
      <c r="J21" s="283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12</v>
      </c>
      <c r="F23" s="39" t="s">
        <v>0</v>
      </c>
      <c r="G23" s="277">
        <f>ZakladDPHSniVypocet</f>
        <v>0</v>
      </c>
      <c r="H23" s="278"/>
      <c r="I23" s="278"/>
      <c r="J23" s="40" t="str">
        <f t="shared" ref="J23:J28" si="0">Mena</f>
        <v>CZK</v>
      </c>
    </row>
    <row r="24" spans="1:10" ht="21" customHeight="1" x14ac:dyDescent="0.25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275">
        <v>0</v>
      </c>
      <c r="H24" s="276"/>
      <c r="I24" s="276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277">
        <f>ZakladDPHZaklVypocet</f>
        <v>0</v>
      </c>
      <c r="H25" s="278"/>
      <c r="I25" s="278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305">
        <v>543403.75</v>
      </c>
      <c r="H26" s="306"/>
      <c r="I26" s="306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307">
        <f>CenaCelkemBezDPH-(ZakladDPHSni+ZakladDPHZakl)</f>
        <v>0</v>
      </c>
      <c r="H27" s="307"/>
      <c r="I27" s="307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16" t="s">
        <v>483</v>
      </c>
      <c r="C28" s="117"/>
      <c r="D28" s="117"/>
      <c r="E28" s="118"/>
      <c r="F28" s="119"/>
      <c r="G28" s="284">
        <f>A27</f>
        <v>0</v>
      </c>
      <c r="H28" s="285"/>
      <c r="I28" s="285"/>
      <c r="J28" s="120" t="str">
        <f t="shared" si="0"/>
        <v>CZK</v>
      </c>
    </row>
    <row r="29" spans="1:10" ht="27.75" hidden="1" customHeight="1" thickBot="1" x14ac:dyDescent="0.3">
      <c r="A29" s="2"/>
      <c r="B29" s="116" t="s">
        <v>35</v>
      </c>
      <c r="C29" s="121"/>
      <c r="D29" s="121"/>
      <c r="E29" s="121"/>
      <c r="F29" s="122"/>
      <c r="G29" s="284">
        <f>ZakladDPHSni+DPHSni+ZakladDPHZakl+DPHZakl+Zaokrouhleni</f>
        <v>543403.75</v>
      </c>
      <c r="H29" s="284"/>
      <c r="I29" s="284"/>
      <c r="J29" s="123" t="s">
        <v>47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86"/>
      <c r="E34" s="287"/>
      <c r="G34" s="288"/>
      <c r="H34" s="289"/>
      <c r="I34" s="289"/>
      <c r="J34" s="25"/>
    </row>
    <row r="35" spans="1:10" ht="12.75" customHeight="1" x14ac:dyDescent="0.25">
      <c r="A35" s="2"/>
      <c r="B35" s="2"/>
      <c r="D35" s="274" t="s">
        <v>2</v>
      </c>
      <c r="E35" s="274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5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7" t="s">
        <v>1</v>
      </c>
      <c r="J38" s="98" t="s">
        <v>0</v>
      </c>
    </row>
    <row r="39" spans="1:10" ht="25.5" hidden="1" customHeight="1" x14ac:dyDescent="0.25">
      <c r="A39" s="88">
        <v>1</v>
      </c>
      <c r="B39" s="99" t="s">
        <v>45</v>
      </c>
      <c r="C39" s="270"/>
      <c r="D39" s="270"/>
      <c r="E39" s="270"/>
      <c r="F39" s="100">
        <f>'SO 01 HBP24_01 Pol'!AE178</f>
        <v>0</v>
      </c>
      <c r="G39" s="101">
        <f>'SO 01 HBP24_01 Pol'!AF178</f>
        <v>0</v>
      </c>
      <c r="H39" s="102"/>
      <c r="I39" s="103">
        <f>F39+G39+H39</f>
        <v>0</v>
      </c>
      <c r="J39" s="104" t="str">
        <f>IF(CenaCelkemVypocet=0,"",I39/CenaCelkemVypocet*100)</f>
        <v/>
      </c>
    </row>
    <row r="40" spans="1:10" ht="25.5" hidden="1" customHeight="1" x14ac:dyDescent="0.25">
      <c r="A40" s="88">
        <v>2</v>
      </c>
      <c r="B40" s="105" t="s">
        <v>41</v>
      </c>
      <c r="C40" s="271" t="s">
        <v>42</v>
      </c>
      <c r="D40" s="271"/>
      <c r="E40" s="271"/>
      <c r="F40" s="106">
        <f>'SO 01 HBP24_01 Pol'!AE178</f>
        <v>0</v>
      </c>
      <c r="G40" s="107">
        <f>'SO 01 HBP24_01 Pol'!AF178</f>
        <v>0</v>
      </c>
      <c r="H40" s="107"/>
      <c r="I40" s="108">
        <f>F40+G40+H40</f>
        <v>0</v>
      </c>
      <c r="J40" s="109" t="str">
        <f>IF(CenaCelkemVypocet=0,"",I40/CenaCelkemVypocet*100)</f>
        <v/>
      </c>
    </row>
    <row r="41" spans="1:10" ht="25.5" hidden="1" customHeight="1" x14ac:dyDescent="0.25">
      <c r="A41" s="88">
        <v>3</v>
      </c>
      <c r="B41" s="110" t="s">
        <v>39</v>
      </c>
      <c r="C41" s="270" t="s">
        <v>40</v>
      </c>
      <c r="D41" s="270"/>
      <c r="E41" s="270"/>
      <c r="F41" s="111">
        <f>'SO 01 HBP24_01 Pol'!AE178</f>
        <v>0</v>
      </c>
      <c r="G41" s="102">
        <f>'SO 01 HBP24_01 Pol'!AF178</f>
        <v>0</v>
      </c>
      <c r="H41" s="102"/>
      <c r="I41" s="103">
        <f>F41+G41+H41</f>
        <v>0</v>
      </c>
      <c r="J41" s="104" t="str">
        <f>IF(CenaCelkemVypocet=0,"",I41/CenaCelkemVypocet*100)</f>
        <v/>
      </c>
    </row>
    <row r="42" spans="1:10" ht="25.5" hidden="1" customHeight="1" x14ac:dyDescent="0.25">
      <c r="A42" s="88"/>
      <c r="B42" s="272" t="s">
        <v>46</v>
      </c>
      <c r="C42" s="273"/>
      <c r="D42" s="273"/>
      <c r="E42" s="273"/>
      <c r="F42" s="112">
        <f>SUMIF(A39:A41,"=1",F39:F41)</f>
        <v>0</v>
      </c>
      <c r="G42" s="113">
        <f>SUMIF(A39:A41,"=1",G39:G41)</f>
        <v>0</v>
      </c>
      <c r="H42" s="113">
        <f>SUMIF(A39:A41,"=1",H39:H41)</f>
        <v>0</v>
      </c>
      <c r="I42" s="114">
        <f>SUMIF(A39:A41,"=1",I39:I41)</f>
        <v>0</v>
      </c>
      <c r="J42" s="115">
        <f>SUMIF(A39:A41,"=1",J39:J41)</f>
        <v>0</v>
      </c>
    </row>
    <row r="46" spans="1:10" ht="15.6" x14ac:dyDescent="0.3">
      <c r="B46" s="124" t="s">
        <v>48</v>
      </c>
    </row>
    <row r="48" spans="1:10" ht="25.5" customHeight="1" x14ac:dyDescent="0.25">
      <c r="A48" s="126"/>
      <c r="B48" s="129" t="s">
        <v>17</v>
      </c>
      <c r="C48" s="129" t="s">
        <v>5</v>
      </c>
      <c r="D48" s="130"/>
      <c r="E48" s="130"/>
      <c r="F48" s="131" t="s">
        <v>49</v>
      </c>
      <c r="G48" s="131"/>
      <c r="H48" s="131"/>
      <c r="I48" s="131" t="s">
        <v>29</v>
      </c>
      <c r="J48" s="131" t="s">
        <v>0</v>
      </c>
    </row>
    <row r="49" spans="1:10" ht="36.75" customHeight="1" x14ac:dyDescent="0.25">
      <c r="A49" s="127"/>
      <c r="B49" s="132" t="s">
        <v>50</v>
      </c>
      <c r="C49" s="268" t="s">
        <v>51</v>
      </c>
      <c r="D49" s="269"/>
      <c r="E49" s="269"/>
      <c r="F49" s="141" t="s">
        <v>24</v>
      </c>
      <c r="G49" s="133"/>
      <c r="H49" s="133"/>
      <c r="I49" s="133">
        <f>'SO 01 HBP24_01 Pol'!G8</f>
        <v>0</v>
      </c>
      <c r="J49" s="138" t="str">
        <f>IF(I71=0,"",I49/I71*100)</f>
        <v/>
      </c>
    </row>
    <row r="50" spans="1:10" ht="36.75" customHeight="1" x14ac:dyDescent="0.25">
      <c r="A50" s="127"/>
      <c r="B50" s="132" t="s">
        <v>52</v>
      </c>
      <c r="C50" s="268" t="s">
        <v>53</v>
      </c>
      <c r="D50" s="269"/>
      <c r="E50" s="269"/>
      <c r="F50" s="141" t="s">
        <v>24</v>
      </c>
      <c r="G50" s="133"/>
      <c r="H50" s="133"/>
      <c r="I50" s="133">
        <f>'SO 01 HBP24_01 Pol'!G23</f>
        <v>0</v>
      </c>
      <c r="J50" s="138" t="str">
        <f>IF(I71=0,"",I50/I71*100)</f>
        <v/>
      </c>
    </row>
    <row r="51" spans="1:10" ht="36.75" customHeight="1" x14ac:dyDescent="0.25">
      <c r="A51" s="127"/>
      <c r="B51" s="132" t="s">
        <v>54</v>
      </c>
      <c r="C51" s="268" t="s">
        <v>55</v>
      </c>
      <c r="D51" s="269"/>
      <c r="E51" s="269"/>
      <c r="F51" s="141" t="s">
        <v>24</v>
      </c>
      <c r="G51" s="133"/>
      <c r="H51" s="133"/>
      <c r="I51" s="133">
        <f>'SO 01 HBP24_01 Pol'!G34</f>
        <v>0</v>
      </c>
      <c r="J51" s="138" t="str">
        <f>IF(I71=0,"",I51/I71*100)</f>
        <v/>
      </c>
    </row>
    <row r="52" spans="1:10" ht="36.75" customHeight="1" x14ac:dyDescent="0.25">
      <c r="A52" s="127"/>
      <c r="B52" s="132" t="s">
        <v>56</v>
      </c>
      <c r="C52" s="268" t="s">
        <v>57</v>
      </c>
      <c r="D52" s="269"/>
      <c r="E52" s="269"/>
      <c r="F52" s="141" t="s">
        <v>24</v>
      </c>
      <c r="G52" s="133"/>
      <c r="H52" s="133"/>
      <c r="I52" s="133">
        <f>'SO 01 HBP24_01 Pol'!G37</f>
        <v>0</v>
      </c>
      <c r="J52" s="138" t="str">
        <f>IF(I71=0,"",I52/I71*100)</f>
        <v/>
      </c>
    </row>
    <row r="53" spans="1:10" ht="36.75" customHeight="1" x14ac:dyDescent="0.25">
      <c r="A53" s="127"/>
      <c r="B53" s="132" t="s">
        <v>58</v>
      </c>
      <c r="C53" s="268" t="s">
        <v>59</v>
      </c>
      <c r="D53" s="269"/>
      <c r="E53" s="269"/>
      <c r="F53" s="141" t="s">
        <v>24</v>
      </c>
      <c r="G53" s="133"/>
      <c r="H53" s="133"/>
      <c r="I53" s="133">
        <f>'SO 01 HBP24_01 Pol'!G44</f>
        <v>0</v>
      </c>
      <c r="J53" s="138" t="str">
        <f>IF(I71=0,"",I53/I71*100)</f>
        <v/>
      </c>
    </row>
    <row r="54" spans="1:10" ht="36.75" customHeight="1" x14ac:dyDescent="0.25">
      <c r="A54" s="127"/>
      <c r="B54" s="132" t="s">
        <v>60</v>
      </c>
      <c r="C54" s="268" t="s">
        <v>61</v>
      </c>
      <c r="D54" s="269"/>
      <c r="E54" s="269"/>
      <c r="F54" s="141" t="s">
        <v>24</v>
      </c>
      <c r="G54" s="133"/>
      <c r="H54" s="133"/>
      <c r="I54" s="133">
        <f>'SO 01 HBP24_01 Pol'!G57</f>
        <v>0</v>
      </c>
      <c r="J54" s="138" t="str">
        <f>IF(I71=0,"",I54/I71*100)</f>
        <v/>
      </c>
    </row>
    <row r="55" spans="1:10" ht="36.75" customHeight="1" x14ac:dyDescent="0.25">
      <c r="A55" s="127"/>
      <c r="B55" s="132" t="s">
        <v>62</v>
      </c>
      <c r="C55" s="268" t="s">
        <v>63</v>
      </c>
      <c r="D55" s="269"/>
      <c r="E55" s="269"/>
      <c r="F55" s="141" t="s">
        <v>24</v>
      </c>
      <c r="G55" s="133"/>
      <c r="H55" s="133"/>
      <c r="I55" s="133">
        <f>'SO 01 HBP24_01 Pol'!G60</f>
        <v>0</v>
      </c>
      <c r="J55" s="138" t="str">
        <f>IF(I71=0,"",I55/I71*100)</f>
        <v/>
      </c>
    </row>
    <row r="56" spans="1:10" ht="36.75" customHeight="1" x14ac:dyDescent="0.25">
      <c r="A56" s="127"/>
      <c r="B56" s="132" t="s">
        <v>64</v>
      </c>
      <c r="C56" s="268" t="s">
        <v>65</v>
      </c>
      <c r="D56" s="269"/>
      <c r="E56" s="269"/>
      <c r="F56" s="141" t="s">
        <v>24</v>
      </c>
      <c r="G56" s="133"/>
      <c r="H56" s="133"/>
      <c r="I56" s="133">
        <f>'SO 01 HBP24_01 Pol'!G65</f>
        <v>0</v>
      </c>
      <c r="J56" s="138" t="str">
        <f>IF(I71=0,"",I56/I71*100)</f>
        <v/>
      </c>
    </row>
    <row r="57" spans="1:10" ht="36.75" customHeight="1" x14ac:dyDescent="0.25">
      <c r="A57" s="127"/>
      <c r="B57" s="132" t="s">
        <v>66</v>
      </c>
      <c r="C57" s="268" t="s">
        <v>67</v>
      </c>
      <c r="D57" s="269"/>
      <c r="E57" s="269"/>
      <c r="F57" s="141" t="s">
        <v>24</v>
      </c>
      <c r="G57" s="133"/>
      <c r="H57" s="133"/>
      <c r="I57" s="133">
        <f>'SO 01 HBP24_01 Pol'!G68</f>
        <v>0</v>
      </c>
      <c r="J57" s="138" t="str">
        <f>IF(I71=0,"",I57/I71*100)</f>
        <v/>
      </c>
    </row>
    <row r="58" spans="1:10" ht="36.75" customHeight="1" x14ac:dyDescent="0.25">
      <c r="A58" s="127"/>
      <c r="B58" s="132" t="s">
        <v>68</v>
      </c>
      <c r="C58" s="268" t="s">
        <v>69</v>
      </c>
      <c r="D58" s="269"/>
      <c r="E58" s="269"/>
      <c r="F58" s="141" t="s">
        <v>24</v>
      </c>
      <c r="G58" s="133"/>
      <c r="H58" s="133"/>
      <c r="I58" s="133">
        <f>'SO 01 HBP24_01 Pol'!G76</f>
        <v>0</v>
      </c>
      <c r="J58" s="138" t="str">
        <f>IF(I71=0,"",I58/I71*100)</f>
        <v/>
      </c>
    </row>
    <row r="59" spans="1:10" ht="36.75" customHeight="1" x14ac:dyDescent="0.25">
      <c r="A59" s="127"/>
      <c r="B59" s="132" t="s">
        <v>70</v>
      </c>
      <c r="C59" s="268" t="s">
        <v>71</v>
      </c>
      <c r="D59" s="269"/>
      <c r="E59" s="269"/>
      <c r="F59" s="141" t="s">
        <v>24</v>
      </c>
      <c r="G59" s="133"/>
      <c r="H59" s="133"/>
      <c r="I59" s="133">
        <f>'SO 01 HBP24_01 Pol'!G79</f>
        <v>0</v>
      </c>
      <c r="J59" s="138" t="str">
        <f>IF(I71=0,"",I59/I71*100)</f>
        <v/>
      </c>
    </row>
    <row r="60" spans="1:10" ht="36.75" customHeight="1" x14ac:dyDescent="0.25">
      <c r="A60" s="127"/>
      <c r="B60" s="132" t="s">
        <v>72</v>
      </c>
      <c r="C60" s="268" t="s">
        <v>73</v>
      </c>
      <c r="D60" s="269"/>
      <c r="E60" s="269"/>
      <c r="F60" s="141" t="s">
        <v>24</v>
      </c>
      <c r="G60" s="133"/>
      <c r="H60" s="133"/>
      <c r="I60" s="133">
        <f>'SO 01 HBP24_01 Pol'!G103</f>
        <v>0</v>
      </c>
      <c r="J60" s="138" t="str">
        <f>IF(I71=0,"",I60/I71*100)</f>
        <v/>
      </c>
    </row>
    <row r="61" spans="1:10" ht="36.75" customHeight="1" x14ac:dyDescent="0.25">
      <c r="A61" s="127"/>
      <c r="B61" s="132" t="s">
        <v>74</v>
      </c>
      <c r="C61" s="268" t="s">
        <v>75</v>
      </c>
      <c r="D61" s="269"/>
      <c r="E61" s="269"/>
      <c r="F61" s="141" t="s">
        <v>25</v>
      </c>
      <c r="G61" s="133"/>
      <c r="H61" s="133"/>
      <c r="I61" s="133">
        <f>'SO 01 HBP24_01 Pol'!G105</f>
        <v>0</v>
      </c>
      <c r="J61" s="138" t="str">
        <f>IF(I71=0,"",I61/I71*100)</f>
        <v/>
      </c>
    </row>
    <row r="62" spans="1:10" ht="36.75" customHeight="1" x14ac:dyDescent="0.25">
      <c r="A62" s="127"/>
      <c r="B62" s="132" t="s">
        <v>76</v>
      </c>
      <c r="C62" s="268" t="s">
        <v>77</v>
      </c>
      <c r="D62" s="269"/>
      <c r="E62" s="269"/>
      <c r="F62" s="141" t="s">
        <v>25</v>
      </c>
      <c r="G62" s="133"/>
      <c r="H62" s="133"/>
      <c r="I62" s="133">
        <f>'SO 01 HBP24_01 Pol'!G109</f>
        <v>0</v>
      </c>
      <c r="J62" s="138" t="str">
        <f>IF(I71=0,"",I62/I71*100)</f>
        <v/>
      </c>
    </row>
    <row r="63" spans="1:10" ht="36.75" customHeight="1" x14ac:dyDescent="0.25">
      <c r="A63" s="127"/>
      <c r="B63" s="132" t="s">
        <v>78</v>
      </c>
      <c r="C63" s="268" t="s">
        <v>79</v>
      </c>
      <c r="D63" s="269"/>
      <c r="E63" s="269"/>
      <c r="F63" s="141" t="s">
        <v>25</v>
      </c>
      <c r="G63" s="133"/>
      <c r="H63" s="133"/>
      <c r="I63" s="133">
        <f>'SO 01 HBP24_01 Pol'!G121</f>
        <v>0</v>
      </c>
      <c r="J63" s="138" t="str">
        <f>IF(I71=0,"",I63/I71*100)</f>
        <v/>
      </c>
    </row>
    <row r="64" spans="1:10" ht="36.75" customHeight="1" x14ac:dyDescent="0.25">
      <c r="A64" s="127"/>
      <c r="B64" s="132" t="s">
        <v>80</v>
      </c>
      <c r="C64" s="268" t="s">
        <v>81</v>
      </c>
      <c r="D64" s="269"/>
      <c r="E64" s="269"/>
      <c r="F64" s="141" t="s">
        <v>25</v>
      </c>
      <c r="G64" s="133"/>
      <c r="H64" s="133"/>
      <c r="I64" s="133">
        <f>'SO 01 HBP24_01 Pol'!G126</f>
        <v>0</v>
      </c>
      <c r="J64" s="138" t="str">
        <f>IF(I71=0,"",I64/I71*100)</f>
        <v/>
      </c>
    </row>
    <row r="65" spans="1:10" ht="36.75" customHeight="1" x14ac:dyDescent="0.25">
      <c r="A65" s="127"/>
      <c r="B65" s="132" t="s">
        <v>82</v>
      </c>
      <c r="C65" s="268" t="s">
        <v>83</v>
      </c>
      <c r="D65" s="269"/>
      <c r="E65" s="269"/>
      <c r="F65" s="141" t="s">
        <v>25</v>
      </c>
      <c r="G65" s="133"/>
      <c r="H65" s="133"/>
      <c r="I65" s="133">
        <f>'SO 01 HBP24_01 Pol'!G141</f>
        <v>0</v>
      </c>
      <c r="J65" s="138" t="str">
        <f>IF(I71=0,"",I65/I71*100)</f>
        <v/>
      </c>
    </row>
    <row r="66" spans="1:10" ht="36.75" customHeight="1" x14ac:dyDescent="0.25">
      <c r="A66" s="127"/>
      <c r="B66" s="132" t="s">
        <v>84</v>
      </c>
      <c r="C66" s="268" t="s">
        <v>85</v>
      </c>
      <c r="D66" s="269"/>
      <c r="E66" s="269"/>
      <c r="F66" s="141" t="s">
        <v>26</v>
      </c>
      <c r="G66" s="133"/>
      <c r="H66" s="133"/>
      <c r="I66" s="133">
        <f>'SO 01 HBP24_01 Pol'!G160</f>
        <v>0</v>
      </c>
      <c r="J66" s="138" t="str">
        <f>IF(I71=0,"",I66/I71*100)</f>
        <v/>
      </c>
    </row>
    <row r="67" spans="1:10" ht="36.75" customHeight="1" x14ac:dyDescent="0.25">
      <c r="A67" s="127"/>
      <c r="B67" s="132" t="s">
        <v>86</v>
      </c>
      <c r="C67" s="268" t="s">
        <v>87</v>
      </c>
      <c r="D67" s="269"/>
      <c r="E67" s="269"/>
      <c r="F67" s="141" t="s">
        <v>26</v>
      </c>
      <c r="G67" s="133"/>
      <c r="H67" s="133"/>
      <c r="I67" s="133">
        <f>'SO 01 HBP24_01 Pol'!G162</f>
        <v>0</v>
      </c>
      <c r="J67" s="138" t="str">
        <f>IF(I71=0,"",I67/I71*100)</f>
        <v/>
      </c>
    </row>
    <row r="68" spans="1:10" ht="36.75" customHeight="1" x14ac:dyDescent="0.25">
      <c r="A68" s="127"/>
      <c r="B68" s="132" t="s">
        <v>88</v>
      </c>
      <c r="C68" s="268" t="s">
        <v>89</v>
      </c>
      <c r="D68" s="269"/>
      <c r="E68" s="269"/>
      <c r="F68" s="141" t="s">
        <v>26</v>
      </c>
      <c r="G68" s="133"/>
      <c r="H68" s="133"/>
      <c r="I68" s="133">
        <f>'SO 01 HBP24_01 Pol'!G164</f>
        <v>0</v>
      </c>
      <c r="J68" s="138" t="str">
        <f>IF(I71=0,"",I68/I71*100)</f>
        <v/>
      </c>
    </row>
    <row r="69" spans="1:10" ht="36.75" customHeight="1" x14ac:dyDescent="0.25">
      <c r="A69" s="127"/>
      <c r="B69" s="132" t="s">
        <v>90</v>
      </c>
      <c r="C69" s="268" t="s">
        <v>91</v>
      </c>
      <c r="D69" s="269"/>
      <c r="E69" s="269"/>
      <c r="F69" s="141" t="s">
        <v>92</v>
      </c>
      <c r="G69" s="133"/>
      <c r="H69" s="133"/>
      <c r="I69" s="133">
        <f>'SO 01 HBP24_01 Pol'!G168</f>
        <v>0</v>
      </c>
      <c r="J69" s="138" t="str">
        <f>IF(I71=0,"",I69/I71*100)</f>
        <v/>
      </c>
    </row>
    <row r="70" spans="1:10" ht="36.75" customHeight="1" x14ac:dyDescent="0.25">
      <c r="A70" s="127"/>
      <c r="B70" s="132" t="s">
        <v>93</v>
      </c>
      <c r="C70" s="268" t="s">
        <v>28</v>
      </c>
      <c r="D70" s="269"/>
      <c r="E70" s="269"/>
      <c r="F70" s="141" t="s">
        <v>93</v>
      </c>
      <c r="G70" s="133"/>
      <c r="H70" s="133"/>
      <c r="I70" s="133">
        <f>'SO 01 HBP24_01 Pol'!G175</f>
        <v>0</v>
      </c>
      <c r="J70" s="138" t="str">
        <f>IF(I71=0,"",I70/I71*100)</f>
        <v/>
      </c>
    </row>
    <row r="71" spans="1:10" ht="25.5" customHeight="1" x14ac:dyDescent="0.25">
      <c r="A71" s="128"/>
      <c r="B71" s="134" t="s">
        <v>1</v>
      </c>
      <c r="C71" s="135"/>
      <c r="D71" s="136"/>
      <c r="E71" s="136"/>
      <c r="F71" s="142"/>
      <c r="G71" s="137"/>
      <c r="H71" s="137"/>
      <c r="I71" s="137">
        <f>SUM(I49:I70)</f>
        <v>0</v>
      </c>
      <c r="J71" s="139">
        <f>SUM(J49:J70)</f>
        <v>0</v>
      </c>
    </row>
    <row r="72" spans="1:10" x14ac:dyDescent="0.25">
      <c r="F72" s="87"/>
      <c r="G72" s="87"/>
      <c r="H72" s="87"/>
      <c r="I72" s="87"/>
      <c r="J72" s="140"/>
    </row>
    <row r="73" spans="1:10" x14ac:dyDescent="0.25">
      <c r="F73" s="87"/>
      <c r="G73" s="87"/>
      <c r="H73" s="87"/>
      <c r="I73" s="87"/>
      <c r="J73" s="140"/>
    </row>
    <row r="74" spans="1:10" x14ac:dyDescent="0.25">
      <c r="F74" s="87"/>
      <c r="G74" s="87"/>
      <c r="H74" s="87"/>
      <c r="I74" s="87"/>
      <c r="J74" s="140"/>
    </row>
  </sheetData>
  <sheetProtection algorithmName="SHA-512" hashValue="EaogTuvurs21XUgy2oi+ynGPxlzoUQbZtxCMmkiuP6qgIDBX4F8qwLyAxoZX4wQ2sVLqR1CPFVoJRdDqaM9RRQ==" saltValue="0cDIizpptBApIeyu0yyMbQ==" spinCount="100000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7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70:E70"/>
    <mergeCell ref="C65:E65"/>
    <mergeCell ref="C66:E66"/>
    <mergeCell ref="C67:E67"/>
    <mergeCell ref="C68:E68"/>
    <mergeCell ref="C69:E6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319" t="s">
        <v>6</v>
      </c>
      <c r="B1" s="319"/>
      <c r="C1" s="320"/>
      <c r="D1" s="319"/>
      <c r="E1" s="319"/>
      <c r="F1" s="319"/>
      <c r="G1" s="319"/>
    </row>
    <row r="2" spans="1:7" ht="24.9" customHeight="1" x14ac:dyDescent="0.25">
      <c r="A2" s="50" t="s">
        <v>7</v>
      </c>
      <c r="B2" s="49"/>
      <c r="C2" s="321"/>
      <c r="D2" s="321"/>
      <c r="E2" s="321"/>
      <c r="F2" s="321"/>
      <c r="G2" s="322"/>
    </row>
    <row r="3" spans="1:7" ht="24.9" customHeight="1" x14ac:dyDescent="0.25">
      <c r="A3" s="50" t="s">
        <v>8</v>
      </c>
      <c r="B3" s="49"/>
      <c r="C3" s="321"/>
      <c r="D3" s="321"/>
      <c r="E3" s="321"/>
      <c r="F3" s="321"/>
      <c r="G3" s="322"/>
    </row>
    <row r="4" spans="1:7" ht="24.9" customHeight="1" x14ac:dyDescent="0.25">
      <c r="A4" s="50" t="s">
        <v>9</v>
      </c>
      <c r="B4" s="49"/>
      <c r="C4" s="321"/>
      <c r="D4" s="321"/>
      <c r="E4" s="321"/>
      <c r="F4" s="321"/>
      <c r="G4" s="322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05745-9359-4DA7-89FE-F6C19FA8EC82}">
  <sheetPr>
    <outlinePr summaryBelow="0"/>
  </sheetPr>
  <dimension ref="A1:BH5000"/>
  <sheetViews>
    <sheetView workbookViewId="0">
      <pane ySplit="7" topLeftCell="A80" activePane="bottomLeft" state="frozen"/>
      <selection pane="bottomLeft" activeCell="F176" sqref="F176"/>
    </sheetView>
  </sheetViews>
  <sheetFormatPr defaultRowHeight="13.2" outlineLevelRow="3" x14ac:dyDescent="0.25"/>
  <cols>
    <col min="1" max="1" width="3.44140625" customWidth="1"/>
    <col min="2" max="2" width="12.5546875" style="125" customWidth="1"/>
    <col min="3" max="3" width="38.33203125" style="125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3">
      <c r="A1" s="335" t="s">
        <v>6</v>
      </c>
      <c r="B1" s="335"/>
      <c r="C1" s="335"/>
      <c r="D1" s="335"/>
      <c r="E1" s="335"/>
      <c r="F1" s="335"/>
      <c r="G1" s="335"/>
      <c r="AG1" t="s">
        <v>95</v>
      </c>
    </row>
    <row r="2" spans="1:60" ht="24.9" customHeight="1" x14ac:dyDescent="0.25">
      <c r="A2" s="144" t="s">
        <v>7</v>
      </c>
      <c r="B2" s="49" t="s">
        <v>39</v>
      </c>
      <c r="C2" s="336" t="s">
        <v>40</v>
      </c>
      <c r="D2" s="337"/>
      <c r="E2" s="337"/>
      <c r="F2" s="337"/>
      <c r="G2" s="338"/>
      <c r="AG2" t="s">
        <v>96</v>
      </c>
    </row>
    <row r="3" spans="1:60" ht="24.9" customHeight="1" x14ac:dyDescent="0.25">
      <c r="A3" s="144" t="s">
        <v>8</v>
      </c>
      <c r="B3" s="49" t="s">
        <v>41</v>
      </c>
      <c r="C3" s="336" t="s">
        <v>42</v>
      </c>
      <c r="D3" s="337"/>
      <c r="E3" s="337"/>
      <c r="F3" s="337"/>
      <c r="G3" s="338"/>
      <c r="AC3" s="125" t="s">
        <v>96</v>
      </c>
      <c r="AG3" t="s">
        <v>97</v>
      </c>
    </row>
    <row r="4" spans="1:60" ht="24.9" customHeight="1" x14ac:dyDescent="0.25">
      <c r="A4" s="145" t="s">
        <v>9</v>
      </c>
      <c r="B4" s="146" t="s">
        <v>39</v>
      </c>
      <c r="C4" s="339" t="s">
        <v>40</v>
      </c>
      <c r="D4" s="340"/>
      <c r="E4" s="340"/>
      <c r="F4" s="340"/>
      <c r="G4" s="341"/>
      <c r="AG4" t="s">
        <v>98</v>
      </c>
    </row>
    <row r="5" spans="1:60" x14ac:dyDescent="0.25">
      <c r="D5" s="10"/>
    </row>
    <row r="6" spans="1:60" ht="39.6" x14ac:dyDescent="0.25">
      <c r="A6" s="148" t="s">
        <v>99</v>
      </c>
      <c r="B6" s="150" t="s">
        <v>100</v>
      </c>
      <c r="C6" s="150" t="s">
        <v>101</v>
      </c>
      <c r="D6" s="149" t="s">
        <v>102</v>
      </c>
      <c r="E6" s="148" t="s">
        <v>103</v>
      </c>
      <c r="F6" s="147" t="s">
        <v>104</v>
      </c>
      <c r="G6" s="148" t="s">
        <v>29</v>
      </c>
      <c r="H6" s="151" t="s">
        <v>30</v>
      </c>
      <c r="I6" s="151" t="s">
        <v>105</v>
      </c>
      <c r="J6" s="151" t="s">
        <v>31</v>
      </c>
      <c r="K6" s="151" t="s">
        <v>106</v>
      </c>
      <c r="L6" s="151" t="s">
        <v>107</v>
      </c>
      <c r="M6" s="151" t="s">
        <v>108</v>
      </c>
      <c r="N6" s="151" t="s">
        <v>109</v>
      </c>
      <c r="O6" s="151" t="s">
        <v>110</v>
      </c>
      <c r="P6" s="151" t="s">
        <v>111</v>
      </c>
      <c r="Q6" s="151" t="s">
        <v>112</v>
      </c>
      <c r="R6" s="151" t="s">
        <v>113</v>
      </c>
      <c r="S6" s="151" t="s">
        <v>114</v>
      </c>
      <c r="T6" s="151" t="s">
        <v>115</v>
      </c>
      <c r="U6" s="151" t="s">
        <v>116</v>
      </c>
      <c r="V6" s="151" t="s">
        <v>117</v>
      </c>
      <c r="W6" s="151" t="s">
        <v>118</v>
      </c>
      <c r="X6" s="151" t="s">
        <v>119</v>
      </c>
      <c r="Y6" s="151" t="s">
        <v>120</v>
      </c>
    </row>
    <row r="7" spans="1:60" hidden="1" x14ac:dyDescent="0.25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  <c r="X7" s="154"/>
      <c r="Y7" s="154"/>
    </row>
    <row r="8" spans="1:60" x14ac:dyDescent="0.25">
      <c r="A8" s="168" t="s">
        <v>121</v>
      </c>
      <c r="B8" s="169" t="s">
        <v>50</v>
      </c>
      <c r="C8" s="187" t="s">
        <v>51</v>
      </c>
      <c r="D8" s="170"/>
      <c r="E8" s="171"/>
      <c r="F8" s="172"/>
      <c r="G8" s="173">
        <f>SUMIF(AG9:AG22,"&lt;&gt;NOR",G9:G22)</f>
        <v>0</v>
      </c>
      <c r="H8" s="167"/>
      <c r="I8" s="167">
        <f>SUM(I9:I22)</f>
        <v>27450.440000000002</v>
      </c>
      <c r="J8" s="167"/>
      <c r="K8" s="167">
        <f>SUM(K9:K22)</f>
        <v>11304.4</v>
      </c>
      <c r="L8" s="167"/>
      <c r="M8" s="167">
        <f>SUM(M9:M22)</f>
        <v>0</v>
      </c>
      <c r="N8" s="166"/>
      <c r="O8" s="166">
        <f>SUM(O9:O22)</f>
        <v>3.4700000000000006</v>
      </c>
      <c r="P8" s="166"/>
      <c r="Q8" s="166">
        <f>SUM(Q9:Q22)</f>
        <v>0</v>
      </c>
      <c r="R8" s="167"/>
      <c r="S8" s="167"/>
      <c r="T8" s="167"/>
      <c r="U8" s="167"/>
      <c r="V8" s="167">
        <f>SUM(V9:V22)</f>
        <v>21.55</v>
      </c>
      <c r="W8" s="167"/>
      <c r="X8" s="167"/>
      <c r="Y8" s="167"/>
      <c r="AG8" t="s">
        <v>122</v>
      </c>
    </row>
    <row r="9" spans="1:60" outlineLevel="1" x14ac:dyDescent="0.25">
      <c r="A9" s="175">
        <v>1</v>
      </c>
      <c r="B9" s="176" t="s">
        <v>123</v>
      </c>
      <c r="C9" s="188" t="s">
        <v>124</v>
      </c>
      <c r="D9" s="177" t="s">
        <v>125</v>
      </c>
      <c r="E9" s="178">
        <v>0.60197999999999996</v>
      </c>
      <c r="F9" s="179"/>
      <c r="G9" s="180">
        <f>ROUND(E9*F9,2)</f>
        <v>0</v>
      </c>
      <c r="H9" s="163">
        <v>4334.12</v>
      </c>
      <c r="I9" s="162">
        <f>ROUND(E9*H9,2)</f>
        <v>2609.0500000000002</v>
      </c>
      <c r="J9" s="163">
        <v>2365.88</v>
      </c>
      <c r="K9" s="162">
        <f>ROUND(E9*J9,2)</f>
        <v>1424.21</v>
      </c>
      <c r="L9" s="162">
        <v>21</v>
      </c>
      <c r="M9" s="162">
        <f>G9*(1+L9/100)</f>
        <v>0</v>
      </c>
      <c r="N9" s="161">
        <v>1.84144</v>
      </c>
      <c r="O9" s="161">
        <f>ROUND(E9*N9,2)</f>
        <v>1.1100000000000001</v>
      </c>
      <c r="P9" s="161">
        <v>0</v>
      </c>
      <c r="Q9" s="161">
        <f>ROUND(E9*P9,2)</f>
        <v>0</v>
      </c>
      <c r="R9" s="162"/>
      <c r="S9" s="162" t="s">
        <v>126</v>
      </c>
      <c r="T9" s="162" t="s">
        <v>126</v>
      </c>
      <c r="U9" s="162">
        <v>4.7939999999999996</v>
      </c>
      <c r="V9" s="162">
        <f>ROUND(E9*U9,2)</f>
        <v>2.89</v>
      </c>
      <c r="W9" s="162"/>
      <c r="X9" s="162" t="s">
        <v>127</v>
      </c>
      <c r="Y9" s="162" t="s">
        <v>128</v>
      </c>
      <c r="Z9" s="152"/>
      <c r="AA9" s="152"/>
      <c r="AB9" s="152"/>
      <c r="AC9" s="152"/>
      <c r="AD9" s="152"/>
      <c r="AE9" s="152"/>
      <c r="AF9" s="152"/>
      <c r="AG9" s="152" t="s">
        <v>129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2" x14ac:dyDescent="0.25">
      <c r="A10" s="159"/>
      <c r="B10" s="160"/>
      <c r="C10" s="189" t="s">
        <v>130</v>
      </c>
      <c r="D10" s="164"/>
      <c r="E10" s="165">
        <v>0.60197999999999996</v>
      </c>
      <c r="F10" s="162"/>
      <c r="G10" s="162"/>
      <c r="H10" s="162"/>
      <c r="I10" s="162"/>
      <c r="J10" s="162"/>
      <c r="K10" s="162"/>
      <c r="L10" s="162"/>
      <c r="M10" s="162"/>
      <c r="N10" s="161"/>
      <c r="O10" s="161"/>
      <c r="P10" s="161"/>
      <c r="Q10" s="161"/>
      <c r="R10" s="162"/>
      <c r="S10" s="162"/>
      <c r="T10" s="162"/>
      <c r="U10" s="162"/>
      <c r="V10" s="162"/>
      <c r="W10" s="162"/>
      <c r="X10" s="162"/>
      <c r="Y10" s="162"/>
      <c r="Z10" s="152"/>
      <c r="AA10" s="152"/>
      <c r="AB10" s="152"/>
      <c r="AC10" s="152"/>
      <c r="AD10" s="152"/>
      <c r="AE10" s="152"/>
      <c r="AF10" s="152"/>
      <c r="AG10" s="152" t="s">
        <v>131</v>
      </c>
      <c r="AH10" s="152">
        <v>0</v>
      </c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ht="20.399999999999999" outlineLevel="1" x14ac:dyDescent="0.25">
      <c r="A11" s="175">
        <v>2</v>
      </c>
      <c r="B11" s="176" t="s">
        <v>132</v>
      </c>
      <c r="C11" s="188" t="s">
        <v>133</v>
      </c>
      <c r="D11" s="177" t="s">
        <v>125</v>
      </c>
      <c r="E11" s="178">
        <v>0.53759999999999997</v>
      </c>
      <c r="F11" s="179"/>
      <c r="G11" s="180">
        <f>ROUND(E11*F11,2)</f>
        <v>0</v>
      </c>
      <c r="H11" s="163">
        <v>6667.61</v>
      </c>
      <c r="I11" s="162">
        <f>ROUND(E11*H11,2)</f>
        <v>3584.51</v>
      </c>
      <c r="J11" s="163">
        <v>3662.39</v>
      </c>
      <c r="K11" s="162">
        <f>ROUND(E11*J11,2)</f>
        <v>1968.9</v>
      </c>
      <c r="L11" s="162">
        <v>21</v>
      </c>
      <c r="M11" s="162">
        <f>G11*(1+L11/100)</f>
        <v>0</v>
      </c>
      <c r="N11" s="161">
        <v>1.6823999999999999</v>
      </c>
      <c r="O11" s="161">
        <f>ROUND(E11*N11,2)</f>
        <v>0.9</v>
      </c>
      <c r="P11" s="161">
        <v>0</v>
      </c>
      <c r="Q11" s="161">
        <f>ROUND(E11*P11,2)</f>
        <v>0</v>
      </c>
      <c r="R11" s="162"/>
      <c r="S11" s="162" t="s">
        <v>126</v>
      </c>
      <c r="T11" s="162" t="s">
        <v>126</v>
      </c>
      <c r="U11" s="162">
        <v>6.8680000000000003</v>
      </c>
      <c r="V11" s="162">
        <f>ROUND(E11*U11,2)</f>
        <v>3.69</v>
      </c>
      <c r="W11" s="162"/>
      <c r="X11" s="162" t="s">
        <v>127</v>
      </c>
      <c r="Y11" s="162" t="s">
        <v>128</v>
      </c>
      <c r="Z11" s="152"/>
      <c r="AA11" s="152"/>
      <c r="AB11" s="152"/>
      <c r="AC11" s="152"/>
      <c r="AD11" s="152"/>
      <c r="AE11" s="152"/>
      <c r="AF11" s="152"/>
      <c r="AG11" s="152" t="s">
        <v>129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outlineLevel="2" x14ac:dyDescent="0.25">
      <c r="A12" s="159"/>
      <c r="B12" s="160"/>
      <c r="C12" s="189" t="s">
        <v>134</v>
      </c>
      <c r="D12" s="164"/>
      <c r="E12" s="165">
        <v>0.53759999999999997</v>
      </c>
      <c r="F12" s="162"/>
      <c r="G12" s="162"/>
      <c r="H12" s="162"/>
      <c r="I12" s="162"/>
      <c r="J12" s="162"/>
      <c r="K12" s="162"/>
      <c r="L12" s="162"/>
      <c r="M12" s="162"/>
      <c r="N12" s="161"/>
      <c r="O12" s="161"/>
      <c r="P12" s="161"/>
      <c r="Q12" s="161"/>
      <c r="R12" s="162"/>
      <c r="S12" s="162"/>
      <c r="T12" s="162"/>
      <c r="U12" s="162"/>
      <c r="V12" s="162"/>
      <c r="W12" s="162"/>
      <c r="X12" s="162"/>
      <c r="Y12" s="162"/>
      <c r="Z12" s="152"/>
      <c r="AA12" s="152"/>
      <c r="AB12" s="152"/>
      <c r="AC12" s="152"/>
      <c r="AD12" s="152"/>
      <c r="AE12" s="152"/>
      <c r="AF12" s="152"/>
      <c r="AG12" s="152" t="s">
        <v>131</v>
      </c>
      <c r="AH12" s="152">
        <v>0</v>
      </c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ht="20.399999999999999" outlineLevel="1" x14ac:dyDescent="0.25">
      <c r="A13" s="175">
        <v>3</v>
      </c>
      <c r="B13" s="176" t="s">
        <v>135</v>
      </c>
      <c r="C13" s="188" t="s">
        <v>136</v>
      </c>
      <c r="D13" s="177" t="s">
        <v>137</v>
      </c>
      <c r="E13" s="178">
        <v>8.8800000000000004E-2</v>
      </c>
      <c r="F13" s="179"/>
      <c r="G13" s="180">
        <f>ROUND(E13*F13,2)</f>
        <v>0</v>
      </c>
      <c r="H13" s="163">
        <v>40770.11</v>
      </c>
      <c r="I13" s="162">
        <f>ROUND(E13*H13,2)</f>
        <v>3620.39</v>
      </c>
      <c r="J13" s="163">
        <v>10689.89</v>
      </c>
      <c r="K13" s="162">
        <f>ROUND(E13*J13,2)</f>
        <v>949.26</v>
      </c>
      <c r="L13" s="162">
        <v>21</v>
      </c>
      <c r="M13" s="162">
        <f>G13*(1+L13/100)</f>
        <v>0</v>
      </c>
      <c r="N13" s="161">
        <v>1.0900000000000001</v>
      </c>
      <c r="O13" s="161">
        <f>ROUND(E13*N13,2)</f>
        <v>0.1</v>
      </c>
      <c r="P13" s="161">
        <v>0</v>
      </c>
      <c r="Q13" s="161">
        <f>ROUND(E13*P13,2)</f>
        <v>0</v>
      </c>
      <c r="R13" s="162"/>
      <c r="S13" s="162" t="s">
        <v>126</v>
      </c>
      <c r="T13" s="162" t="s">
        <v>126</v>
      </c>
      <c r="U13" s="162">
        <v>20.6</v>
      </c>
      <c r="V13" s="162">
        <f>ROUND(E13*U13,2)</f>
        <v>1.83</v>
      </c>
      <c r="W13" s="162"/>
      <c r="X13" s="162" t="s">
        <v>127</v>
      </c>
      <c r="Y13" s="162" t="s">
        <v>128</v>
      </c>
      <c r="Z13" s="152"/>
      <c r="AA13" s="152"/>
      <c r="AB13" s="152"/>
      <c r="AC13" s="152"/>
      <c r="AD13" s="152"/>
      <c r="AE13" s="152"/>
      <c r="AF13" s="152"/>
      <c r="AG13" s="152" t="s">
        <v>129</v>
      </c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outlineLevel="2" x14ac:dyDescent="0.25">
      <c r="A14" s="159"/>
      <c r="B14" s="160"/>
      <c r="C14" s="189" t="s">
        <v>138</v>
      </c>
      <c r="D14" s="164"/>
      <c r="E14" s="165">
        <v>8.8800000000000004E-2</v>
      </c>
      <c r="F14" s="162"/>
      <c r="G14" s="162"/>
      <c r="H14" s="162"/>
      <c r="I14" s="162"/>
      <c r="J14" s="162"/>
      <c r="K14" s="162"/>
      <c r="L14" s="162"/>
      <c r="M14" s="162"/>
      <c r="N14" s="161"/>
      <c r="O14" s="161"/>
      <c r="P14" s="161"/>
      <c r="Q14" s="161"/>
      <c r="R14" s="162"/>
      <c r="S14" s="162"/>
      <c r="T14" s="162"/>
      <c r="U14" s="162"/>
      <c r="V14" s="162"/>
      <c r="W14" s="162"/>
      <c r="X14" s="162"/>
      <c r="Y14" s="162"/>
      <c r="Z14" s="152"/>
      <c r="AA14" s="152"/>
      <c r="AB14" s="152"/>
      <c r="AC14" s="152"/>
      <c r="AD14" s="152"/>
      <c r="AE14" s="152"/>
      <c r="AF14" s="152"/>
      <c r="AG14" s="152" t="s">
        <v>131</v>
      </c>
      <c r="AH14" s="152">
        <v>0</v>
      </c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ht="20.399999999999999" outlineLevel="1" x14ac:dyDescent="0.25">
      <c r="A15" s="175">
        <v>4</v>
      </c>
      <c r="B15" s="176" t="s">
        <v>139</v>
      </c>
      <c r="C15" s="188" t="s">
        <v>140</v>
      </c>
      <c r="D15" s="177" t="s">
        <v>137</v>
      </c>
      <c r="E15" s="178">
        <v>0.13961999999999999</v>
      </c>
      <c r="F15" s="179"/>
      <c r="G15" s="180">
        <f>ROUND(E15*F15,2)</f>
        <v>0</v>
      </c>
      <c r="H15" s="163">
        <v>41014.18</v>
      </c>
      <c r="I15" s="162">
        <f>ROUND(E15*H15,2)</f>
        <v>5726.4</v>
      </c>
      <c r="J15" s="163">
        <v>9755.82</v>
      </c>
      <c r="K15" s="162">
        <f>ROUND(E15*J15,2)</f>
        <v>1362.11</v>
      </c>
      <c r="L15" s="162">
        <v>21</v>
      </c>
      <c r="M15" s="162">
        <f>G15*(1+L15/100)</f>
        <v>0</v>
      </c>
      <c r="N15" s="161">
        <v>1.0900000000000001</v>
      </c>
      <c r="O15" s="161">
        <f>ROUND(E15*N15,2)</f>
        <v>0.15</v>
      </c>
      <c r="P15" s="161">
        <v>0</v>
      </c>
      <c r="Q15" s="161">
        <f>ROUND(E15*P15,2)</f>
        <v>0</v>
      </c>
      <c r="R15" s="162"/>
      <c r="S15" s="162" t="s">
        <v>126</v>
      </c>
      <c r="T15" s="162" t="s">
        <v>126</v>
      </c>
      <c r="U15" s="162">
        <v>18.8</v>
      </c>
      <c r="V15" s="162">
        <f>ROUND(E15*U15,2)</f>
        <v>2.62</v>
      </c>
      <c r="W15" s="162"/>
      <c r="X15" s="162" t="s">
        <v>127</v>
      </c>
      <c r="Y15" s="162" t="s">
        <v>128</v>
      </c>
      <c r="Z15" s="152"/>
      <c r="AA15" s="152"/>
      <c r="AB15" s="152"/>
      <c r="AC15" s="152"/>
      <c r="AD15" s="152"/>
      <c r="AE15" s="152"/>
      <c r="AF15" s="152"/>
      <c r="AG15" s="152" t="s">
        <v>129</v>
      </c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outlineLevel="2" x14ac:dyDescent="0.25">
      <c r="A16" s="159"/>
      <c r="B16" s="160"/>
      <c r="C16" s="189" t="s">
        <v>141</v>
      </c>
      <c r="D16" s="164"/>
      <c r="E16" s="165">
        <v>0.13961999999999999</v>
      </c>
      <c r="F16" s="162"/>
      <c r="G16" s="162"/>
      <c r="H16" s="162"/>
      <c r="I16" s="162"/>
      <c r="J16" s="162"/>
      <c r="K16" s="162"/>
      <c r="L16" s="162"/>
      <c r="M16" s="162"/>
      <c r="N16" s="161"/>
      <c r="O16" s="161"/>
      <c r="P16" s="161"/>
      <c r="Q16" s="161"/>
      <c r="R16" s="162"/>
      <c r="S16" s="162"/>
      <c r="T16" s="162"/>
      <c r="U16" s="162"/>
      <c r="V16" s="162"/>
      <c r="W16" s="162"/>
      <c r="X16" s="162"/>
      <c r="Y16" s="162"/>
      <c r="Z16" s="152"/>
      <c r="AA16" s="152"/>
      <c r="AB16" s="152"/>
      <c r="AC16" s="152"/>
      <c r="AD16" s="152"/>
      <c r="AE16" s="152"/>
      <c r="AF16" s="152"/>
      <c r="AG16" s="152" t="s">
        <v>131</v>
      </c>
      <c r="AH16" s="152">
        <v>0</v>
      </c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ht="20.399999999999999" outlineLevel="1" x14ac:dyDescent="0.25">
      <c r="A17" s="175">
        <v>5</v>
      </c>
      <c r="B17" s="176" t="s">
        <v>139</v>
      </c>
      <c r="C17" s="188" t="s">
        <v>142</v>
      </c>
      <c r="D17" s="177" t="s">
        <v>137</v>
      </c>
      <c r="E17" s="178">
        <v>0.13139999999999999</v>
      </c>
      <c r="F17" s="179"/>
      <c r="G17" s="180">
        <f>ROUND(E17*F17,2)</f>
        <v>0</v>
      </c>
      <c r="H17" s="163">
        <v>41014.18</v>
      </c>
      <c r="I17" s="162">
        <f>ROUND(E17*H17,2)</f>
        <v>5389.26</v>
      </c>
      <c r="J17" s="163">
        <v>9755.82</v>
      </c>
      <c r="K17" s="162">
        <f>ROUND(E17*J17,2)</f>
        <v>1281.9100000000001</v>
      </c>
      <c r="L17" s="162">
        <v>21</v>
      </c>
      <c r="M17" s="162">
        <f>G17*(1+L17/100)</f>
        <v>0</v>
      </c>
      <c r="N17" s="161">
        <v>1.0900000000000001</v>
      </c>
      <c r="O17" s="161">
        <f>ROUND(E17*N17,2)</f>
        <v>0.14000000000000001</v>
      </c>
      <c r="P17" s="161">
        <v>0</v>
      </c>
      <c r="Q17" s="161">
        <f>ROUND(E17*P17,2)</f>
        <v>0</v>
      </c>
      <c r="R17" s="162"/>
      <c r="S17" s="162" t="s">
        <v>126</v>
      </c>
      <c r="T17" s="162" t="s">
        <v>126</v>
      </c>
      <c r="U17" s="162">
        <v>18.8</v>
      </c>
      <c r="V17" s="162">
        <f>ROUND(E17*U17,2)</f>
        <v>2.4700000000000002</v>
      </c>
      <c r="W17" s="162"/>
      <c r="X17" s="162" t="s">
        <v>127</v>
      </c>
      <c r="Y17" s="162" t="s">
        <v>128</v>
      </c>
      <c r="Z17" s="152"/>
      <c r="AA17" s="152"/>
      <c r="AB17" s="152"/>
      <c r="AC17" s="152"/>
      <c r="AD17" s="152"/>
      <c r="AE17" s="152"/>
      <c r="AF17" s="152"/>
      <c r="AG17" s="152" t="s">
        <v>129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outlineLevel="2" x14ac:dyDescent="0.25">
      <c r="A18" s="159"/>
      <c r="B18" s="160"/>
      <c r="C18" s="189" t="s">
        <v>143</v>
      </c>
      <c r="D18" s="164"/>
      <c r="E18" s="165">
        <v>0.13139999999999999</v>
      </c>
      <c r="F18" s="162"/>
      <c r="G18" s="162"/>
      <c r="H18" s="162"/>
      <c r="I18" s="162"/>
      <c r="J18" s="162"/>
      <c r="K18" s="162"/>
      <c r="L18" s="162"/>
      <c r="M18" s="162"/>
      <c r="N18" s="161"/>
      <c r="O18" s="161"/>
      <c r="P18" s="161"/>
      <c r="Q18" s="161"/>
      <c r="R18" s="162"/>
      <c r="S18" s="162"/>
      <c r="T18" s="162"/>
      <c r="U18" s="162"/>
      <c r="V18" s="162"/>
      <c r="W18" s="162"/>
      <c r="X18" s="162"/>
      <c r="Y18" s="162"/>
      <c r="Z18" s="152"/>
      <c r="AA18" s="152"/>
      <c r="AB18" s="152"/>
      <c r="AC18" s="152"/>
      <c r="AD18" s="152"/>
      <c r="AE18" s="152"/>
      <c r="AF18" s="152"/>
      <c r="AG18" s="152" t="s">
        <v>131</v>
      </c>
      <c r="AH18" s="152">
        <v>0</v>
      </c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outlineLevel="1" x14ac:dyDescent="0.25">
      <c r="A19" s="175">
        <v>6</v>
      </c>
      <c r="B19" s="176" t="s">
        <v>144</v>
      </c>
      <c r="C19" s="188" t="s">
        <v>145</v>
      </c>
      <c r="D19" s="177" t="s">
        <v>146</v>
      </c>
      <c r="E19" s="178">
        <v>5.8049999999999997</v>
      </c>
      <c r="F19" s="179"/>
      <c r="G19" s="180">
        <f>ROUND(E19*F19,2)</f>
        <v>0</v>
      </c>
      <c r="H19" s="163">
        <v>647.20000000000005</v>
      </c>
      <c r="I19" s="162">
        <f>ROUND(E19*H19,2)</f>
        <v>3757</v>
      </c>
      <c r="J19" s="163">
        <v>282.8</v>
      </c>
      <c r="K19" s="162">
        <f>ROUND(E19*J19,2)</f>
        <v>1641.65</v>
      </c>
      <c r="L19" s="162">
        <v>21</v>
      </c>
      <c r="M19" s="162">
        <f>G19*(1+L19/100)</f>
        <v>0</v>
      </c>
      <c r="N19" s="161">
        <v>7.4709999999999999E-2</v>
      </c>
      <c r="O19" s="161">
        <f>ROUND(E19*N19,2)</f>
        <v>0.43</v>
      </c>
      <c r="P19" s="161">
        <v>0</v>
      </c>
      <c r="Q19" s="161">
        <f>ROUND(E19*P19,2)</f>
        <v>0</v>
      </c>
      <c r="R19" s="162"/>
      <c r="S19" s="162" t="s">
        <v>126</v>
      </c>
      <c r="T19" s="162" t="s">
        <v>126</v>
      </c>
      <c r="U19" s="162">
        <v>0.52915000000000001</v>
      </c>
      <c r="V19" s="162">
        <f>ROUND(E19*U19,2)</f>
        <v>3.07</v>
      </c>
      <c r="W19" s="162"/>
      <c r="X19" s="162" t="s">
        <v>127</v>
      </c>
      <c r="Y19" s="162" t="s">
        <v>128</v>
      </c>
      <c r="Z19" s="152"/>
      <c r="AA19" s="152"/>
      <c r="AB19" s="152"/>
      <c r="AC19" s="152"/>
      <c r="AD19" s="152"/>
      <c r="AE19" s="152"/>
      <c r="AF19" s="152"/>
      <c r="AG19" s="152" t="s">
        <v>129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outlineLevel="2" x14ac:dyDescent="0.25">
      <c r="A20" s="159"/>
      <c r="B20" s="160"/>
      <c r="C20" s="189" t="s">
        <v>147</v>
      </c>
      <c r="D20" s="164"/>
      <c r="E20" s="165">
        <v>5.8049999999999997</v>
      </c>
      <c r="F20" s="162"/>
      <c r="G20" s="162"/>
      <c r="H20" s="162"/>
      <c r="I20" s="162"/>
      <c r="J20" s="162"/>
      <c r="K20" s="162"/>
      <c r="L20" s="162"/>
      <c r="M20" s="162"/>
      <c r="N20" s="161"/>
      <c r="O20" s="161"/>
      <c r="P20" s="161"/>
      <c r="Q20" s="161"/>
      <c r="R20" s="162"/>
      <c r="S20" s="162"/>
      <c r="T20" s="162"/>
      <c r="U20" s="162"/>
      <c r="V20" s="162"/>
      <c r="W20" s="162"/>
      <c r="X20" s="162"/>
      <c r="Y20" s="162"/>
      <c r="Z20" s="152"/>
      <c r="AA20" s="152"/>
      <c r="AB20" s="152"/>
      <c r="AC20" s="152"/>
      <c r="AD20" s="152"/>
      <c r="AE20" s="152"/>
      <c r="AF20" s="152"/>
      <c r="AG20" s="152" t="s">
        <v>131</v>
      </c>
      <c r="AH20" s="152">
        <v>0</v>
      </c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ht="20.399999999999999" outlineLevel="1" x14ac:dyDescent="0.25">
      <c r="A21" s="175">
        <v>7</v>
      </c>
      <c r="B21" s="176" t="s">
        <v>148</v>
      </c>
      <c r="C21" s="188" t="s">
        <v>149</v>
      </c>
      <c r="D21" s="177" t="s">
        <v>146</v>
      </c>
      <c r="E21" s="178">
        <v>4.0720000000000001</v>
      </c>
      <c r="F21" s="179"/>
      <c r="G21" s="180">
        <f>ROUND(E21*F21,2)</f>
        <v>0</v>
      </c>
      <c r="H21" s="163">
        <v>678.74</v>
      </c>
      <c r="I21" s="162">
        <f>ROUND(E21*H21,2)</f>
        <v>2763.83</v>
      </c>
      <c r="J21" s="163">
        <v>657.26</v>
      </c>
      <c r="K21" s="162">
        <f>ROUND(E21*J21,2)</f>
        <v>2676.36</v>
      </c>
      <c r="L21" s="162">
        <v>21</v>
      </c>
      <c r="M21" s="162">
        <f>G21*(1+L21/100)</f>
        <v>0</v>
      </c>
      <c r="N21" s="161">
        <v>0.15679999999999999</v>
      </c>
      <c r="O21" s="161">
        <f>ROUND(E21*N21,2)</f>
        <v>0.64</v>
      </c>
      <c r="P21" s="161">
        <v>0</v>
      </c>
      <c r="Q21" s="161">
        <f>ROUND(E21*P21,2)</f>
        <v>0</v>
      </c>
      <c r="R21" s="162"/>
      <c r="S21" s="162" t="s">
        <v>126</v>
      </c>
      <c r="T21" s="162" t="s">
        <v>126</v>
      </c>
      <c r="U21" s="162">
        <v>1.2225999999999999</v>
      </c>
      <c r="V21" s="162">
        <f>ROUND(E21*U21,2)</f>
        <v>4.9800000000000004</v>
      </c>
      <c r="W21" s="162"/>
      <c r="X21" s="162" t="s">
        <v>127</v>
      </c>
      <c r="Y21" s="162" t="s">
        <v>128</v>
      </c>
      <c r="Z21" s="152"/>
      <c r="AA21" s="152"/>
      <c r="AB21" s="152"/>
      <c r="AC21" s="152"/>
      <c r="AD21" s="152"/>
      <c r="AE21" s="152"/>
      <c r="AF21" s="152"/>
      <c r="AG21" s="152" t="s">
        <v>129</v>
      </c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2" x14ac:dyDescent="0.25">
      <c r="A22" s="159"/>
      <c r="B22" s="160"/>
      <c r="C22" s="189" t="s">
        <v>150</v>
      </c>
      <c r="D22" s="164"/>
      <c r="E22" s="165">
        <v>4.0720000000000001</v>
      </c>
      <c r="F22" s="162"/>
      <c r="G22" s="162"/>
      <c r="H22" s="162"/>
      <c r="I22" s="162"/>
      <c r="J22" s="162"/>
      <c r="K22" s="162"/>
      <c r="L22" s="162"/>
      <c r="M22" s="162"/>
      <c r="N22" s="161"/>
      <c r="O22" s="161"/>
      <c r="P22" s="161"/>
      <c r="Q22" s="161"/>
      <c r="R22" s="162"/>
      <c r="S22" s="162"/>
      <c r="T22" s="162"/>
      <c r="U22" s="162"/>
      <c r="V22" s="162"/>
      <c r="W22" s="162"/>
      <c r="X22" s="162"/>
      <c r="Y22" s="162"/>
      <c r="Z22" s="152"/>
      <c r="AA22" s="152"/>
      <c r="AB22" s="152"/>
      <c r="AC22" s="152"/>
      <c r="AD22" s="152"/>
      <c r="AE22" s="152"/>
      <c r="AF22" s="152"/>
      <c r="AG22" s="152" t="s">
        <v>131</v>
      </c>
      <c r="AH22" s="152">
        <v>0</v>
      </c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x14ac:dyDescent="0.25">
      <c r="A23" s="168" t="s">
        <v>121</v>
      </c>
      <c r="B23" s="169" t="s">
        <v>52</v>
      </c>
      <c r="C23" s="187" t="s">
        <v>53</v>
      </c>
      <c r="D23" s="170"/>
      <c r="E23" s="171"/>
      <c r="F23" s="172"/>
      <c r="G23" s="173">
        <f>SUMIF(AG24:AG33,"&lt;&gt;NOR",G24:G33)</f>
        <v>0</v>
      </c>
      <c r="H23" s="167"/>
      <c r="I23" s="167">
        <f>SUM(I24:I33)</f>
        <v>23042.27</v>
      </c>
      <c r="J23" s="167"/>
      <c r="K23" s="167">
        <f>SUM(K24:K33)</f>
        <v>5806.39</v>
      </c>
      <c r="L23" s="167"/>
      <c r="M23" s="167">
        <f>SUM(M24:M33)</f>
        <v>0</v>
      </c>
      <c r="N23" s="166"/>
      <c r="O23" s="166">
        <f>SUM(O24:O33)</f>
        <v>5.8199999999999994</v>
      </c>
      <c r="P23" s="166"/>
      <c r="Q23" s="166">
        <f>SUM(Q24:Q33)</f>
        <v>0</v>
      </c>
      <c r="R23" s="167"/>
      <c r="S23" s="167"/>
      <c r="T23" s="167"/>
      <c r="U23" s="167"/>
      <c r="V23" s="167">
        <f>SUM(V24:V33)</f>
        <v>10.68</v>
      </c>
      <c r="W23" s="167"/>
      <c r="X23" s="167"/>
      <c r="Y23" s="167"/>
      <c r="AG23" t="s">
        <v>122</v>
      </c>
    </row>
    <row r="24" spans="1:60" outlineLevel="1" x14ac:dyDescent="0.25">
      <c r="A24" s="175">
        <v>8</v>
      </c>
      <c r="B24" s="176" t="s">
        <v>151</v>
      </c>
      <c r="C24" s="188" t="s">
        <v>152</v>
      </c>
      <c r="D24" s="177" t="s">
        <v>125</v>
      </c>
      <c r="E24" s="178">
        <v>1.8007500000000001</v>
      </c>
      <c r="F24" s="179"/>
      <c r="G24" s="180">
        <f>ROUND(E24*F24,2)</f>
        <v>0</v>
      </c>
      <c r="H24" s="163">
        <v>4151.1000000000004</v>
      </c>
      <c r="I24" s="162">
        <f>ROUND(E24*H24,2)</f>
        <v>7475.09</v>
      </c>
      <c r="J24" s="163">
        <v>573.9</v>
      </c>
      <c r="K24" s="162">
        <f>ROUND(E24*J24,2)</f>
        <v>1033.45</v>
      </c>
      <c r="L24" s="162">
        <v>21</v>
      </c>
      <c r="M24" s="162">
        <f>G24*(1+L24/100)</f>
        <v>0</v>
      </c>
      <c r="N24" s="161">
        <v>2.5251399999999999</v>
      </c>
      <c r="O24" s="161">
        <f>ROUND(E24*N24,2)</f>
        <v>4.55</v>
      </c>
      <c r="P24" s="161">
        <v>0</v>
      </c>
      <c r="Q24" s="161">
        <f>ROUND(E24*P24,2)</f>
        <v>0</v>
      </c>
      <c r="R24" s="162"/>
      <c r="S24" s="162" t="s">
        <v>126</v>
      </c>
      <c r="T24" s="162" t="s">
        <v>126</v>
      </c>
      <c r="U24" s="162">
        <v>0.98699999999999999</v>
      </c>
      <c r="V24" s="162">
        <f>ROUND(E24*U24,2)</f>
        <v>1.78</v>
      </c>
      <c r="W24" s="162"/>
      <c r="X24" s="162" t="s">
        <v>127</v>
      </c>
      <c r="Y24" s="162" t="s">
        <v>128</v>
      </c>
      <c r="Z24" s="152"/>
      <c r="AA24" s="152"/>
      <c r="AB24" s="152"/>
      <c r="AC24" s="152"/>
      <c r="AD24" s="152"/>
      <c r="AE24" s="152"/>
      <c r="AF24" s="152"/>
      <c r="AG24" s="152" t="s">
        <v>129</v>
      </c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outlineLevel="2" x14ac:dyDescent="0.25">
      <c r="A25" s="159"/>
      <c r="B25" s="160"/>
      <c r="C25" s="189" t="s">
        <v>153</v>
      </c>
      <c r="D25" s="164"/>
      <c r="E25" s="165">
        <v>1.8007500000000001</v>
      </c>
      <c r="F25" s="162"/>
      <c r="G25" s="162"/>
      <c r="H25" s="162"/>
      <c r="I25" s="162"/>
      <c r="J25" s="162"/>
      <c r="K25" s="162"/>
      <c r="L25" s="162"/>
      <c r="M25" s="162"/>
      <c r="N25" s="161"/>
      <c r="O25" s="161"/>
      <c r="P25" s="161"/>
      <c r="Q25" s="161"/>
      <c r="R25" s="162"/>
      <c r="S25" s="162"/>
      <c r="T25" s="162"/>
      <c r="U25" s="162"/>
      <c r="V25" s="162"/>
      <c r="W25" s="162"/>
      <c r="X25" s="162"/>
      <c r="Y25" s="162"/>
      <c r="Z25" s="152"/>
      <c r="AA25" s="152"/>
      <c r="AB25" s="152"/>
      <c r="AC25" s="152"/>
      <c r="AD25" s="152"/>
      <c r="AE25" s="152"/>
      <c r="AF25" s="152"/>
      <c r="AG25" s="152" t="s">
        <v>131</v>
      </c>
      <c r="AH25" s="152">
        <v>0</v>
      </c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ht="20.399999999999999" outlineLevel="1" x14ac:dyDescent="0.25">
      <c r="A26" s="175">
        <v>9</v>
      </c>
      <c r="B26" s="176" t="s">
        <v>154</v>
      </c>
      <c r="C26" s="188" t="s">
        <v>155</v>
      </c>
      <c r="D26" s="177" t="s">
        <v>146</v>
      </c>
      <c r="E26" s="178">
        <v>7.2030000000000003</v>
      </c>
      <c r="F26" s="179"/>
      <c r="G26" s="180">
        <f>ROUND(E26*F26,2)</f>
        <v>0</v>
      </c>
      <c r="H26" s="163">
        <v>1116.56</v>
      </c>
      <c r="I26" s="162">
        <f>ROUND(E26*H26,2)</f>
        <v>8042.58</v>
      </c>
      <c r="J26" s="163">
        <v>80.44</v>
      </c>
      <c r="K26" s="162">
        <f>ROUND(E26*J26,2)</f>
        <v>579.41</v>
      </c>
      <c r="L26" s="162">
        <v>21</v>
      </c>
      <c r="M26" s="162">
        <f>G26*(1+L26/100)</f>
        <v>0</v>
      </c>
      <c r="N26" s="161">
        <v>1.3169999999999999E-2</v>
      </c>
      <c r="O26" s="161">
        <f>ROUND(E26*N26,2)</f>
        <v>0.09</v>
      </c>
      <c r="P26" s="161">
        <v>0</v>
      </c>
      <c r="Q26" s="161">
        <f>ROUND(E26*P26,2)</f>
        <v>0</v>
      </c>
      <c r="R26" s="162"/>
      <c r="S26" s="162" t="s">
        <v>126</v>
      </c>
      <c r="T26" s="162" t="s">
        <v>126</v>
      </c>
      <c r="U26" s="162">
        <v>0.16300000000000001</v>
      </c>
      <c r="V26" s="162">
        <f>ROUND(E26*U26,2)</f>
        <v>1.17</v>
      </c>
      <c r="W26" s="162"/>
      <c r="X26" s="162" t="s">
        <v>127</v>
      </c>
      <c r="Y26" s="162" t="s">
        <v>128</v>
      </c>
      <c r="Z26" s="152"/>
      <c r="AA26" s="152"/>
      <c r="AB26" s="152"/>
      <c r="AC26" s="152"/>
      <c r="AD26" s="152"/>
      <c r="AE26" s="152"/>
      <c r="AF26" s="152"/>
      <c r="AG26" s="152" t="s">
        <v>129</v>
      </c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outlineLevel="2" x14ac:dyDescent="0.25">
      <c r="A27" s="159"/>
      <c r="B27" s="160"/>
      <c r="C27" s="189" t="s">
        <v>156</v>
      </c>
      <c r="D27" s="164"/>
      <c r="E27" s="165">
        <v>7.2030000000000003</v>
      </c>
      <c r="F27" s="162"/>
      <c r="G27" s="162"/>
      <c r="H27" s="162"/>
      <c r="I27" s="162"/>
      <c r="J27" s="162"/>
      <c r="K27" s="162"/>
      <c r="L27" s="162"/>
      <c r="M27" s="162"/>
      <c r="N27" s="161"/>
      <c r="O27" s="161"/>
      <c r="P27" s="161"/>
      <c r="Q27" s="161"/>
      <c r="R27" s="162"/>
      <c r="S27" s="162"/>
      <c r="T27" s="162"/>
      <c r="U27" s="162"/>
      <c r="V27" s="162"/>
      <c r="W27" s="162"/>
      <c r="X27" s="162"/>
      <c r="Y27" s="162"/>
      <c r="Z27" s="152"/>
      <c r="AA27" s="152"/>
      <c r="AB27" s="152"/>
      <c r="AC27" s="152"/>
      <c r="AD27" s="152"/>
      <c r="AE27" s="152"/>
      <c r="AF27" s="152"/>
      <c r="AG27" s="152" t="s">
        <v>131</v>
      </c>
      <c r="AH27" s="152">
        <v>0</v>
      </c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outlineLevel="1" x14ac:dyDescent="0.25">
      <c r="A28" s="175">
        <v>10</v>
      </c>
      <c r="B28" s="176" t="s">
        <v>157</v>
      </c>
      <c r="C28" s="188" t="s">
        <v>158</v>
      </c>
      <c r="D28" s="177" t="s">
        <v>137</v>
      </c>
      <c r="E28" s="178">
        <v>4.8000000000000001E-2</v>
      </c>
      <c r="F28" s="179"/>
      <c r="G28" s="180">
        <f>ROUND(E28*F28,2)</f>
        <v>0</v>
      </c>
      <c r="H28" s="163">
        <v>43872.25</v>
      </c>
      <c r="I28" s="162">
        <f>ROUND(E28*H28,2)</f>
        <v>2105.87</v>
      </c>
      <c r="J28" s="163">
        <v>15787.75</v>
      </c>
      <c r="K28" s="162">
        <f>ROUND(E28*J28,2)</f>
        <v>757.81</v>
      </c>
      <c r="L28" s="162">
        <v>21</v>
      </c>
      <c r="M28" s="162">
        <f>G28*(1+L28/100)</f>
        <v>0</v>
      </c>
      <c r="N28" s="161">
        <v>1.02139</v>
      </c>
      <c r="O28" s="161">
        <f>ROUND(E28*N28,2)</f>
        <v>0.05</v>
      </c>
      <c r="P28" s="161">
        <v>0</v>
      </c>
      <c r="Q28" s="161">
        <f>ROUND(E28*P28,2)</f>
        <v>0</v>
      </c>
      <c r="R28" s="162"/>
      <c r="S28" s="162" t="s">
        <v>126</v>
      </c>
      <c r="T28" s="162" t="s">
        <v>126</v>
      </c>
      <c r="U28" s="162">
        <v>26.616</v>
      </c>
      <c r="V28" s="162">
        <f>ROUND(E28*U28,2)</f>
        <v>1.28</v>
      </c>
      <c r="W28" s="162"/>
      <c r="X28" s="162" t="s">
        <v>127</v>
      </c>
      <c r="Y28" s="162" t="s">
        <v>128</v>
      </c>
      <c r="Z28" s="152"/>
      <c r="AA28" s="152"/>
      <c r="AB28" s="152"/>
      <c r="AC28" s="152"/>
      <c r="AD28" s="152"/>
      <c r="AE28" s="152"/>
      <c r="AF28" s="152"/>
      <c r="AG28" s="152" t="s">
        <v>129</v>
      </c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outlineLevel="2" x14ac:dyDescent="0.25">
      <c r="A29" s="159"/>
      <c r="B29" s="160"/>
      <c r="C29" s="189" t="s">
        <v>159</v>
      </c>
      <c r="D29" s="164"/>
      <c r="E29" s="165">
        <v>4.8000000000000001E-2</v>
      </c>
      <c r="F29" s="162"/>
      <c r="G29" s="162"/>
      <c r="H29" s="162"/>
      <c r="I29" s="162"/>
      <c r="J29" s="162"/>
      <c r="K29" s="162"/>
      <c r="L29" s="162"/>
      <c r="M29" s="162"/>
      <c r="N29" s="161"/>
      <c r="O29" s="161"/>
      <c r="P29" s="161"/>
      <c r="Q29" s="161"/>
      <c r="R29" s="162"/>
      <c r="S29" s="162"/>
      <c r="T29" s="162"/>
      <c r="U29" s="162"/>
      <c r="V29" s="162"/>
      <c r="W29" s="162"/>
      <c r="X29" s="162"/>
      <c r="Y29" s="162"/>
      <c r="Z29" s="152"/>
      <c r="AA29" s="152"/>
      <c r="AB29" s="152"/>
      <c r="AC29" s="152"/>
      <c r="AD29" s="152"/>
      <c r="AE29" s="152"/>
      <c r="AF29" s="152"/>
      <c r="AG29" s="152" t="s">
        <v>131</v>
      </c>
      <c r="AH29" s="152">
        <v>0</v>
      </c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ht="20.399999999999999" outlineLevel="1" x14ac:dyDescent="0.25">
      <c r="A30" s="175">
        <v>11</v>
      </c>
      <c r="B30" s="176" t="s">
        <v>160</v>
      </c>
      <c r="C30" s="188" t="s">
        <v>161</v>
      </c>
      <c r="D30" s="177" t="s">
        <v>137</v>
      </c>
      <c r="E30" s="178">
        <v>3.8379999999999997E-2</v>
      </c>
      <c r="F30" s="179"/>
      <c r="G30" s="180">
        <f>ROUND(E30*F30,2)</f>
        <v>0</v>
      </c>
      <c r="H30" s="163">
        <v>31514.67</v>
      </c>
      <c r="I30" s="162">
        <f>ROUND(E30*H30,2)</f>
        <v>1209.53</v>
      </c>
      <c r="J30" s="163">
        <v>8205.33</v>
      </c>
      <c r="K30" s="162">
        <f>ROUND(E30*J30,2)</f>
        <v>314.92</v>
      </c>
      <c r="L30" s="162">
        <v>21</v>
      </c>
      <c r="M30" s="162">
        <f>G30*(1+L30/100)</f>
        <v>0</v>
      </c>
      <c r="N30" s="161">
        <v>1.04548</v>
      </c>
      <c r="O30" s="161">
        <f>ROUND(E30*N30,2)</f>
        <v>0.04</v>
      </c>
      <c r="P30" s="161">
        <v>0</v>
      </c>
      <c r="Q30" s="161">
        <f>ROUND(E30*P30,2)</f>
        <v>0</v>
      </c>
      <c r="R30" s="162"/>
      <c r="S30" s="162" t="s">
        <v>126</v>
      </c>
      <c r="T30" s="162" t="s">
        <v>126</v>
      </c>
      <c r="U30" s="162">
        <v>15.211</v>
      </c>
      <c r="V30" s="162">
        <f>ROUND(E30*U30,2)</f>
        <v>0.57999999999999996</v>
      </c>
      <c r="W30" s="162"/>
      <c r="X30" s="162" t="s">
        <v>127</v>
      </c>
      <c r="Y30" s="162" t="s">
        <v>128</v>
      </c>
      <c r="Z30" s="152"/>
      <c r="AA30" s="152"/>
      <c r="AB30" s="152"/>
      <c r="AC30" s="152"/>
      <c r="AD30" s="152"/>
      <c r="AE30" s="152"/>
      <c r="AF30" s="152"/>
      <c r="AG30" s="152" t="s">
        <v>129</v>
      </c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outlineLevel="2" x14ac:dyDescent="0.25">
      <c r="A31" s="159"/>
      <c r="B31" s="160"/>
      <c r="C31" s="189" t="s">
        <v>162</v>
      </c>
      <c r="D31" s="164"/>
      <c r="E31" s="165">
        <v>3.8379999999999997E-2</v>
      </c>
      <c r="F31" s="162"/>
      <c r="G31" s="162"/>
      <c r="H31" s="162"/>
      <c r="I31" s="162"/>
      <c r="J31" s="162"/>
      <c r="K31" s="162"/>
      <c r="L31" s="162"/>
      <c r="M31" s="162"/>
      <c r="N31" s="161"/>
      <c r="O31" s="161"/>
      <c r="P31" s="161"/>
      <c r="Q31" s="161"/>
      <c r="R31" s="162"/>
      <c r="S31" s="162"/>
      <c r="T31" s="162"/>
      <c r="U31" s="162"/>
      <c r="V31" s="162"/>
      <c r="W31" s="162"/>
      <c r="X31" s="162"/>
      <c r="Y31" s="162"/>
      <c r="Z31" s="152"/>
      <c r="AA31" s="152"/>
      <c r="AB31" s="152"/>
      <c r="AC31" s="152"/>
      <c r="AD31" s="152"/>
      <c r="AE31" s="152"/>
      <c r="AF31" s="152"/>
      <c r="AG31" s="152" t="s">
        <v>131</v>
      </c>
      <c r="AH31" s="152">
        <v>0</v>
      </c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</row>
    <row r="32" spans="1:60" ht="20.399999999999999" outlineLevel="1" x14ac:dyDescent="0.25">
      <c r="A32" s="175">
        <v>12</v>
      </c>
      <c r="B32" s="176" t="s">
        <v>163</v>
      </c>
      <c r="C32" s="188" t="s">
        <v>164</v>
      </c>
      <c r="D32" s="177" t="s">
        <v>165</v>
      </c>
      <c r="E32" s="178">
        <v>20</v>
      </c>
      <c r="F32" s="179"/>
      <c r="G32" s="180">
        <f>ROUND(E32*F32,2)</f>
        <v>0</v>
      </c>
      <c r="H32" s="163">
        <v>210.46</v>
      </c>
      <c r="I32" s="162">
        <f>ROUND(E32*H32,2)</f>
        <v>4209.2</v>
      </c>
      <c r="J32" s="163">
        <v>156.04</v>
      </c>
      <c r="K32" s="162">
        <f>ROUND(E32*J32,2)</f>
        <v>3120.8</v>
      </c>
      <c r="L32" s="162">
        <v>21</v>
      </c>
      <c r="M32" s="162">
        <f>G32*(1+L32/100)</f>
        <v>0</v>
      </c>
      <c r="N32" s="161">
        <v>5.4399999999999997E-2</v>
      </c>
      <c r="O32" s="161">
        <f>ROUND(E32*N32,2)</f>
        <v>1.0900000000000001</v>
      </c>
      <c r="P32" s="161">
        <v>0</v>
      </c>
      <c r="Q32" s="161">
        <f>ROUND(E32*P32,2)</f>
        <v>0</v>
      </c>
      <c r="R32" s="162"/>
      <c r="S32" s="162" t="s">
        <v>126</v>
      </c>
      <c r="T32" s="162" t="s">
        <v>126</v>
      </c>
      <c r="U32" s="162">
        <v>0.29349999999999998</v>
      </c>
      <c r="V32" s="162">
        <f>ROUND(E32*U32,2)</f>
        <v>5.87</v>
      </c>
      <c r="W32" s="162"/>
      <c r="X32" s="162" t="s">
        <v>127</v>
      </c>
      <c r="Y32" s="162" t="s">
        <v>128</v>
      </c>
      <c r="Z32" s="152"/>
      <c r="AA32" s="152"/>
      <c r="AB32" s="152"/>
      <c r="AC32" s="152"/>
      <c r="AD32" s="152"/>
      <c r="AE32" s="152"/>
      <c r="AF32" s="152"/>
      <c r="AG32" s="152" t="s">
        <v>129</v>
      </c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outlineLevel="2" x14ac:dyDescent="0.25">
      <c r="A33" s="159"/>
      <c r="B33" s="160"/>
      <c r="C33" s="189" t="s">
        <v>166</v>
      </c>
      <c r="D33" s="164"/>
      <c r="E33" s="165">
        <v>20</v>
      </c>
      <c r="F33" s="162"/>
      <c r="G33" s="162"/>
      <c r="H33" s="162"/>
      <c r="I33" s="162"/>
      <c r="J33" s="162"/>
      <c r="K33" s="162"/>
      <c r="L33" s="162"/>
      <c r="M33" s="162"/>
      <c r="N33" s="161"/>
      <c r="O33" s="161"/>
      <c r="P33" s="161"/>
      <c r="Q33" s="161"/>
      <c r="R33" s="162"/>
      <c r="S33" s="162"/>
      <c r="T33" s="162"/>
      <c r="U33" s="162"/>
      <c r="V33" s="162"/>
      <c r="W33" s="162"/>
      <c r="X33" s="162"/>
      <c r="Y33" s="162"/>
      <c r="Z33" s="152"/>
      <c r="AA33" s="152"/>
      <c r="AB33" s="152"/>
      <c r="AC33" s="152"/>
      <c r="AD33" s="152"/>
      <c r="AE33" s="152"/>
      <c r="AF33" s="152"/>
      <c r="AG33" s="152" t="s">
        <v>131</v>
      </c>
      <c r="AH33" s="152">
        <v>5</v>
      </c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x14ac:dyDescent="0.25">
      <c r="A34" s="168" t="s">
        <v>121</v>
      </c>
      <c r="B34" s="169" t="s">
        <v>54</v>
      </c>
      <c r="C34" s="187" t="s">
        <v>55</v>
      </c>
      <c r="D34" s="170"/>
      <c r="E34" s="171"/>
      <c r="F34" s="172"/>
      <c r="G34" s="173">
        <f>SUMIF(AG35:AG36,"&lt;&gt;NOR",G35:G36)</f>
        <v>0</v>
      </c>
      <c r="H34" s="167"/>
      <c r="I34" s="167">
        <f>SUM(I35:I36)</f>
        <v>2845.11</v>
      </c>
      <c r="J34" s="167"/>
      <c r="K34" s="167">
        <f>SUM(K35:K36)</f>
        <v>3940.11</v>
      </c>
      <c r="L34" s="167"/>
      <c r="M34" s="167">
        <f>SUM(M35:M36)</f>
        <v>0</v>
      </c>
      <c r="N34" s="166"/>
      <c r="O34" s="166">
        <f>SUM(O35:O36)</f>
        <v>0.09</v>
      </c>
      <c r="P34" s="166"/>
      <c r="Q34" s="166">
        <f>SUM(Q35:Q36)</f>
        <v>0</v>
      </c>
      <c r="R34" s="167"/>
      <c r="S34" s="167"/>
      <c r="T34" s="167"/>
      <c r="U34" s="167"/>
      <c r="V34" s="167">
        <f>SUM(V35:V36)</f>
        <v>7.28</v>
      </c>
      <c r="W34" s="167"/>
      <c r="X34" s="167"/>
      <c r="Y34" s="167"/>
      <c r="AG34" t="s">
        <v>122</v>
      </c>
    </row>
    <row r="35" spans="1:60" ht="20.399999999999999" outlineLevel="1" x14ac:dyDescent="0.25">
      <c r="A35" s="175">
        <v>13</v>
      </c>
      <c r="B35" s="176" t="s">
        <v>167</v>
      </c>
      <c r="C35" s="188" t="s">
        <v>168</v>
      </c>
      <c r="D35" s="177" t="s">
        <v>146</v>
      </c>
      <c r="E35" s="178">
        <v>7.2030000000000003</v>
      </c>
      <c r="F35" s="179"/>
      <c r="G35" s="180">
        <f>ROUND(E35*F35,2)</f>
        <v>0</v>
      </c>
      <c r="H35" s="163">
        <v>394.99</v>
      </c>
      <c r="I35" s="162">
        <f>ROUND(E35*H35,2)</f>
        <v>2845.11</v>
      </c>
      <c r="J35" s="163">
        <v>547.01</v>
      </c>
      <c r="K35" s="162">
        <f>ROUND(E35*J35,2)</f>
        <v>3940.11</v>
      </c>
      <c r="L35" s="162">
        <v>21</v>
      </c>
      <c r="M35" s="162">
        <f>G35*(1+L35/100)</f>
        <v>0</v>
      </c>
      <c r="N35" s="161">
        <v>1.2149999999999999E-2</v>
      </c>
      <c r="O35" s="161">
        <f>ROUND(E35*N35,2)</f>
        <v>0.09</v>
      </c>
      <c r="P35" s="161">
        <v>0</v>
      </c>
      <c r="Q35" s="161">
        <f>ROUND(E35*P35,2)</f>
        <v>0</v>
      </c>
      <c r="R35" s="162"/>
      <c r="S35" s="162" t="s">
        <v>126</v>
      </c>
      <c r="T35" s="162" t="s">
        <v>126</v>
      </c>
      <c r="U35" s="162">
        <v>1.0109999999999999</v>
      </c>
      <c r="V35" s="162">
        <f>ROUND(E35*U35,2)</f>
        <v>7.28</v>
      </c>
      <c r="W35" s="162"/>
      <c r="X35" s="162" t="s">
        <v>127</v>
      </c>
      <c r="Y35" s="162" t="s">
        <v>128</v>
      </c>
      <c r="Z35" s="152"/>
      <c r="AA35" s="152"/>
      <c r="AB35" s="152"/>
      <c r="AC35" s="152"/>
      <c r="AD35" s="152"/>
      <c r="AE35" s="152"/>
      <c r="AF35" s="152"/>
      <c r="AG35" s="152" t="s">
        <v>129</v>
      </c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outlineLevel="2" x14ac:dyDescent="0.25">
      <c r="A36" s="159"/>
      <c r="B36" s="160"/>
      <c r="C36" s="189" t="s">
        <v>156</v>
      </c>
      <c r="D36" s="164"/>
      <c r="E36" s="165">
        <v>7.2030000000000003</v>
      </c>
      <c r="F36" s="162"/>
      <c r="G36" s="162"/>
      <c r="H36" s="162"/>
      <c r="I36" s="162"/>
      <c r="J36" s="162"/>
      <c r="K36" s="162"/>
      <c r="L36" s="162"/>
      <c r="M36" s="162"/>
      <c r="N36" s="161"/>
      <c r="O36" s="161"/>
      <c r="P36" s="161"/>
      <c r="Q36" s="161"/>
      <c r="R36" s="162"/>
      <c r="S36" s="162"/>
      <c r="T36" s="162"/>
      <c r="U36" s="162"/>
      <c r="V36" s="162"/>
      <c r="W36" s="162"/>
      <c r="X36" s="162"/>
      <c r="Y36" s="162"/>
      <c r="Z36" s="152"/>
      <c r="AA36" s="152"/>
      <c r="AB36" s="152"/>
      <c r="AC36" s="152"/>
      <c r="AD36" s="152"/>
      <c r="AE36" s="152"/>
      <c r="AF36" s="152"/>
      <c r="AG36" s="152" t="s">
        <v>131</v>
      </c>
      <c r="AH36" s="152">
        <v>0</v>
      </c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x14ac:dyDescent="0.25">
      <c r="A37" s="168" t="s">
        <v>121</v>
      </c>
      <c r="B37" s="169" t="s">
        <v>56</v>
      </c>
      <c r="C37" s="187" t="s">
        <v>57</v>
      </c>
      <c r="D37" s="170"/>
      <c r="E37" s="171"/>
      <c r="F37" s="172"/>
      <c r="G37" s="173">
        <f>SUMIF(AG38:AG43,"&lt;&gt;NOR",G38:G43)</f>
        <v>0</v>
      </c>
      <c r="H37" s="167"/>
      <c r="I37" s="167">
        <f>SUM(I38:I43)</f>
        <v>14986.199999999999</v>
      </c>
      <c r="J37" s="167"/>
      <c r="K37" s="167">
        <f>SUM(K38:K43)</f>
        <v>15744.699999999999</v>
      </c>
      <c r="L37" s="167"/>
      <c r="M37" s="167">
        <f>SUM(M38:M43)</f>
        <v>0</v>
      </c>
      <c r="N37" s="166"/>
      <c r="O37" s="166">
        <f>SUM(O38:O43)</f>
        <v>0.7</v>
      </c>
      <c r="P37" s="166"/>
      <c r="Q37" s="166">
        <f>SUM(Q38:Q43)</f>
        <v>0</v>
      </c>
      <c r="R37" s="167"/>
      <c r="S37" s="167"/>
      <c r="T37" s="167"/>
      <c r="U37" s="167"/>
      <c r="V37" s="167">
        <f>SUM(V38:V43)</f>
        <v>27.400000000000002</v>
      </c>
      <c r="W37" s="167"/>
      <c r="X37" s="167"/>
      <c r="Y37" s="167"/>
      <c r="AG37" t="s">
        <v>122</v>
      </c>
    </row>
    <row r="38" spans="1:60" outlineLevel="1" x14ac:dyDescent="0.25">
      <c r="A38" s="175">
        <v>14</v>
      </c>
      <c r="B38" s="176" t="s">
        <v>169</v>
      </c>
      <c r="C38" s="188" t="s">
        <v>170</v>
      </c>
      <c r="D38" s="177" t="s">
        <v>146</v>
      </c>
      <c r="E38" s="178">
        <v>37.218000000000004</v>
      </c>
      <c r="F38" s="179"/>
      <c r="G38" s="180">
        <f>ROUND(E38*F38,2)</f>
        <v>0</v>
      </c>
      <c r="H38" s="163">
        <v>118.07</v>
      </c>
      <c r="I38" s="162">
        <f>ROUND(E38*H38,2)</f>
        <v>4394.33</v>
      </c>
      <c r="J38" s="163">
        <v>264.93</v>
      </c>
      <c r="K38" s="162">
        <f>ROUND(E38*J38,2)</f>
        <v>9860.16</v>
      </c>
      <c r="L38" s="162">
        <v>21</v>
      </c>
      <c r="M38" s="162">
        <f>G38*(1+L38/100)</f>
        <v>0</v>
      </c>
      <c r="N38" s="161">
        <v>1.575E-2</v>
      </c>
      <c r="O38" s="161">
        <f>ROUND(E38*N38,2)</f>
        <v>0.59</v>
      </c>
      <c r="P38" s="161">
        <v>0</v>
      </c>
      <c r="Q38" s="161">
        <f>ROUND(E38*P38,2)</f>
        <v>0</v>
      </c>
      <c r="R38" s="162"/>
      <c r="S38" s="162" t="s">
        <v>126</v>
      </c>
      <c r="T38" s="162" t="s">
        <v>126</v>
      </c>
      <c r="U38" s="162">
        <v>0.46</v>
      </c>
      <c r="V38" s="162">
        <f>ROUND(E38*U38,2)</f>
        <v>17.12</v>
      </c>
      <c r="W38" s="162"/>
      <c r="X38" s="162" t="s">
        <v>127</v>
      </c>
      <c r="Y38" s="162" t="s">
        <v>128</v>
      </c>
      <c r="Z38" s="152"/>
      <c r="AA38" s="152"/>
      <c r="AB38" s="152"/>
      <c r="AC38" s="152"/>
      <c r="AD38" s="152"/>
      <c r="AE38" s="152"/>
      <c r="AF38" s="152"/>
      <c r="AG38" s="152" t="s">
        <v>129</v>
      </c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outlineLevel="2" x14ac:dyDescent="0.25">
      <c r="A39" s="159"/>
      <c r="B39" s="160"/>
      <c r="C39" s="189" t="s">
        <v>171</v>
      </c>
      <c r="D39" s="164"/>
      <c r="E39" s="165">
        <v>37.218000000000004</v>
      </c>
      <c r="F39" s="162"/>
      <c r="G39" s="162"/>
      <c r="H39" s="162"/>
      <c r="I39" s="162"/>
      <c r="J39" s="162"/>
      <c r="K39" s="162"/>
      <c r="L39" s="162"/>
      <c r="M39" s="162"/>
      <c r="N39" s="161"/>
      <c r="O39" s="161"/>
      <c r="P39" s="161"/>
      <c r="Q39" s="161"/>
      <c r="R39" s="162"/>
      <c r="S39" s="162"/>
      <c r="T39" s="162"/>
      <c r="U39" s="162"/>
      <c r="V39" s="162"/>
      <c r="W39" s="162"/>
      <c r="X39" s="162"/>
      <c r="Y39" s="162"/>
      <c r="Z39" s="152"/>
      <c r="AA39" s="152"/>
      <c r="AB39" s="152"/>
      <c r="AC39" s="152"/>
      <c r="AD39" s="152"/>
      <c r="AE39" s="152"/>
      <c r="AF39" s="152"/>
      <c r="AG39" s="152" t="s">
        <v>131</v>
      </c>
      <c r="AH39" s="152">
        <v>5</v>
      </c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ht="20.399999999999999" outlineLevel="1" x14ac:dyDescent="0.25">
      <c r="A40" s="175">
        <v>15</v>
      </c>
      <c r="B40" s="176" t="s">
        <v>172</v>
      </c>
      <c r="C40" s="188" t="s">
        <v>173</v>
      </c>
      <c r="D40" s="177" t="s">
        <v>146</v>
      </c>
      <c r="E40" s="178">
        <v>37.218000000000004</v>
      </c>
      <c r="F40" s="179"/>
      <c r="G40" s="180">
        <f>ROUND(E40*F40,2)</f>
        <v>0</v>
      </c>
      <c r="H40" s="163">
        <v>264.56</v>
      </c>
      <c r="I40" s="162">
        <f>ROUND(E40*H40,2)</f>
        <v>9846.39</v>
      </c>
      <c r="J40" s="163">
        <v>132.44</v>
      </c>
      <c r="K40" s="162">
        <f>ROUND(E40*J40,2)</f>
        <v>4929.1499999999996</v>
      </c>
      <c r="L40" s="162">
        <v>21</v>
      </c>
      <c r="M40" s="162">
        <f>G40*(1+L40/100)</f>
        <v>0</v>
      </c>
      <c r="N40" s="161">
        <v>2.63E-3</v>
      </c>
      <c r="O40" s="161">
        <f>ROUND(E40*N40,2)</f>
        <v>0.1</v>
      </c>
      <c r="P40" s="161">
        <v>0</v>
      </c>
      <c r="Q40" s="161">
        <f>ROUND(E40*P40,2)</f>
        <v>0</v>
      </c>
      <c r="R40" s="162"/>
      <c r="S40" s="162" t="s">
        <v>126</v>
      </c>
      <c r="T40" s="162" t="s">
        <v>126</v>
      </c>
      <c r="U40" s="162">
        <v>0.22400999999999999</v>
      </c>
      <c r="V40" s="162">
        <f>ROUND(E40*U40,2)</f>
        <v>8.34</v>
      </c>
      <c r="W40" s="162"/>
      <c r="X40" s="162" t="s">
        <v>127</v>
      </c>
      <c r="Y40" s="162" t="s">
        <v>128</v>
      </c>
      <c r="Z40" s="152"/>
      <c r="AA40" s="152"/>
      <c r="AB40" s="152"/>
      <c r="AC40" s="152"/>
      <c r="AD40" s="152"/>
      <c r="AE40" s="152"/>
      <c r="AF40" s="152"/>
      <c r="AG40" s="152" t="s">
        <v>129</v>
      </c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outlineLevel="2" x14ac:dyDescent="0.25">
      <c r="A41" s="159"/>
      <c r="B41" s="160"/>
      <c r="C41" s="189" t="s">
        <v>171</v>
      </c>
      <c r="D41" s="164"/>
      <c r="E41" s="165">
        <v>37.218000000000004</v>
      </c>
      <c r="F41" s="162"/>
      <c r="G41" s="162"/>
      <c r="H41" s="162"/>
      <c r="I41" s="162"/>
      <c r="J41" s="162"/>
      <c r="K41" s="162"/>
      <c r="L41" s="162"/>
      <c r="M41" s="162"/>
      <c r="N41" s="161"/>
      <c r="O41" s="161"/>
      <c r="P41" s="161"/>
      <c r="Q41" s="161"/>
      <c r="R41" s="162"/>
      <c r="S41" s="162"/>
      <c r="T41" s="162"/>
      <c r="U41" s="162"/>
      <c r="V41" s="162"/>
      <c r="W41" s="162"/>
      <c r="X41" s="162"/>
      <c r="Y41" s="162"/>
      <c r="Z41" s="152"/>
      <c r="AA41" s="152"/>
      <c r="AB41" s="152"/>
      <c r="AC41" s="152"/>
      <c r="AD41" s="152"/>
      <c r="AE41" s="152"/>
      <c r="AF41" s="152"/>
      <c r="AG41" s="152" t="s">
        <v>131</v>
      </c>
      <c r="AH41" s="152">
        <v>5</v>
      </c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outlineLevel="1" x14ac:dyDescent="0.25">
      <c r="A42" s="175">
        <v>16</v>
      </c>
      <c r="B42" s="176" t="s">
        <v>174</v>
      </c>
      <c r="C42" s="188" t="s">
        <v>175</v>
      </c>
      <c r="D42" s="177" t="s">
        <v>146</v>
      </c>
      <c r="E42" s="178">
        <v>37.218000000000004</v>
      </c>
      <c r="F42" s="179"/>
      <c r="G42" s="180">
        <f>ROUND(E42*F42,2)</f>
        <v>0</v>
      </c>
      <c r="H42" s="163">
        <v>20.03</v>
      </c>
      <c r="I42" s="162">
        <f>ROUND(E42*H42,2)</f>
        <v>745.48</v>
      </c>
      <c r="J42" s="163">
        <v>25.67</v>
      </c>
      <c r="K42" s="162">
        <f>ROUND(E42*J42,2)</f>
        <v>955.39</v>
      </c>
      <c r="L42" s="162">
        <v>21</v>
      </c>
      <c r="M42" s="162">
        <f>G42*(1+L42/100)</f>
        <v>0</v>
      </c>
      <c r="N42" s="161">
        <v>1.9000000000000001E-4</v>
      </c>
      <c r="O42" s="161">
        <f>ROUND(E42*N42,2)</f>
        <v>0.01</v>
      </c>
      <c r="P42" s="161">
        <v>0</v>
      </c>
      <c r="Q42" s="161">
        <f>ROUND(E42*P42,2)</f>
        <v>0</v>
      </c>
      <c r="R42" s="162"/>
      <c r="S42" s="162" t="s">
        <v>126</v>
      </c>
      <c r="T42" s="162" t="s">
        <v>126</v>
      </c>
      <c r="U42" s="162">
        <v>5.1999999999999998E-2</v>
      </c>
      <c r="V42" s="162">
        <f>ROUND(E42*U42,2)</f>
        <v>1.94</v>
      </c>
      <c r="W42" s="162"/>
      <c r="X42" s="162" t="s">
        <v>127</v>
      </c>
      <c r="Y42" s="162" t="s">
        <v>128</v>
      </c>
      <c r="Z42" s="152"/>
      <c r="AA42" s="152"/>
      <c r="AB42" s="152"/>
      <c r="AC42" s="152"/>
      <c r="AD42" s="152"/>
      <c r="AE42" s="152"/>
      <c r="AF42" s="152"/>
      <c r="AG42" s="152" t="s">
        <v>129</v>
      </c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</row>
    <row r="43" spans="1:60" ht="20.399999999999999" outlineLevel="2" x14ac:dyDescent="0.25">
      <c r="A43" s="159"/>
      <c r="B43" s="160"/>
      <c r="C43" s="189" t="s">
        <v>176</v>
      </c>
      <c r="D43" s="164"/>
      <c r="E43" s="165">
        <v>37.218000000000004</v>
      </c>
      <c r="F43" s="162"/>
      <c r="G43" s="162"/>
      <c r="H43" s="162"/>
      <c r="I43" s="162"/>
      <c r="J43" s="162"/>
      <c r="K43" s="162"/>
      <c r="L43" s="162"/>
      <c r="M43" s="162"/>
      <c r="N43" s="161"/>
      <c r="O43" s="161"/>
      <c r="P43" s="161"/>
      <c r="Q43" s="161"/>
      <c r="R43" s="162"/>
      <c r="S43" s="162"/>
      <c r="T43" s="162"/>
      <c r="U43" s="162"/>
      <c r="V43" s="162"/>
      <c r="W43" s="162"/>
      <c r="X43" s="162"/>
      <c r="Y43" s="162"/>
      <c r="Z43" s="152"/>
      <c r="AA43" s="152"/>
      <c r="AB43" s="152"/>
      <c r="AC43" s="152"/>
      <c r="AD43" s="152"/>
      <c r="AE43" s="152"/>
      <c r="AF43" s="152"/>
      <c r="AG43" s="152" t="s">
        <v>131</v>
      </c>
      <c r="AH43" s="152">
        <v>0</v>
      </c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x14ac:dyDescent="0.25">
      <c r="A44" s="168" t="s">
        <v>121</v>
      </c>
      <c r="B44" s="169" t="s">
        <v>58</v>
      </c>
      <c r="C44" s="187" t="s">
        <v>59</v>
      </c>
      <c r="D44" s="170"/>
      <c r="E44" s="171"/>
      <c r="F44" s="172"/>
      <c r="G44" s="173">
        <f>SUMIF(AG45:AG56,"&lt;&gt;NOR",G45:G56)</f>
        <v>0</v>
      </c>
      <c r="H44" s="167"/>
      <c r="I44" s="167">
        <f>SUM(I45:I56)</f>
        <v>12593.26</v>
      </c>
      <c r="J44" s="167"/>
      <c r="K44" s="167">
        <f>SUM(K45:K56)</f>
        <v>26330.69</v>
      </c>
      <c r="L44" s="167"/>
      <c r="M44" s="167">
        <f>SUM(M45:M56)</f>
        <v>0</v>
      </c>
      <c r="N44" s="166"/>
      <c r="O44" s="166">
        <f>SUM(O45:O56)</f>
        <v>1.3200000000000003</v>
      </c>
      <c r="P44" s="166"/>
      <c r="Q44" s="166">
        <f>SUM(Q45:Q56)</f>
        <v>0</v>
      </c>
      <c r="R44" s="167"/>
      <c r="S44" s="167"/>
      <c r="T44" s="167"/>
      <c r="U44" s="167"/>
      <c r="V44" s="167">
        <f>SUM(V45:V56)</f>
        <v>46.62</v>
      </c>
      <c r="W44" s="167"/>
      <c r="X44" s="167"/>
      <c r="Y44" s="167"/>
      <c r="AG44" t="s">
        <v>122</v>
      </c>
    </row>
    <row r="45" spans="1:60" outlineLevel="1" x14ac:dyDescent="0.25">
      <c r="A45" s="175">
        <v>17</v>
      </c>
      <c r="B45" s="176" t="s">
        <v>177</v>
      </c>
      <c r="C45" s="188" t="s">
        <v>178</v>
      </c>
      <c r="D45" s="177" t="s">
        <v>146</v>
      </c>
      <c r="E45" s="178">
        <v>4.0720000000000001</v>
      </c>
      <c r="F45" s="179"/>
      <c r="G45" s="180">
        <f>ROUND(E45*F45,2)</f>
        <v>0</v>
      </c>
      <c r="H45" s="163">
        <v>94.73</v>
      </c>
      <c r="I45" s="162">
        <f>ROUND(E45*H45,2)</f>
        <v>385.74</v>
      </c>
      <c r="J45" s="163">
        <v>617.27</v>
      </c>
      <c r="K45" s="162">
        <f>ROUND(E45*J45,2)</f>
        <v>2513.52</v>
      </c>
      <c r="L45" s="162">
        <v>21</v>
      </c>
      <c r="M45" s="162">
        <f>G45*(1+L45/100)</f>
        <v>0</v>
      </c>
      <c r="N45" s="161">
        <v>4.0500000000000001E-2</v>
      </c>
      <c r="O45" s="161">
        <f>ROUND(E45*N45,2)</f>
        <v>0.16</v>
      </c>
      <c r="P45" s="161">
        <v>0</v>
      </c>
      <c r="Q45" s="161">
        <f>ROUND(E45*P45,2)</f>
        <v>0</v>
      </c>
      <c r="R45" s="162"/>
      <c r="S45" s="162" t="s">
        <v>126</v>
      </c>
      <c r="T45" s="162" t="s">
        <v>126</v>
      </c>
      <c r="U45" s="162">
        <v>1.0973999999999999</v>
      </c>
      <c r="V45" s="162">
        <f>ROUND(E45*U45,2)</f>
        <v>4.47</v>
      </c>
      <c r="W45" s="162"/>
      <c r="X45" s="162" t="s">
        <v>127</v>
      </c>
      <c r="Y45" s="162" t="s">
        <v>128</v>
      </c>
      <c r="Z45" s="152"/>
      <c r="AA45" s="152"/>
      <c r="AB45" s="152"/>
      <c r="AC45" s="152"/>
      <c r="AD45" s="152"/>
      <c r="AE45" s="152"/>
      <c r="AF45" s="152"/>
      <c r="AG45" s="152" t="s">
        <v>129</v>
      </c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</row>
    <row r="46" spans="1:60" outlineLevel="2" x14ac:dyDescent="0.25">
      <c r="A46" s="159"/>
      <c r="B46" s="160"/>
      <c r="C46" s="189" t="s">
        <v>179</v>
      </c>
      <c r="D46" s="164"/>
      <c r="E46" s="165">
        <v>4.0720000000000001</v>
      </c>
      <c r="F46" s="162"/>
      <c r="G46" s="162"/>
      <c r="H46" s="162"/>
      <c r="I46" s="162"/>
      <c r="J46" s="162"/>
      <c r="K46" s="162"/>
      <c r="L46" s="162"/>
      <c r="M46" s="162"/>
      <c r="N46" s="161"/>
      <c r="O46" s="161"/>
      <c r="P46" s="161"/>
      <c r="Q46" s="161"/>
      <c r="R46" s="162"/>
      <c r="S46" s="162"/>
      <c r="T46" s="162"/>
      <c r="U46" s="162"/>
      <c r="V46" s="162"/>
      <c r="W46" s="162"/>
      <c r="X46" s="162"/>
      <c r="Y46" s="162"/>
      <c r="Z46" s="152"/>
      <c r="AA46" s="152"/>
      <c r="AB46" s="152"/>
      <c r="AC46" s="152"/>
      <c r="AD46" s="152"/>
      <c r="AE46" s="152"/>
      <c r="AF46" s="152"/>
      <c r="AG46" s="152" t="s">
        <v>131</v>
      </c>
      <c r="AH46" s="152">
        <v>5</v>
      </c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ht="20.399999999999999" outlineLevel="1" x14ac:dyDescent="0.25">
      <c r="A47" s="175">
        <v>18</v>
      </c>
      <c r="B47" s="176" t="s">
        <v>180</v>
      </c>
      <c r="C47" s="188" t="s">
        <v>181</v>
      </c>
      <c r="D47" s="177" t="s">
        <v>146</v>
      </c>
      <c r="E47" s="178">
        <v>26.274999999999999</v>
      </c>
      <c r="F47" s="179"/>
      <c r="G47" s="180">
        <f>ROUND(E47*F47,2)</f>
        <v>0</v>
      </c>
      <c r="H47" s="163">
        <v>329.41</v>
      </c>
      <c r="I47" s="162">
        <f>ROUND(E47*H47,2)</f>
        <v>8655.25</v>
      </c>
      <c r="J47" s="163">
        <v>668.59</v>
      </c>
      <c r="K47" s="162">
        <f>ROUND(E47*J47,2)</f>
        <v>17567.2</v>
      </c>
      <c r="L47" s="162">
        <v>21</v>
      </c>
      <c r="M47" s="162">
        <f>G47*(1+L47/100)</f>
        <v>0</v>
      </c>
      <c r="N47" s="161">
        <v>3.4909999999999997E-2</v>
      </c>
      <c r="O47" s="161">
        <f>ROUND(E47*N47,2)</f>
        <v>0.92</v>
      </c>
      <c r="P47" s="161">
        <v>0</v>
      </c>
      <c r="Q47" s="161">
        <f>ROUND(E47*P47,2)</f>
        <v>0</v>
      </c>
      <c r="R47" s="162"/>
      <c r="S47" s="162" t="s">
        <v>126</v>
      </c>
      <c r="T47" s="162" t="s">
        <v>126</v>
      </c>
      <c r="U47" s="162">
        <v>1.1841699999999999</v>
      </c>
      <c r="V47" s="162">
        <f>ROUND(E47*U47,2)</f>
        <v>31.11</v>
      </c>
      <c r="W47" s="162"/>
      <c r="X47" s="162" t="s">
        <v>127</v>
      </c>
      <c r="Y47" s="162" t="s">
        <v>128</v>
      </c>
      <c r="Z47" s="152"/>
      <c r="AA47" s="152"/>
      <c r="AB47" s="152"/>
      <c r="AC47" s="152"/>
      <c r="AD47" s="152"/>
      <c r="AE47" s="152"/>
      <c r="AF47" s="152"/>
      <c r="AG47" s="152" t="s">
        <v>129</v>
      </c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</row>
    <row r="48" spans="1:60" outlineLevel="2" x14ac:dyDescent="0.25">
      <c r="A48" s="159"/>
      <c r="B48" s="160"/>
      <c r="C48" s="189" t="s">
        <v>182</v>
      </c>
      <c r="D48" s="164"/>
      <c r="E48" s="165">
        <v>2.04</v>
      </c>
      <c r="F48" s="162"/>
      <c r="G48" s="162"/>
      <c r="H48" s="162"/>
      <c r="I48" s="162"/>
      <c r="J48" s="162"/>
      <c r="K48" s="162"/>
      <c r="L48" s="162"/>
      <c r="M48" s="162"/>
      <c r="N48" s="161"/>
      <c r="O48" s="161"/>
      <c r="P48" s="161"/>
      <c r="Q48" s="161"/>
      <c r="R48" s="162"/>
      <c r="S48" s="162"/>
      <c r="T48" s="162"/>
      <c r="U48" s="162"/>
      <c r="V48" s="162"/>
      <c r="W48" s="162"/>
      <c r="X48" s="162"/>
      <c r="Y48" s="162"/>
      <c r="Z48" s="152"/>
      <c r="AA48" s="152"/>
      <c r="AB48" s="152"/>
      <c r="AC48" s="152"/>
      <c r="AD48" s="152"/>
      <c r="AE48" s="152"/>
      <c r="AF48" s="152"/>
      <c r="AG48" s="152" t="s">
        <v>131</v>
      </c>
      <c r="AH48" s="152">
        <v>0</v>
      </c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outlineLevel="3" x14ac:dyDescent="0.25">
      <c r="A49" s="159"/>
      <c r="B49" s="160"/>
      <c r="C49" s="189" t="s">
        <v>183</v>
      </c>
      <c r="D49" s="164"/>
      <c r="E49" s="165">
        <v>1</v>
      </c>
      <c r="F49" s="162"/>
      <c r="G49" s="162"/>
      <c r="H49" s="162"/>
      <c r="I49" s="162"/>
      <c r="J49" s="162"/>
      <c r="K49" s="162"/>
      <c r="L49" s="162"/>
      <c r="M49" s="162"/>
      <c r="N49" s="161"/>
      <c r="O49" s="161"/>
      <c r="P49" s="161"/>
      <c r="Q49" s="161"/>
      <c r="R49" s="162"/>
      <c r="S49" s="162"/>
      <c r="T49" s="162"/>
      <c r="U49" s="162"/>
      <c r="V49" s="162"/>
      <c r="W49" s="162"/>
      <c r="X49" s="162"/>
      <c r="Y49" s="162"/>
      <c r="Z49" s="152"/>
      <c r="AA49" s="152"/>
      <c r="AB49" s="152"/>
      <c r="AC49" s="152"/>
      <c r="AD49" s="152"/>
      <c r="AE49" s="152"/>
      <c r="AF49" s="152"/>
      <c r="AG49" s="152" t="s">
        <v>131</v>
      </c>
      <c r="AH49" s="152">
        <v>0</v>
      </c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</row>
    <row r="50" spans="1:60" outlineLevel="3" x14ac:dyDescent="0.25">
      <c r="A50" s="159"/>
      <c r="B50" s="160"/>
      <c r="C50" s="189" t="s">
        <v>184</v>
      </c>
      <c r="D50" s="164"/>
      <c r="E50" s="165">
        <v>23.234999999999999</v>
      </c>
      <c r="F50" s="162"/>
      <c r="G50" s="162"/>
      <c r="H50" s="162"/>
      <c r="I50" s="162"/>
      <c r="J50" s="162"/>
      <c r="K50" s="162"/>
      <c r="L50" s="162"/>
      <c r="M50" s="162"/>
      <c r="N50" s="161"/>
      <c r="O50" s="161"/>
      <c r="P50" s="161"/>
      <c r="Q50" s="161"/>
      <c r="R50" s="162"/>
      <c r="S50" s="162"/>
      <c r="T50" s="162"/>
      <c r="U50" s="162"/>
      <c r="V50" s="162"/>
      <c r="W50" s="162"/>
      <c r="X50" s="162"/>
      <c r="Y50" s="162"/>
      <c r="Z50" s="152"/>
      <c r="AA50" s="152"/>
      <c r="AB50" s="152"/>
      <c r="AC50" s="152"/>
      <c r="AD50" s="152"/>
      <c r="AE50" s="152"/>
      <c r="AF50" s="152"/>
      <c r="AG50" s="152" t="s">
        <v>131</v>
      </c>
      <c r="AH50" s="152">
        <v>0</v>
      </c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</row>
    <row r="51" spans="1:60" ht="20.399999999999999" outlineLevel="1" x14ac:dyDescent="0.25">
      <c r="A51" s="175">
        <v>19</v>
      </c>
      <c r="B51" s="176" t="s">
        <v>185</v>
      </c>
      <c r="C51" s="188" t="s">
        <v>186</v>
      </c>
      <c r="D51" s="177" t="s">
        <v>146</v>
      </c>
      <c r="E51" s="178">
        <v>15.48</v>
      </c>
      <c r="F51" s="179"/>
      <c r="G51" s="180">
        <f>ROUND(E51*F51,2)</f>
        <v>0</v>
      </c>
      <c r="H51" s="163">
        <v>106.36</v>
      </c>
      <c r="I51" s="162">
        <f>ROUND(E51*H51,2)</f>
        <v>1646.45</v>
      </c>
      <c r="J51" s="163">
        <v>135.63999999999999</v>
      </c>
      <c r="K51" s="162">
        <f>ROUND(E51*J51,2)</f>
        <v>2099.71</v>
      </c>
      <c r="L51" s="162">
        <v>21</v>
      </c>
      <c r="M51" s="162">
        <f>G51*(1+L51/100)</f>
        <v>0</v>
      </c>
      <c r="N51" s="161">
        <v>4.4600000000000004E-3</v>
      </c>
      <c r="O51" s="161">
        <f>ROUND(E51*N51,2)</f>
        <v>7.0000000000000007E-2</v>
      </c>
      <c r="P51" s="161">
        <v>0</v>
      </c>
      <c r="Q51" s="161">
        <f>ROUND(E51*P51,2)</f>
        <v>0</v>
      </c>
      <c r="R51" s="162"/>
      <c r="S51" s="162" t="s">
        <v>126</v>
      </c>
      <c r="T51" s="162" t="s">
        <v>126</v>
      </c>
      <c r="U51" s="162">
        <v>0.25115999999999999</v>
      </c>
      <c r="V51" s="162">
        <f>ROUND(E51*U51,2)</f>
        <v>3.89</v>
      </c>
      <c r="W51" s="162"/>
      <c r="X51" s="162" t="s">
        <v>127</v>
      </c>
      <c r="Y51" s="162" t="s">
        <v>128</v>
      </c>
      <c r="Z51" s="152"/>
      <c r="AA51" s="152"/>
      <c r="AB51" s="152"/>
      <c r="AC51" s="152"/>
      <c r="AD51" s="152"/>
      <c r="AE51" s="152"/>
      <c r="AF51" s="152"/>
      <c r="AG51" s="152" t="s">
        <v>129</v>
      </c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outlineLevel="2" x14ac:dyDescent="0.25">
      <c r="A52" s="159"/>
      <c r="B52" s="160"/>
      <c r="C52" s="189" t="s">
        <v>187</v>
      </c>
      <c r="D52" s="164"/>
      <c r="E52" s="165">
        <v>15.48</v>
      </c>
      <c r="F52" s="162"/>
      <c r="G52" s="162"/>
      <c r="H52" s="162"/>
      <c r="I52" s="162"/>
      <c r="J52" s="162"/>
      <c r="K52" s="162"/>
      <c r="L52" s="162"/>
      <c r="M52" s="162"/>
      <c r="N52" s="161"/>
      <c r="O52" s="161"/>
      <c r="P52" s="161"/>
      <c r="Q52" s="161"/>
      <c r="R52" s="162"/>
      <c r="S52" s="162"/>
      <c r="T52" s="162"/>
      <c r="U52" s="162"/>
      <c r="V52" s="162"/>
      <c r="W52" s="162"/>
      <c r="X52" s="162"/>
      <c r="Y52" s="162"/>
      <c r="Z52" s="152"/>
      <c r="AA52" s="152"/>
      <c r="AB52" s="152"/>
      <c r="AC52" s="152"/>
      <c r="AD52" s="152"/>
      <c r="AE52" s="152"/>
      <c r="AF52" s="152"/>
      <c r="AG52" s="152" t="s">
        <v>131</v>
      </c>
      <c r="AH52" s="152">
        <v>5</v>
      </c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ht="20.399999999999999" outlineLevel="1" x14ac:dyDescent="0.25">
      <c r="A53" s="175">
        <v>20</v>
      </c>
      <c r="B53" s="176" t="s">
        <v>188</v>
      </c>
      <c r="C53" s="188" t="s">
        <v>189</v>
      </c>
      <c r="D53" s="177" t="s">
        <v>146</v>
      </c>
      <c r="E53" s="178">
        <v>2.0066000000000002</v>
      </c>
      <c r="F53" s="179"/>
      <c r="G53" s="180">
        <f>ROUND(E53*F53,2)</f>
        <v>0</v>
      </c>
      <c r="H53" s="163">
        <v>74.33</v>
      </c>
      <c r="I53" s="162">
        <f>ROUND(E53*H53,2)</f>
        <v>149.15</v>
      </c>
      <c r="J53" s="163">
        <v>459.67</v>
      </c>
      <c r="K53" s="162">
        <f>ROUND(E53*J53,2)</f>
        <v>922.37</v>
      </c>
      <c r="L53" s="162">
        <v>21</v>
      </c>
      <c r="M53" s="162">
        <f>G53*(1+L53/100)</f>
        <v>0</v>
      </c>
      <c r="N53" s="161">
        <v>4.3950000000000003E-2</v>
      </c>
      <c r="O53" s="161">
        <f>ROUND(E53*N53,2)</f>
        <v>0.09</v>
      </c>
      <c r="P53" s="161">
        <v>0</v>
      </c>
      <c r="Q53" s="161">
        <f>ROUND(E53*P53,2)</f>
        <v>0</v>
      </c>
      <c r="R53" s="162"/>
      <c r="S53" s="162" t="s">
        <v>126</v>
      </c>
      <c r="T53" s="162" t="s">
        <v>126</v>
      </c>
      <c r="U53" s="162">
        <v>0.77400000000000002</v>
      </c>
      <c r="V53" s="162">
        <f>ROUND(E53*U53,2)</f>
        <v>1.55</v>
      </c>
      <c r="W53" s="162"/>
      <c r="X53" s="162" t="s">
        <v>127</v>
      </c>
      <c r="Y53" s="162" t="s">
        <v>128</v>
      </c>
      <c r="Z53" s="152"/>
      <c r="AA53" s="152"/>
      <c r="AB53" s="152"/>
      <c r="AC53" s="152"/>
      <c r="AD53" s="152"/>
      <c r="AE53" s="152"/>
      <c r="AF53" s="152"/>
      <c r="AG53" s="152" t="s">
        <v>129</v>
      </c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</row>
    <row r="54" spans="1:60" outlineLevel="2" x14ac:dyDescent="0.25">
      <c r="A54" s="159"/>
      <c r="B54" s="160"/>
      <c r="C54" s="189" t="s">
        <v>190</v>
      </c>
      <c r="D54" s="164"/>
      <c r="E54" s="165">
        <v>2.0066000000000002</v>
      </c>
      <c r="F54" s="162"/>
      <c r="G54" s="162"/>
      <c r="H54" s="162"/>
      <c r="I54" s="162"/>
      <c r="J54" s="162"/>
      <c r="K54" s="162"/>
      <c r="L54" s="162"/>
      <c r="M54" s="162"/>
      <c r="N54" s="161"/>
      <c r="O54" s="161"/>
      <c r="P54" s="161"/>
      <c r="Q54" s="161"/>
      <c r="R54" s="162"/>
      <c r="S54" s="162"/>
      <c r="T54" s="162"/>
      <c r="U54" s="162"/>
      <c r="V54" s="162"/>
      <c r="W54" s="162"/>
      <c r="X54" s="162"/>
      <c r="Y54" s="162"/>
      <c r="Z54" s="152"/>
      <c r="AA54" s="152"/>
      <c r="AB54" s="152"/>
      <c r="AC54" s="152"/>
      <c r="AD54" s="152"/>
      <c r="AE54" s="152"/>
      <c r="AF54" s="152"/>
      <c r="AG54" s="152" t="s">
        <v>131</v>
      </c>
      <c r="AH54" s="152">
        <v>0</v>
      </c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</row>
    <row r="55" spans="1:60" ht="20.399999999999999" outlineLevel="1" x14ac:dyDescent="0.25">
      <c r="A55" s="175">
        <v>21</v>
      </c>
      <c r="B55" s="176" t="s">
        <v>191</v>
      </c>
      <c r="C55" s="188" t="s">
        <v>192</v>
      </c>
      <c r="D55" s="177" t="s">
        <v>146</v>
      </c>
      <c r="E55" s="178">
        <v>15.48</v>
      </c>
      <c r="F55" s="179"/>
      <c r="G55" s="180">
        <f>ROUND(E55*F55,2)</f>
        <v>0</v>
      </c>
      <c r="H55" s="163">
        <v>113.48</v>
      </c>
      <c r="I55" s="162">
        <f>ROUND(E55*H55,2)</f>
        <v>1756.67</v>
      </c>
      <c r="J55" s="163">
        <v>208.52</v>
      </c>
      <c r="K55" s="162">
        <f>ROUND(E55*J55,2)</f>
        <v>3227.89</v>
      </c>
      <c r="L55" s="162">
        <v>21</v>
      </c>
      <c r="M55" s="162">
        <f>G55*(1+L55/100)</f>
        <v>0</v>
      </c>
      <c r="N55" s="161">
        <v>4.9100000000000003E-3</v>
      </c>
      <c r="O55" s="161">
        <f>ROUND(E55*N55,2)</f>
        <v>0.08</v>
      </c>
      <c r="P55" s="161">
        <v>0</v>
      </c>
      <c r="Q55" s="161">
        <f>ROUND(E55*P55,2)</f>
        <v>0</v>
      </c>
      <c r="R55" s="162"/>
      <c r="S55" s="162" t="s">
        <v>126</v>
      </c>
      <c r="T55" s="162" t="s">
        <v>126</v>
      </c>
      <c r="U55" s="162">
        <v>0.36199999999999999</v>
      </c>
      <c r="V55" s="162">
        <f>ROUND(E55*U55,2)</f>
        <v>5.6</v>
      </c>
      <c r="W55" s="162"/>
      <c r="X55" s="162" t="s">
        <v>127</v>
      </c>
      <c r="Y55" s="162" t="s">
        <v>128</v>
      </c>
      <c r="Z55" s="152"/>
      <c r="AA55" s="152"/>
      <c r="AB55" s="152"/>
      <c r="AC55" s="152"/>
      <c r="AD55" s="152"/>
      <c r="AE55" s="152"/>
      <c r="AF55" s="152"/>
      <c r="AG55" s="152" t="s">
        <v>129</v>
      </c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ht="20.399999999999999" outlineLevel="2" x14ac:dyDescent="0.25">
      <c r="A56" s="159"/>
      <c r="B56" s="160"/>
      <c r="C56" s="189" t="s">
        <v>193</v>
      </c>
      <c r="D56" s="164"/>
      <c r="E56" s="165">
        <v>15.48</v>
      </c>
      <c r="F56" s="162"/>
      <c r="G56" s="162"/>
      <c r="H56" s="162"/>
      <c r="I56" s="162"/>
      <c r="J56" s="162"/>
      <c r="K56" s="162"/>
      <c r="L56" s="162"/>
      <c r="M56" s="162"/>
      <c r="N56" s="161"/>
      <c r="O56" s="161"/>
      <c r="P56" s="161"/>
      <c r="Q56" s="161"/>
      <c r="R56" s="162"/>
      <c r="S56" s="162"/>
      <c r="T56" s="162"/>
      <c r="U56" s="162"/>
      <c r="V56" s="162"/>
      <c r="W56" s="162"/>
      <c r="X56" s="162"/>
      <c r="Y56" s="162"/>
      <c r="Z56" s="152"/>
      <c r="AA56" s="152"/>
      <c r="AB56" s="152"/>
      <c r="AC56" s="152"/>
      <c r="AD56" s="152"/>
      <c r="AE56" s="152"/>
      <c r="AF56" s="152"/>
      <c r="AG56" s="152" t="s">
        <v>131</v>
      </c>
      <c r="AH56" s="152">
        <v>0</v>
      </c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</row>
    <row r="57" spans="1:60" x14ac:dyDescent="0.25">
      <c r="A57" s="168" t="s">
        <v>121</v>
      </c>
      <c r="B57" s="169" t="s">
        <v>60</v>
      </c>
      <c r="C57" s="187" t="s">
        <v>61</v>
      </c>
      <c r="D57" s="170"/>
      <c r="E57" s="171"/>
      <c r="F57" s="172"/>
      <c r="G57" s="173">
        <f>SUMIF(AG58:AG59,"&lt;&gt;NOR",G58:G59)</f>
        <v>0</v>
      </c>
      <c r="H57" s="167"/>
      <c r="I57" s="167">
        <f>SUM(I58:I59)</f>
        <v>3286.72</v>
      </c>
      <c r="J57" s="167"/>
      <c r="K57" s="167">
        <f>SUM(K58:K59)</f>
        <v>7767.02</v>
      </c>
      <c r="L57" s="167"/>
      <c r="M57" s="167">
        <f>SUM(M58:M59)</f>
        <v>0</v>
      </c>
      <c r="N57" s="166"/>
      <c r="O57" s="166">
        <f>SUM(O58:O59)</f>
        <v>0.14000000000000001</v>
      </c>
      <c r="P57" s="166"/>
      <c r="Q57" s="166">
        <f>SUM(Q58:Q59)</f>
        <v>0</v>
      </c>
      <c r="R57" s="167"/>
      <c r="S57" s="167"/>
      <c r="T57" s="167"/>
      <c r="U57" s="167"/>
      <c r="V57" s="167">
        <f>SUM(V58:V59)</f>
        <v>13.47</v>
      </c>
      <c r="W57" s="167"/>
      <c r="X57" s="167"/>
      <c r="Y57" s="167"/>
      <c r="AG57" t="s">
        <v>122</v>
      </c>
    </row>
    <row r="58" spans="1:60" ht="20.399999999999999" outlineLevel="1" x14ac:dyDescent="0.25">
      <c r="A58" s="175">
        <v>22</v>
      </c>
      <c r="B58" s="176" t="s">
        <v>194</v>
      </c>
      <c r="C58" s="188" t="s">
        <v>195</v>
      </c>
      <c r="D58" s="177" t="s">
        <v>146</v>
      </c>
      <c r="E58" s="178">
        <v>37.218000000000004</v>
      </c>
      <c r="F58" s="179"/>
      <c r="G58" s="180">
        <f>ROUND(E58*F58,2)</f>
        <v>0</v>
      </c>
      <c r="H58" s="163">
        <v>88.31</v>
      </c>
      <c r="I58" s="162">
        <f>ROUND(E58*H58,2)</f>
        <v>3286.72</v>
      </c>
      <c r="J58" s="163">
        <v>208.69</v>
      </c>
      <c r="K58" s="162">
        <f>ROUND(E58*J58,2)</f>
        <v>7767.02</v>
      </c>
      <c r="L58" s="162">
        <v>21</v>
      </c>
      <c r="M58" s="162">
        <f>G58*(1+L58/100)</f>
        <v>0</v>
      </c>
      <c r="N58" s="161">
        <v>3.6700000000000001E-3</v>
      </c>
      <c r="O58" s="161">
        <f>ROUND(E58*N58,2)</f>
        <v>0.14000000000000001</v>
      </c>
      <c r="P58" s="161">
        <v>0</v>
      </c>
      <c r="Q58" s="161">
        <f>ROUND(E58*P58,2)</f>
        <v>0</v>
      </c>
      <c r="R58" s="162"/>
      <c r="S58" s="162" t="s">
        <v>126</v>
      </c>
      <c r="T58" s="162" t="s">
        <v>126</v>
      </c>
      <c r="U58" s="162">
        <v>0.36199999999999999</v>
      </c>
      <c r="V58" s="162">
        <f>ROUND(E58*U58,2)</f>
        <v>13.47</v>
      </c>
      <c r="W58" s="162"/>
      <c r="X58" s="162" t="s">
        <v>127</v>
      </c>
      <c r="Y58" s="162" t="s">
        <v>128</v>
      </c>
      <c r="Z58" s="152"/>
      <c r="AA58" s="152"/>
      <c r="AB58" s="152"/>
      <c r="AC58" s="152"/>
      <c r="AD58" s="152"/>
      <c r="AE58" s="152"/>
      <c r="AF58" s="152"/>
      <c r="AG58" s="152" t="s">
        <v>129</v>
      </c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outlineLevel="2" x14ac:dyDescent="0.25">
      <c r="A59" s="159"/>
      <c r="B59" s="160"/>
      <c r="C59" s="189" t="s">
        <v>196</v>
      </c>
      <c r="D59" s="164"/>
      <c r="E59" s="165">
        <v>37.218000000000004</v>
      </c>
      <c r="F59" s="162"/>
      <c r="G59" s="162"/>
      <c r="H59" s="162"/>
      <c r="I59" s="162"/>
      <c r="J59" s="162"/>
      <c r="K59" s="162"/>
      <c r="L59" s="162"/>
      <c r="M59" s="162"/>
      <c r="N59" s="161"/>
      <c r="O59" s="161"/>
      <c r="P59" s="161"/>
      <c r="Q59" s="161"/>
      <c r="R59" s="162"/>
      <c r="S59" s="162"/>
      <c r="T59" s="162"/>
      <c r="U59" s="162"/>
      <c r="V59" s="162"/>
      <c r="W59" s="162"/>
      <c r="X59" s="162"/>
      <c r="Y59" s="162"/>
      <c r="Z59" s="152"/>
      <c r="AA59" s="152"/>
      <c r="AB59" s="152"/>
      <c r="AC59" s="152"/>
      <c r="AD59" s="152"/>
      <c r="AE59" s="152"/>
      <c r="AF59" s="152"/>
      <c r="AG59" s="152" t="s">
        <v>131</v>
      </c>
      <c r="AH59" s="152">
        <v>5</v>
      </c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</row>
    <row r="60" spans="1:60" x14ac:dyDescent="0.25">
      <c r="A60" s="168" t="s">
        <v>121</v>
      </c>
      <c r="B60" s="169" t="s">
        <v>62</v>
      </c>
      <c r="C60" s="187" t="s">
        <v>63</v>
      </c>
      <c r="D60" s="170"/>
      <c r="E60" s="171"/>
      <c r="F60" s="172"/>
      <c r="G60" s="173">
        <f>SUMIF(AG61:AG64,"&lt;&gt;NOR",G61:G64)</f>
        <v>0</v>
      </c>
      <c r="H60" s="167"/>
      <c r="I60" s="167">
        <f>SUM(I61:I64)</f>
        <v>5702.08</v>
      </c>
      <c r="J60" s="167"/>
      <c r="K60" s="167">
        <f>SUM(K61:K64)</f>
        <v>2547.35</v>
      </c>
      <c r="L60" s="167"/>
      <c r="M60" s="167">
        <f>SUM(M61:M64)</f>
        <v>0</v>
      </c>
      <c r="N60" s="166"/>
      <c r="O60" s="166">
        <f>SUM(O61:O64)</f>
        <v>1.7</v>
      </c>
      <c r="P60" s="166"/>
      <c r="Q60" s="166">
        <f>SUM(Q61:Q64)</f>
        <v>0</v>
      </c>
      <c r="R60" s="167"/>
      <c r="S60" s="167"/>
      <c r="T60" s="167"/>
      <c r="U60" s="167"/>
      <c r="V60" s="167">
        <f>SUM(V61:V64)</f>
        <v>4.9700000000000006</v>
      </c>
      <c r="W60" s="167"/>
      <c r="X60" s="167"/>
      <c r="Y60" s="167"/>
      <c r="AG60" t="s">
        <v>122</v>
      </c>
    </row>
    <row r="61" spans="1:60" outlineLevel="1" x14ac:dyDescent="0.25">
      <c r="A61" s="175">
        <v>23</v>
      </c>
      <c r="B61" s="176" t="s">
        <v>197</v>
      </c>
      <c r="C61" s="188" t="s">
        <v>198</v>
      </c>
      <c r="D61" s="177" t="s">
        <v>125</v>
      </c>
      <c r="E61" s="178">
        <v>0.50421000000000005</v>
      </c>
      <c r="F61" s="179"/>
      <c r="G61" s="180">
        <f>ROUND(E61*F61,2)</f>
        <v>0</v>
      </c>
      <c r="H61" s="163">
        <v>3751.98</v>
      </c>
      <c r="I61" s="162">
        <f>ROUND(E61*H61,2)</f>
        <v>1891.79</v>
      </c>
      <c r="J61" s="163">
        <v>1503.02</v>
      </c>
      <c r="K61" s="162">
        <f>ROUND(E61*J61,2)</f>
        <v>757.84</v>
      </c>
      <c r="L61" s="162">
        <v>21</v>
      </c>
      <c r="M61" s="162">
        <f>G61*(1+L61/100)</f>
        <v>0</v>
      </c>
      <c r="N61" s="161">
        <v>2.5249999999999999</v>
      </c>
      <c r="O61" s="161">
        <f>ROUND(E61*N61,2)</f>
        <v>1.27</v>
      </c>
      <c r="P61" s="161">
        <v>0</v>
      </c>
      <c r="Q61" s="161">
        <f>ROUND(E61*P61,2)</f>
        <v>0</v>
      </c>
      <c r="R61" s="162"/>
      <c r="S61" s="162" t="s">
        <v>126</v>
      </c>
      <c r="T61" s="162" t="s">
        <v>126</v>
      </c>
      <c r="U61" s="162">
        <v>3.2130000000000001</v>
      </c>
      <c r="V61" s="162">
        <f>ROUND(E61*U61,2)</f>
        <v>1.62</v>
      </c>
      <c r="W61" s="162"/>
      <c r="X61" s="162" t="s">
        <v>127</v>
      </c>
      <c r="Y61" s="162" t="s">
        <v>128</v>
      </c>
      <c r="Z61" s="152"/>
      <c r="AA61" s="152"/>
      <c r="AB61" s="152"/>
      <c r="AC61" s="152"/>
      <c r="AD61" s="152"/>
      <c r="AE61" s="152"/>
      <c r="AF61" s="152"/>
      <c r="AG61" s="152" t="s">
        <v>129</v>
      </c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outlineLevel="2" x14ac:dyDescent="0.25">
      <c r="A62" s="159"/>
      <c r="B62" s="160"/>
      <c r="C62" s="189" t="s">
        <v>199</v>
      </c>
      <c r="D62" s="164"/>
      <c r="E62" s="165">
        <v>0.50421000000000005</v>
      </c>
      <c r="F62" s="162"/>
      <c r="G62" s="162"/>
      <c r="H62" s="162"/>
      <c r="I62" s="162"/>
      <c r="J62" s="162"/>
      <c r="K62" s="162"/>
      <c r="L62" s="162"/>
      <c r="M62" s="162"/>
      <c r="N62" s="161"/>
      <c r="O62" s="161"/>
      <c r="P62" s="161"/>
      <c r="Q62" s="161"/>
      <c r="R62" s="162"/>
      <c r="S62" s="162"/>
      <c r="T62" s="162"/>
      <c r="U62" s="162"/>
      <c r="V62" s="162"/>
      <c r="W62" s="162"/>
      <c r="X62" s="162"/>
      <c r="Y62" s="162"/>
      <c r="Z62" s="152"/>
      <c r="AA62" s="152"/>
      <c r="AB62" s="152"/>
      <c r="AC62" s="152"/>
      <c r="AD62" s="152"/>
      <c r="AE62" s="152"/>
      <c r="AF62" s="152"/>
      <c r="AG62" s="152" t="s">
        <v>131</v>
      </c>
      <c r="AH62" s="152">
        <v>0</v>
      </c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outlineLevel="1" x14ac:dyDescent="0.25">
      <c r="A63" s="175">
        <v>24</v>
      </c>
      <c r="B63" s="176" t="s">
        <v>200</v>
      </c>
      <c r="C63" s="188" t="s">
        <v>201</v>
      </c>
      <c r="D63" s="177" t="s">
        <v>146</v>
      </c>
      <c r="E63" s="178">
        <v>5.4</v>
      </c>
      <c r="F63" s="179"/>
      <c r="G63" s="180">
        <f>ROUND(E63*F63,2)</f>
        <v>0</v>
      </c>
      <c r="H63" s="163">
        <v>705.61</v>
      </c>
      <c r="I63" s="162">
        <f>ROUND(E63*H63,2)</f>
        <v>3810.29</v>
      </c>
      <c r="J63" s="163">
        <v>331.39</v>
      </c>
      <c r="K63" s="162">
        <f>ROUND(E63*J63,2)</f>
        <v>1789.51</v>
      </c>
      <c r="L63" s="162">
        <v>21</v>
      </c>
      <c r="M63" s="162">
        <f>G63*(1+L63/100)</f>
        <v>0</v>
      </c>
      <c r="N63" s="161">
        <v>7.9799999999999996E-2</v>
      </c>
      <c r="O63" s="161">
        <f>ROUND(E63*N63,2)</f>
        <v>0.43</v>
      </c>
      <c r="P63" s="161">
        <v>0</v>
      </c>
      <c r="Q63" s="161">
        <f>ROUND(E63*P63,2)</f>
        <v>0</v>
      </c>
      <c r="R63" s="162"/>
      <c r="S63" s="162" t="s">
        <v>126</v>
      </c>
      <c r="T63" s="162" t="s">
        <v>126</v>
      </c>
      <c r="U63" s="162">
        <v>0.62</v>
      </c>
      <c r="V63" s="162">
        <f>ROUND(E63*U63,2)</f>
        <v>3.35</v>
      </c>
      <c r="W63" s="162"/>
      <c r="X63" s="162" t="s">
        <v>127</v>
      </c>
      <c r="Y63" s="162" t="s">
        <v>128</v>
      </c>
      <c r="Z63" s="152"/>
      <c r="AA63" s="152"/>
      <c r="AB63" s="152"/>
      <c r="AC63" s="152"/>
      <c r="AD63" s="152"/>
      <c r="AE63" s="152"/>
      <c r="AF63" s="152"/>
      <c r="AG63" s="152" t="s">
        <v>129</v>
      </c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</row>
    <row r="64" spans="1:60" outlineLevel="2" x14ac:dyDescent="0.25">
      <c r="A64" s="159"/>
      <c r="B64" s="160"/>
      <c r="C64" s="189" t="s">
        <v>202</v>
      </c>
      <c r="D64" s="164"/>
      <c r="E64" s="165">
        <v>5.4</v>
      </c>
      <c r="F64" s="162"/>
      <c r="G64" s="162"/>
      <c r="H64" s="162"/>
      <c r="I64" s="162"/>
      <c r="J64" s="162"/>
      <c r="K64" s="162"/>
      <c r="L64" s="162"/>
      <c r="M64" s="162"/>
      <c r="N64" s="161"/>
      <c r="O64" s="161"/>
      <c r="P64" s="161"/>
      <c r="Q64" s="161"/>
      <c r="R64" s="162"/>
      <c r="S64" s="162"/>
      <c r="T64" s="162"/>
      <c r="U64" s="162"/>
      <c r="V64" s="162"/>
      <c r="W64" s="162"/>
      <c r="X64" s="162"/>
      <c r="Y64" s="162"/>
      <c r="Z64" s="152"/>
      <c r="AA64" s="152"/>
      <c r="AB64" s="152"/>
      <c r="AC64" s="152"/>
      <c r="AD64" s="152"/>
      <c r="AE64" s="152"/>
      <c r="AF64" s="152"/>
      <c r="AG64" s="152" t="s">
        <v>131</v>
      </c>
      <c r="AH64" s="152">
        <v>0</v>
      </c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</row>
    <row r="65" spans="1:60" x14ac:dyDescent="0.25">
      <c r="A65" s="168" t="s">
        <v>121</v>
      </c>
      <c r="B65" s="169" t="s">
        <v>64</v>
      </c>
      <c r="C65" s="187" t="s">
        <v>65</v>
      </c>
      <c r="D65" s="170"/>
      <c r="E65" s="171"/>
      <c r="F65" s="172"/>
      <c r="G65" s="173">
        <f>SUMIF(AG66:AG67,"&lt;&gt;NOR",G66:G67)</f>
        <v>0</v>
      </c>
      <c r="H65" s="167"/>
      <c r="I65" s="167">
        <f>SUM(I66:I67)</f>
        <v>1489.51</v>
      </c>
      <c r="J65" s="167"/>
      <c r="K65" s="167">
        <f>SUM(K66:K67)</f>
        <v>922.37</v>
      </c>
      <c r="L65" s="167"/>
      <c r="M65" s="167">
        <f>SUM(M66:M67)</f>
        <v>0</v>
      </c>
      <c r="N65" s="166"/>
      <c r="O65" s="166">
        <f>SUM(O66:O67)</f>
        <v>0.03</v>
      </c>
      <c r="P65" s="166"/>
      <c r="Q65" s="166">
        <f>SUM(Q66:Q67)</f>
        <v>0</v>
      </c>
      <c r="R65" s="167"/>
      <c r="S65" s="167"/>
      <c r="T65" s="167"/>
      <c r="U65" s="167"/>
      <c r="V65" s="167">
        <f>SUM(V66:V67)</f>
        <v>1.72</v>
      </c>
      <c r="W65" s="167"/>
      <c r="X65" s="167"/>
      <c r="Y65" s="167"/>
      <c r="AG65" t="s">
        <v>122</v>
      </c>
    </row>
    <row r="66" spans="1:60" ht="20.399999999999999" outlineLevel="1" x14ac:dyDescent="0.25">
      <c r="A66" s="175">
        <v>25</v>
      </c>
      <c r="B66" s="176" t="s">
        <v>203</v>
      </c>
      <c r="C66" s="188" t="s">
        <v>204</v>
      </c>
      <c r="D66" s="177" t="s">
        <v>205</v>
      </c>
      <c r="E66" s="178">
        <v>4.04</v>
      </c>
      <c r="F66" s="179"/>
      <c r="G66" s="180">
        <f>ROUND(E66*F66,2)</f>
        <v>0</v>
      </c>
      <c r="H66" s="163">
        <v>368.69</v>
      </c>
      <c r="I66" s="162">
        <f>ROUND(E66*H66,2)</f>
        <v>1489.51</v>
      </c>
      <c r="J66" s="163">
        <v>228.31</v>
      </c>
      <c r="K66" s="162">
        <f>ROUND(E66*J66,2)</f>
        <v>922.37</v>
      </c>
      <c r="L66" s="162">
        <v>21</v>
      </c>
      <c r="M66" s="162">
        <f>G66*(1+L66/100)</f>
        <v>0</v>
      </c>
      <c r="N66" s="161">
        <v>6.8100000000000001E-3</v>
      </c>
      <c r="O66" s="161">
        <f>ROUND(E66*N66,2)</f>
        <v>0.03</v>
      </c>
      <c r="P66" s="161">
        <v>0</v>
      </c>
      <c r="Q66" s="161">
        <f>ROUND(E66*P66,2)</f>
        <v>0</v>
      </c>
      <c r="R66" s="162"/>
      <c r="S66" s="162" t="s">
        <v>126</v>
      </c>
      <c r="T66" s="162" t="s">
        <v>126</v>
      </c>
      <c r="U66" s="162">
        <v>0.42499999999999999</v>
      </c>
      <c r="V66" s="162">
        <f>ROUND(E66*U66,2)</f>
        <v>1.72</v>
      </c>
      <c r="W66" s="162"/>
      <c r="X66" s="162" t="s">
        <v>127</v>
      </c>
      <c r="Y66" s="162" t="s">
        <v>128</v>
      </c>
      <c r="Z66" s="152"/>
      <c r="AA66" s="152"/>
      <c r="AB66" s="152"/>
      <c r="AC66" s="152"/>
      <c r="AD66" s="152"/>
      <c r="AE66" s="152"/>
      <c r="AF66" s="152"/>
      <c r="AG66" s="152" t="s">
        <v>129</v>
      </c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</row>
    <row r="67" spans="1:60" outlineLevel="2" x14ac:dyDescent="0.25">
      <c r="A67" s="159"/>
      <c r="B67" s="160"/>
      <c r="C67" s="189" t="s">
        <v>206</v>
      </c>
      <c r="D67" s="164"/>
      <c r="E67" s="165">
        <v>4.04</v>
      </c>
      <c r="F67" s="162"/>
      <c r="G67" s="162"/>
      <c r="H67" s="162"/>
      <c r="I67" s="162"/>
      <c r="J67" s="162"/>
      <c r="K67" s="162"/>
      <c r="L67" s="162"/>
      <c r="M67" s="162"/>
      <c r="N67" s="161"/>
      <c r="O67" s="161"/>
      <c r="P67" s="161"/>
      <c r="Q67" s="161"/>
      <c r="R67" s="162"/>
      <c r="S67" s="162"/>
      <c r="T67" s="162"/>
      <c r="U67" s="162"/>
      <c r="V67" s="162"/>
      <c r="W67" s="162"/>
      <c r="X67" s="162"/>
      <c r="Y67" s="162"/>
      <c r="Z67" s="152"/>
      <c r="AA67" s="152"/>
      <c r="AB67" s="152"/>
      <c r="AC67" s="152"/>
      <c r="AD67" s="152"/>
      <c r="AE67" s="152"/>
      <c r="AF67" s="152"/>
      <c r="AG67" s="152" t="s">
        <v>131</v>
      </c>
      <c r="AH67" s="152">
        <v>0</v>
      </c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</row>
    <row r="68" spans="1:60" x14ac:dyDescent="0.25">
      <c r="A68" s="168" t="s">
        <v>121</v>
      </c>
      <c r="B68" s="169" t="s">
        <v>66</v>
      </c>
      <c r="C68" s="187" t="s">
        <v>67</v>
      </c>
      <c r="D68" s="170"/>
      <c r="E68" s="171"/>
      <c r="F68" s="172"/>
      <c r="G68" s="173">
        <f>SUMIF(AG69:AG75,"&lt;&gt;NOR",G69:G75)</f>
        <v>0</v>
      </c>
      <c r="H68" s="167"/>
      <c r="I68" s="167">
        <f>SUM(I69:I75)</f>
        <v>12444.26</v>
      </c>
      <c r="J68" s="167"/>
      <c r="K68" s="167">
        <f>SUM(K69:K75)</f>
        <v>38356.509999999995</v>
      </c>
      <c r="L68" s="167"/>
      <c r="M68" s="167">
        <f>SUM(M69:M75)</f>
        <v>0</v>
      </c>
      <c r="N68" s="166"/>
      <c r="O68" s="166">
        <f>SUM(O69:O75)</f>
        <v>4.3999999999999995</v>
      </c>
      <c r="P68" s="166"/>
      <c r="Q68" s="166">
        <f>SUM(Q69:Q75)</f>
        <v>0</v>
      </c>
      <c r="R68" s="167"/>
      <c r="S68" s="167"/>
      <c r="T68" s="167"/>
      <c r="U68" s="167"/>
      <c r="V68" s="167">
        <f>SUM(V69:V75)</f>
        <v>59.83</v>
      </c>
      <c r="W68" s="167"/>
      <c r="X68" s="167"/>
      <c r="Y68" s="167"/>
      <c r="AG68" t="s">
        <v>122</v>
      </c>
    </row>
    <row r="69" spans="1:60" outlineLevel="1" x14ac:dyDescent="0.25">
      <c r="A69" s="175">
        <v>26</v>
      </c>
      <c r="B69" s="176" t="s">
        <v>207</v>
      </c>
      <c r="C69" s="188" t="s">
        <v>208</v>
      </c>
      <c r="D69" s="177" t="s">
        <v>146</v>
      </c>
      <c r="E69" s="178">
        <v>227.5</v>
      </c>
      <c r="F69" s="179"/>
      <c r="G69" s="180">
        <f>ROUND(E69*F69,2)</f>
        <v>0</v>
      </c>
      <c r="H69" s="163">
        <v>0.01</v>
      </c>
      <c r="I69" s="162">
        <f>ROUND(E69*H69,2)</f>
        <v>2.2799999999999998</v>
      </c>
      <c r="J69" s="163">
        <v>88.69</v>
      </c>
      <c r="K69" s="162">
        <f>ROUND(E69*J69,2)</f>
        <v>20176.98</v>
      </c>
      <c r="L69" s="162">
        <v>21</v>
      </c>
      <c r="M69" s="162">
        <f>G69*(1+L69/100)</f>
        <v>0</v>
      </c>
      <c r="N69" s="161">
        <v>1.8380000000000001E-2</v>
      </c>
      <c r="O69" s="161">
        <f>ROUND(E69*N69,2)</f>
        <v>4.18</v>
      </c>
      <c r="P69" s="161">
        <v>0</v>
      </c>
      <c r="Q69" s="161">
        <f>ROUND(E69*P69,2)</f>
        <v>0</v>
      </c>
      <c r="R69" s="162"/>
      <c r="S69" s="162" t="s">
        <v>126</v>
      </c>
      <c r="T69" s="162" t="s">
        <v>126</v>
      </c>
      <c r="U69" s="162">
        <v>0.13900000000000001</v>
      </c>
      <c r="V69" s="162">
        <f>ROUND(E69*U69,2)</f>
        <v>31.62</v>
      </c>
      <c r="W69" s="162"/>
      <c r="X69" s="162" t="s">
        <v>127</v>
      </c>
      <c r="Y69" s="162" t="s">
        <v>128</v>
      </c>
      <c r="Z69" s="152"/>
      <c r="AA69" s="152"/>
      <c r="AB69" s="152"/>
      <c r="AC69" s="152"/>
      <c r="AD69" s="152"/>
      <c r="AE69" s="152"/>
      <c r="AF69" s="152"/>
      <c r="AG69" s="152" t="s">
        <v>129</v>
      </c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</row>
    <row r="70" spans="1:60" outlineLevel="2" x14ac:dyDescent="0.25">
      <c r="A70" s="159"/>
      <c r="B70" s="160"/>
      <c r="C70" s="189" t="s">
        <v>209</v>
      </c>
      <c r="D70" s="164"/>
      <c r="E70" s="165">
        <v>30</v>
      </c>
      <c r="F70" s="162"/>
      <c r="G70" s="162"/>
      <c r="H70" s="162"/>
      <c r="I70" s="162"/>
      <c r="J70" s="162"/>
      <c r="K70" s="162"/>
      <c r="L70" s="162"/>
      <c r="M70" s="162"/>
      <c r="N70" s="161"/>
      <c r="O70" s="161"/>
      <c r="P70" s="161"/>
      <c r="Q70" s="161"/>
      <c r="R70" s="162"/>
      <c r="S70" s="162"/>
      <c r="T70" s="162"/>
      <c r="U70" s="162"/>
      <c r="V70" s="162"/>
      <c r="W70" s="162"/>
      <c r="X70" s="162"/>
      <c r="Y70" s="162"/>
      <c r="Z70" s="152"/>
      <c r="AA70" s="152"/>
      <c r="AB70" s="152"/>
      <c r="AC70" s="152"/>
      <c r="AD70" s="152"/>
      <c r="AE70" s="152"/>
      <c r="AF70" s="152"/>
      <c r="AG70" s="152" t="s">
        <v>131</v>
      </c>
      <c r="AH70" s="152">
        <v>0</v>
      </c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</row>
    <row r="71" spans="1:60" outlineLevel="3" x14ac:dyDescent="0.25">
      <c r="A71" s="159"/>
      <c r="B71" s="160"/>
      <c r="C71" s="189" t="s">
        <v>210</v>
      </c>
      <c r="D71" s="164"/>
      <c r="E71" s="165">
        <v>197.5</v>
      </c>
      <c r="F71" s="162"/>
      <c r="G71" s="162"/>
      <c r="H71" s="162"/>
      <c r="I71" s="162"/>
      <c r="J71" s="162"/>
      <c r="K71" s="162"/>
      <c r="L71" s="162"/>
      <c r="M71" s="162"/>
      <c r="N71" s="161"/>
      <c r="O71" s="161"/>
      <c r="P71" s="161"/>
      <c r="Q71" s="161"/>
      <c r="R71" s="162"/>
      <c r="S71" s="162"/>
      <c r="T71" s="162"/>
      <c r="U71" s="162"/>
      <c r="V71" s="162"/>
      <c r="W71" s="162"/>
      <c r="X71" s="162"/>
      <c r="Y71" s="162"/>
      <c r="Z71" s="152"/>
      <c r="AA71" s="152"/>
      <c r="AB71" s="152"/>
      <c r="AC71" s="152"/>
      <c r="AD71" s="152"/>
      <c r="AE71" s="152"/>
      <c r="AF71" s="152"/>
      <c r="AG71" s="152" t="s">
        <v>131</v>
      </c>
      <c r="AH71" s="152">
        <v>0</v>
      </c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</row>
    <row r="72" spans="1:60" outlineLevel="1" x14ac:dyDescent="0.25">
      <c r="A72" s="175">
        <v>27</v>
      </c>
      <c r="B72" s="176" t="s">
        <v>211</v>
      </c>
      <c r="C72" s="188" t="s">
        <v>212</v>
      </c>
      <c r="D72" s="177" t="s">
        <v>146</v>
      </c>
      <c r="E72" s="178">
        <v>227.5</v>
      </c>
      <c r="F72" s="179"/>
      <c r="G72" s="180">
        <f>ROUND(E72*F72,2)</f>
        <v>0</v>
      </c>
      <c r="H72" s="163">
        <v>54.69</v>
      </c>
      <c r="I72" s="162">
        <f>ROUND(E72*H72,2)</f>
        <v>12441.98</v>
      </c>
      <c r="J72" s="163">
        <v>3.81</v>
      </c>
      <c r="K72" s="162">
        <f>ROUND(E72*J72,2)</f>
        <v>866.78</v>
      </c>
      <c r="L72" s="162">
        <v>21</v>
      </c>
      <c r="M72" s="162">
        <f>G72*(1+L72/100)</f>
        <v>0</v>
      </c>
      <c r="N72" s="161">
        <v>9.5E-4</v>
      </c>
      <c r="O72" s="161">
        <f>ROUND(E72*N72,2)</f>
        <v>0.22</v>
      </c>
      <c r="P72" s="161">
        <v>0</v>
      </c>
      <c r="Q72" s="161">
        <f>ROUND(E72*P72,2)</f>
        <v>0</v>
      </c>
      <c r="R72" s="162"/>
      <c r="S72" s="162" t="s">
        <v>126</v>
      </c>
      <c r="T72" s="162" t="s">
        <v>126</v>
      </c>
      <c r="U72" s="162">
        <v>7.0000000000000001E-3</v>
      </c>
      <c r="V72" s="162">
        <f>ROUND(E72*U72,2)</f>
        <v>1.59</v>
      </c>
      <c r="W72" s="162"/>
      <c r="X72" s="162" t="s">
        <v>127</v>
      </c>
      <c r="Y72" s="162" t="s">
        <v>128</v>
      </c>
      <c r="Z72" s="152"/>
      <c r="AA72" s="152"/>
      <c r="AB72" s="152"/>
      <c r="AC72" s="152"/>
      <c r="AD72" s="152"/>
      <c r="AE72" s="152"/>
      <c r="AF72" s="152"/>
      <c r="AG72" s="152" t="s">
        <v>129</v>
      </c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</row>
    <row r="73" spans="1:60" outlineLevel="2" x14ac:dyDescent="0.25">
      <c r="A73" s="159"/>
      <c r="B73" s="160"/>
      <c r="C73" s="189" t="s">
        <v>213</v>
      </c>
      <c r="D73" s="164"/>
      <c r="E73" s="165">
        <v>227.5</v>
      </c>
      <c r="F73" s="162"/>
      <c r="G73" s="162"/>
      <c r="H73" s="162"/>
      <c r="I73" s="162"/>
      <c r="J73" s="162"/>
      <c r="K73" s="162"/>
      <c r="L73" s="162"/>
      <c r="M73" s="162"/>
      <c r="N73" s="161"/>
      <c r="O73" s="161"/>
      <c r="P73" s="161"/>
      <c r="Q73" s="161"/>
      <c r="R73" s="162"/>
      <c r="S73" s="162"/>
      <c r="T73" s="162"/>
      <c r="U73" s="162"/>
      <c r="V73" s="162"/>
      <c r="W73" s="162"/>
      <c r="X73" s="162"/>
      <c r="Y73" s="162"/>
      <c r="Z73" s="152"/>
      <c r="AA73" s="152"/>
      <c r="AB73" s="152"/>
      <c r="AC73" s="152"/>
      <c r="AD73" s="152"/>
      <c r="AE73" s="152"/>
      <c r="AF73" s="152"/>
      <c r="AG73" s="152" t="s">
        <v>131</v>
      </c>
      <c r="AH73" s="152">
        <v>5</v>
      </c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</row>
    <row r="74" spans="1:60" outlineLevel="1" x14ac:dyDescent="0.25">
      <c r="A74" s="175">
        <v>28</v>
      </c>
      <c r="B74" s="176" t="s">
        <v>214</v>
      </c>
      <c r="C74" s="188" t="s">
        <v>215</v>
      </c>
      <c r="D74" s="177" t="s">
        <v>146</v>
      </c>
      <c r="E74" s="178">
        <v>227.5</v>
      </c>
      <c r="F74" s="179"/>
      <c r="G74" s="180">
        <f>ROUND(E74*F74,2)</f>
        <v>0</v>
      </c>
      <c r="H74" s="163">
        <v>0</v>
      </c>
      <c r="I74" s="162">
        <f>ROUND(E74*H74,2)</f>
        <v>0</v>
      </c>
      <c r="J74" s="163">
        <v>76.099999999999994</v>
      </c>
      <c r="K74" s="162">
        <f>ROUND(E74*J74,2)</f>
        <v>17312.75</v>
      </c>
      <c r="L74" s="162">
        <v>21</v>
      </c>
      <c r="M74" s="162">
        <f>G74*(1+L74/100)</f>
        <v>0</v>
      </c>
      <c r="N74" s="161">
        <v>0</v>
      </c>
      <c r="O74" s="161">
        <f>ROUND(E74*N74,2)</f>
        <v>0</v>
      </c>
      <c r="P74" s="161">
        <v>0</v>
      </c>
      <c r="Q74" s="161">
        <f>ROUND(E74*P74,2)</f>
        <v>0</v>
      </c>
      <c r="R74" s="162"/>
      <c r="S74" s="162" t="s">
        <v>126</v>
      </c>
      <c r="T74" s="162" t="s">
        <v>126</v>
      </c>
      <c r="U74" s="162">
        <v>0.11700000000000001</v>
      </c>
      <c r="V74" s="162">
        <f>ROUND(E74*U74,2)</f>
        <v>26.62</v>
      </c>
      <c r="W74" s="162"/>
      <c r="X74" s="162" t="s">
        <v>127</v>
      </c>
      <c r="Y74" s="162" t="s">
        <v>128</v>
      </c>
      <c r="Z74" s="152"/>
      <c r="AA74" s="152"/>
      <c r="AB74" s="152"/>
      <c r="AC74" s="152"/>
      <c r="AD74" s="152"/>
      <c r="AE74" s="152"/>
      <c r="AF74" s="152"/>
      <c r="AG74" s="152" t="s">
        <v>129</v>
      </c>
      <c r="AH74" s="152"/>
      <c r="AI74" s="152"/>
      <c r="AJ74" s="152"/>
      <c r="AK74" s="152"/>
      <c r="AL74" s="152"/>
      <c r="AM74" s="152"/>
      <c r="AN74" s="152"/>
      <c r="AO74" s="152"/>
      <c r="AP74" s="152"/>
      <c r="AQ74" s="152"/>
      <c r="AR74" s="152"/>
      <c r="AS74" s="152"/>
      <c r="AT74" s="152"/>
      <c r="AU74" s="152"/>
      <c r="AV74" s="152"/>
      <c r="AW74" s="152"/>
      <c r="AX74" s="152"/>
      <c r="AY74" s="152"/>
      <c r="AZ74" s="152"/>
      <c r="BA74" s="152"/>
      <c r="BB74" s="152"/>
      <c r="BC74" s="152"/>
      <c r="BD74" s="152"/>
      <c r="BE74" s="152"/>
      <c r="BF74" s="152"/>
      <c r="BG74" s="152"/>
      <c r="BH74" s="152"/>
    </row>
    <row r="75" spans="1:60" outlineLevel="2" x14ac:dyDescent="0.25">
      <c r="A75" s="159"/>
      <c r="B75" s="160"/>
      <c r="C75" s="189" t="s">
        <v>213</v>
      </c>
      <c r="D75" s="164"/>
      <c r="E75" s="165">
        <v>227.5</v>
      </c>
      <c r="F75" s="162"/>
      <c r="G75" s="162"/>
      <c r="H75" s="162"/>
      <c r="I75" s="162"/>
      <c r="J75" s="162"/>
      <c r="K75" s="162"/>
      <c r="L75" s="162"/>
      <c r="M75" s="162"/>
      <c r="N75" s="161"/>
      <c r="O75" s="161"/>
      <c r="P75" s="161"/>
      <c r="Q75" s="161"/>
      <c r="R75" s="162"/>
      <c r="S75" s="162"/>
      <c r="T75" s="162"/>
      <c r="U75" s="162"/>
      <c r="V75" s="162"/>
      <c r="W75" s="162"/>
      <c r="X75" s="162"/>
      <c r="Y75" s="162"/>
      <c r="Z75" s="152"/>
      <c r="AA75" s="152"/>
      <c r="AB75" s="152"/>
      <c r="AC75" s="152"/>
      <c r="AD75" s="152"/>
      <c r="AE75" s="152"/>
      <c r="AF75" s="152"/>
      <c r="AG75" s="152" t="s">
        <v>131</v>
      </c>
      <c r="AH75" s="152">
        <v>5</v>
      </c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</row>
    <row r="76" spans="1:60" ht="26.4" x14ac:dyDescent="0.25">
      <c r="A76" s="168" t="s">
        <v>121</v>
      </c>
      <c r="B76" s="169" t="s">
        <v>68</v>
      </c>
      <c r="C76" s="187" t="s">
        <v>69</v>
      </c>
      <c r="D76" s="170"/>
      <c r="E76" s="171"/>
      <c r="F76" s="172"/>
      <c r="G76" s="173">
        <f>SUMIF(AG77:AG78,"&lt;&gt;NOR",G77:G78)</f>
        <v>0</v>
      </c>
      <c r="H76" s="167"/>
      <c r="I76" s="167">
        <f>SUM(I77:I78)</f>
        <v>0</v>
      </c>
      <c r="J76" s="167"/>
      <c r="K76" s="167">
        <f>SUM(K77:K78)</f>
        <v>10400</v>
      </c>
      <c r="L76" s="167"/>
      <c r="M76" s="167">
        <f>SUM(M77:M78)</f>
        <v>0</v>
      </c>
      <c r="N76" s="166"/>
      <c r="O76" s="166">
        <f>SUM(O77:O78)</f>
        <v>0</v>
      </c>
      <c r="P76" s="166"/>
      <c r="Q76" s="166">
        <f>SUM(Q77:Q78)</f>
        <v>0</v>
      </c>
      <c r="R76" s="167"/>
      <c r="S76" s="167"/>
      <c r="T76" s="167"/>
      <c r="U76" s="167"/>
      <c r="V76" s="167">
        <f>SUM(V77:V78)</f>
        <v>0</v>
      </c>
      <c r="W76" s="167"/>
      <c r="X76" s="167"/>
      <c r="Y76" s="167"/>
      <c r="AG76" t="s">
        <v>122</v>
      </c>
    </row>
    <row r="77" spans="1:60" outlineLevel="1" x14ac:dyDescent="0.25">
      <c r="A77" s="181">
        <v>29</v>
      </c>
      <c r="B77" s="182" t="s">
        <v>216</v>
      </c>
      <c r="C77" s="190" t="s">
        <v>217</v>
      </c>
      <c r="D77" s="183" t="s">
        <v>165</v>
      </c>
      <c r="E77" s="184">
        <v>1</v>
      </c>
      <c r="F77" s="185"/>
      <c r="G77" s="186">
        <f>ROUND(E77*F77,2)</f>
        <v>0</v>
      </c>
      <c r="H77" s="163">
        <v>0</v>
      </c>
      <c r="I77" s="162">
        <f>ROUND(E77*H77,2)</f>
        <v>0</v>
      </c>
      <c r="J77" s="163">
        <v>5200</v>
      </c>
      <c r="K77" s="162">
        <f>ROUND(E77*J77,2)</f>
        <v>5200</v>
      </c>
      <c r="L77" s="162">
        <v>21</v>
      </c>
      <c r="M77" s="162">
        <f>G77*(1+L77/100)</f>
        <v>0</v>
      </c>
      <c r="N77" s="161">
        <v>0</v>
      </c>
      <c r="O77" s="161">
        <f>ROUND(E77*N77,2)</f>
        <v>0</v>
      </c>
      <c r="P77" s="161">
        <v>0</v>
      </c>
      <c r="Q77" s="161">
        <f>ROUND(E77*P77,2)</f>
        <v>0</v>
      </c>
      <c r="R77" s="162"/>
      <c r="S77" s="162" t="s">
        <v>218</v>
      </c>
      <c r="T77" s="162" t="s">
        <v>219</v>
      </c>
      <c r="U77" s="162">
        <v>0</v>
      </c>
      <c r="V77" s="162">
        <f>ROUND(E77*U77,2)</f>
        <v>0</v>
      </c>
      <c r="W77" s="162"/>
      <c r="X77" s="162" t="s">
        <v>127</v>
      </c>
      <c r="Y77" s="162" t="s">
        <v>128</v>
      </c>
      <c r="Z77" s="152"/>
      <c r="AA77" s="152"/>
      <c r="AB77" s="152"/>
      <c r="AC77" s="152"/>
      <c r="AD77" s="152"/>
      <c r="AE77" s="152"/>
      <c r="AF77" s="152"/>
      <c r="AG77" s="152" t="s">
        <v>129</v>
      </c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</row>
    <row r="78" spans="1:60" outlineLevel="1" x14ac:dyDescent="0.25">
      <c r="A78" s="181">
        <v>30</v>
      </c>
      <c r="B78" s="182" t="s">
        <v>220</v>
      </c>
      <c r="C78" s="190" t="s">
        <v>221</v>
      </c>
      <c r="D78" s="183" t="s">
        <v>222</v>
      </c>
      <c r="E78" s="184">
        <v>1</v>
      </c>
      <c r="F78" s="185"/>
      <c r="G78" s="186">
        <f>ROUND(E78*F78,2)</f>
        <v>0</v>
      </c>
      <c r="H78" s="163">
        <v>0</v>
      </c>
      <c r="I78" s="162">
        <f>ROUND(E78*H78,2)</f>
        <v>0</v>
      </c>
      <c r="J78" s="163">
        <v>5200</v>
      </c>
      <c r="K78" s="162">
        <f>ROUND(E78*J78,2)</f>
        <v>5200</v>
      </c>
      <c r="L78" s="162">
        <v>21</v>
      </c>
      <c r="M78" s="162">
        <f>G78*(1+L78/100)</f>
        <v>0</v>
      </c>
      <c r="N78" s="161">
        <v>0</v>
      </c>
      <c r="O78" s="161">
        <f>ROUND(E78*N78,2)</f>
        <v>0</v>
      </c>
      <c r="P78" s="161">
        <v>0</v>
      </c>
      <c r="Q78" s="161">
        <f>ROUND(E78*P78,2)</f>
        <v>0</v>
      </c>
      <c r="R78" s="162"/>
      <c r="S78" s="162" t="s">
        <v>218</v>
      </c>
      <c r="T78" s="162" t="s">
        <v>219</v>
      </c>
      <c r="U78" s="162">
        <v>0</v>
      </c>
      <c r="V78" s="162">
        <f>ROUND(E78*U78,2)</f>
        <v>0</v>
      </c>
      <c r="W78" s="162"/>
      <c r="X78" s="162" t="s">
        <v>127</v>
      </c>
      <c r="Y78" s="162" t="s">
        <v>128</v>
      </c>
      <c r="Z78" s="152"/>
      <c r="AA78" s="152"/>
      <c r="AB78" s="152"/>
      <c r="AC78" s="152"/>
      <c r="AD78" s="152"/>
      <c r="AE78" s="152"/>
      <c r="AF78" s="152"/>
      <c r="AG78" s="152" t="s">
        <v>129</v>
      </c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</row>
    <row r="79" spans="1:60" x14ac:dyDescent="0.25">
      <c r="A79" s="168" t="s">
        <v>121</v>
      </c>
      <c r="B79" s="169" t="s">
        <v>70</v>
      </c>
      <c r="C79" s="187" t="s">
        <v>71</v>
      </c>
      <c r="D79" s="170"/>
      <c r="E79" s="171"/>
      <c r="F79" s="172"/>
      <c r="G79" s="173">
        <f>SUMIF(AG80:AG102,"&lt;&gt;NOR",G80:G102)</f>
        <v>0</v>
      </c>
      <c r="H79" s="167"/>
      <c r="I79" s="167">
        <f>SUM(I80:I102)</f>
        <v>1307.58</v>
      </c>
      <c r="J79" s="167"/>
      <c r="K79" s="167">
        <f>SUM(K80:K102)</f>
        <v>26415.480000000003</v>
      </c>
      <c r="L79" s="167"/>
      <c r="M79" s="167">
        <f>SUM(M80:M102)</f>
        <v>0</v>
      </c>
      <c r="N79" s="166"/>
      <c r="O79" s="166">
        <f>SUM(O80:O102)</f>
        <v>0.04</v>
      </c>
      <c r="P79" s="166"/>
      <c r="Q79" s="166">
        <f>SUM(Q80:Q102)</f>
        <v>15.62</v>
      </c>
      <c r="R79" s="167"/>
      <c r="S79" s="167"/>
      <c r="T79" s="167"/>
      <c r="U79" s="167"/>
      <c r="V79" s="167">
        <f>SUM(V80:V102)</f>
        <v>57.279999999999994</v>
      </c>
      <c r="W79" s="167"/>
      <c r="X79" s="167"/>
      <c r="Y79" s="167"/>
      <c r="AG79" t="s">
        <v>122</v>
      </c>
    </row>
    <row r="80" spans="1:60" outlineLevel="1" x14ac:dyDescent="0.25">
      <c r="A80" s="175">
        <v>31</v>
      </c>
      <c r="B80" s="176" t="s">
        <v>223</v>
      </c>
      <c r="C80" s="188" t="s">
        <v>224</v>
      </c>
      <c r="D80" s="177" t="s">
        <v>125</v>
      </c>
      <c r="E80" s="178">
        <v>4.8838999999999997</v>
      </c>
      <c r="F80" s="179"/>
      <c r="G80" s="180">
        <f>ROUND(E80*F80,2)</f>
        <v>0</v>
      </c>
      <c r="H80" s="163">
        <v>37.29</v>
      </c>
      <c r="I80" s="162">
        <f>ROUND(E80*H80,2)</f>
        <v>182.12</v>
      </c>
      <c r="J80" s="163">
        <v>912.71</v>
      </c>
      <c r="K80" s="162">
        <f>ROUND(E80*J80,2)</f>
        <v>4457.58</v>
      </c>
      <c r="L80" s="162">
        <v>21</v>
      </c>
      <c r="M80" s="162">
        <f>G80*(1+L80/100)</f>
        <v>0</v>
      </c>
      <c r="N80" s="161">
        <v>1.2800000000000001E-3</v>
      </c>
      <c r="O80" s="161">
        <f>ROUND(E80*N80,2)</f>
        <v>0.01</v>
      </c>
      <c r="P80" s="161">
        <v>1.8</v>
      </c>
      <c r="Q80" s="161">
        <f>ROUND(E80*P80,2)</f>
        <v>8.7899999999999991</v>
      </c>
      <c r="R80" s="162"/>
      <c r="S80" s="162" t="s">
        <v>126</v>
      </c>
      <c r="T80" s="162" t="s">
        <v>126</v>
      </c>
      <c r="U80" s="162">
        <v>1.52</v>
      </c>
      <c r="V80" s="162">
        <f>ROUND(E80*U80,2)</f>
        <v>7.42</v>
      </c>
      <c r="W80" s="162"/>
      <c r="X80" s="162" t="s">
        <v>127</v>
      </c>
      <c r="Y80" s="162" t="s">
        <v>128</v>
      </c>
      <c r="Z80" s="152"/>
      <c r="AA80" s="152"/>
      <c r="AB80" s="152"/>
      <c r="AC80" s="152"/>
      <c r="AD80" s="152"/>
      <c r="AE80" s="152"/>
      <c r="AF80" s="152"/>
      <c r="AG80" s="152" t="s">
        <v>129</v>
      </c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</row>
    <row r="81" spans="1:60" ht="20.399999999999999" outlineLevel="2" x14ac:dyDescent="0.25">
      <c r="A81" s="159"/>
      <c r="B81" s="160"/>
      <c r="C81" s="189" t="s">
        <v>225</v>
      </c>
      <c r="D81" s="164"/>
      <c r="E81" s="165">
        <v>4.8838999999999997</v>
      </c>
      <c r="F81" s="162"/>
      <c r="G81" s="162"/>
      <c r="H81" s="162"/>
      <c r="I81" s="162"/>
      <c r="J81" s="162"/>
      <c r="K81" s="162"/>
      <c r="L81" s="162"/>
      <c r="M81" s="162"/>
      <c r="N81" s="161"/>
      <c r="O81" s="161"/>
      <c r="P81" s="161"/>
      <c r="Q81" s="161"/>
      <c r="R81" s="162"/>
      <c r="S81" s="162"/>
      <c r="T81" s="162"/>
      <c r="U81" s="162"/>
      <c r="V81" s="162"/>
      <c r="W81" s="162"/>
      <c r="X81" s="162"/>
      <c r="Y81" s="162"/>
      <c r="Z81" s="152"/>
      <c r="AA81" s="152"/>
      <c r="AB81" s="152"/>
      <c r="AC81" s="152"/>
      <c r="AD81" s="152"/>
      <c r="AE81" s="152"/>
      <c r="AF81" s="152"/>
      <c r="AG81" s="152" t="s">
        <v>131</v>
      </c>
      <c r="AH81" s="152">
        <v>0</v>
      </c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</row>
    <row r="82" spans="1:60" outlineLevel="1" x14ac:dyDescent="0.25">
      <c r="A82" s="175">
        <v>32</v>
      </c>
      <c r="B82" s="176" t="s">
        <v>226</v>
      </c>
      <c r="C82" s="188" t="s">
        <v>227</v>
      </c>
      <c r="D82" s="177" t="s">
        <v>146</v>
      </c>
      <c r="E82" s="178">
        <v>3.24</v>
      </c>
      <c r="F82" s="179"/>
      <c r="G82" s="180">
        <f>ROUND(E82*F82,2)</f>
        <v>0</v>
      </c>
      <c r="H82" s="163">
        <v>19.43</v>
      </c>
      <c r="I82" s="162">
        <f>ROUND(E82*H82,2)</f>
        <v>62.95</v>
      </c>
      <c r="J82" s="163">
        <v>270.07</v>
      </c>
      <c r="K82" s="162">
        <f>ROUND(E82*J82,2)</f>
        <v>875.03</v>
      </c>
      <c r="L82" s="162">
        <v>21</v>
      </c>
      <c r="M82" s="162">
        <f>G82*(1+L82/100)</f>
        <v>0</v>
      </c>
      <c r="N82" s="161">
        <v>6.7000000000000002E-4</v>
      </c>
      <c r="O82" s="161">
        <f>ROUND(E82*N82,2)</f>
        <v>0</v>
      </c>
      <c r="P82" s="161">
        <v>8.2000000000000003E-2</v>
      </c>
      <c r="Q82" s="161">
        <f>ROUND(E82*P82,2)</f>
        <v>0.27</v>
      </c>
      <c r="R82" s="162"/>
      <c r="S82" s="162" t="s">
        <v>126</v>
      </c>
      <c r="T82" s="162" t="s">
        <v>126</v>
      </c>
      <c r="U82" s="162">
        <v>0.6</v>
      </c>
      <c r="V82" s="162">
        <f>ROUND(E82*U82,2)</f>
        <v>1.94</v>
      </c>
      <c r="W82" s="162"/>
      <c r="X82" s="162" t="s">
        <v>127</v>
      </c>
      <c r="Y82" s="162" t="s">
        <v>128</v>
      </c>
      <c r="Z82" s="152"/>
      <c r="AA82" s="152"/>
      <c r="AB82" s="152"/>
      <c r="AC82" s="152"/>
      <c r="AD82" s="152"/>
      <c r="AE82" s="152"/>
      <c r="AF82" s="152"/>
      <c r="AG82" s="152" t="s">
        <v>129</v>
      </c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</row>
    <row r="83" spans="1:60" outlineLevel="2" x14ac:dyDescent="0.25">
      <c r="A83" s="159"/>
      <c r="B83" s="160"/>
      <c r="C83" s="189" t="s">
        <v>228</v>
      </c>
      <c r="D83" s="164"/>
      <c r="E83" s="165">
        <v>3.24</v>
      </c>
      <c r="F83" s="162"/>
      <c r="G83" s="162"/>
      <c r="H83" s="162"/>
      <c r="I83" s="162"/>
      <c r="J83" s="162"/>
      <c r="K83" s="162"/>
      <c r="L83" s="162"/>
      <c r="M83" s="162"/>
      <c r="N83" s="161"/>
      <c r="O83" s="161"/>
      <c r="P83" s="161"/>
      <c r="Q83" s="161"/>
      <c r="R83" s="162"/>
      <c r="S83" s="162"/>
      <c r="T83" s="162"/>
      <c r="U83" s="162"/>
      <c r="V83" s="162"/>
      <c r="W83" s="162"/>
      <c r="X83" s="162"/>
      <c r="Y83" s="162"/>
      <c r="Z83" s="152"/>
      <c r="AA83" s="152"/>
      <c r="AB83" s="152"/>
      <c r="AC83" s="152"/>
      <c r="AD83" s="152"/>
      <c r="AE83" s="152"/>
      <c r="AF83" s="152"/>
      <c r="AG83" s="152" t="s">
        <v>131</v>
      </c>
      <c r="AH83" s="152">
        <v>0</v>
      </c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</row>
    <row r="84" spans="1:60" outlineLevel="1" x14ac:dyDescent="0.25">
      <c r="A84" s="175">
        <v>33</v>
      </c>
      <c r="B84" s="176" t="s">
        <v>229</v>
      </c>
      <c r="C84" s="188" t="s">
        <v>230</v>
      </c>
      <c r="D84" s="177" t="s">
        <v>125</v>
      </c>
      <c r="E84" s="178">
        <v>1.1025</v>
      </c>
      <c r="F84" s="179"/>
      <c r="G84" s="180">
        <f>ROUND(E84*F84,2)</f>
        <v>0</v>
      </c>
      <c r="H84" s="163">
        <v>0</v>
      </c>
      <c r="I84" s="162">
        <f>ROUND(E84*H84,2)</f>
        <v>0</v>
      </c>
      <c r="J84" s="163">
        <v>2800</v>
      </c>
      <c r="K84" s="162">
        <f>ROUND(E84*J84,2)</f>
        <v>3087</v>
      </c>
      <c r="L84" s="162">
        <v>21</v>
      </c>
      <c r="M84" s="162">
        <f>G84*(1+L84/100)</f>
        <v>0</v>
      </c>
      <c r="N84" s="161">
        <v>0</v>
      </c>
      <c r="O84" s="161">
        <f>ROUND(E84*N84,2)</f>
        <v>0</v>
      </c>
      <c r="P84" s="161">
        <v>2.2000000000000002</v>
      </c>
      <c r="Q84" s="161">
        <f>ROUND(E84*P84,2)</f>
        <v>2.4300000000000002</v>
      </c>
      <c r="R84" s="162"/>
      <c r="S84" s="162" t="s">
        <v>126</v>
      </c>
      <c r="T84" s="162" t="s">
        <v>126</v>
      </c>
      <c r="U84" s="162">
        <v>5.867</v>
      </c>
      <c r="V84" s="162">
        <f>ROUND(E84*U84,2)</f>
        <v>6.47</v>
      </c>
      <c r="W84" s="162"/>
      <c r="X84" s="162" t="s">
        <v>127</v>
      </c>
      <c r="Y84" s="162" t="s">
        <v>128</v>
      </c>
      <c r="Z84" s="152"/>
      <c r="AA84" s="152"/>
      <c r="AB84" s="152"/>
      <c r="AC84" s="152"/>
      <c r="AD84" s="152"/>
      <c r="AE84" s="152"/>
      <c r="AF84" s="152"/>
      <c r="AG84" s="152" t="s">
        <v>129</v>
      </c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</row>
    <row r="85" spans="1:60" outlineLevel="2" x14ac:dyDescent="0.25">
      <c r="A85" s="159"/>
      <c r="B85" s="160"/>
      <c r="C85" s="189" t="s">
        <v>231</v>
      </c>
      <c r="D85" s="164"/>
      <c r="E85" s="165">
        <v>1.1025</v>
      </c>
      <c r="F85" s="162"/>
      <c r="G85" s="162"/>
      <c r="H85" s="162"/>
      <c r="I85" s="162"/>
      <c r="J85" s="162"/>
      <c r="K85" s="162"/>
      <c r="L85" s="162"/>
      <c r="M85" s="162"/>
      <c r="N85" s="161"/>
      <c r="O85" s="161"/>
      <c r="P85" s="161"/>
      <c r="Q85" s="161"/>
      <c r="R85" s="162"/>
      <c r="S85" s="162"/>
      <c r="T85" s="162"/>
      <c r="U85" s="162"/>
      <c r="V85" s="162"/>
      <c r="W85" s="162"/>
      <c r="X85" s="162"/>
      <c r="Y85" s="162"/>
      <c r="Z85" s="152"/>
      <c r="AA85" s="152"/>
      <c r="AB85" s="152"/>
      <c r="AC85" s="152"/>
      <c r="AD85" s="152"/>
      <c r="AE85" s="152"/>
      <c r="AF85" s="152"/>
      <c r="AG85" s="152" t="s">
        <v>131</v>
      </c>
      <c r="AH85" s="152">
        <v>0</v>
      </c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</row>
    <row r="86" spans="1:60" outlineLevel="1" x14ac:dyDescent="0.25">
      <c r="A86" s="175">
        <v>34</v>
      </c>
      <c r="B86" s="176" t="s">
        <v>232</v>
      </c>
      <c r="C86" s="188" t="s">
        <v>233</v>
      </c>
      <c r="D86" s="177" t="s">
        <v>205</v>
      </c>
      <c r="E86" s="178">
        <v>10</v>
      </c>
      <c r="F86" s="179"/>
      <c r="G86" s="180">
        <f>ROUND(E86*F86,2)</f>
        <v>0</v>
      </c>
      <c r="H86" s="163">
        <v>0</v>
      </c>
      <c r="I86" s="162">
        <f>ROUND(E86*H86,2)</f>
        <v>0</v>
      </c>
      <c r="J86" s="163">
        <v>358</v>
      </c>
      <c r="K86" s="162">
        <f>ROUND(E86*J86,2)</f>
        <v>3580</v>
      </c>
      <c r="L86" s="162">
        <v>21</v>
      </c>
      <c r="M86" s="162">
        <f>G86*(1+L86/100)</f>
        <v>0</v>
      </c>
      <c r="N86" s="161">
        <v>0</v>
      </c>
      <c r="O86" s="161">
        <f>ROUND(E86*N86,2)</f>
        <v>0</v>
      </c>
      <c r="P86" s="161">
        <v>0.11</v>
      </c>
      <c r="Q86" s="161">
        <f>ROUND(E86*P86,2)</f>
        <v>1.1000000000000001</v>
      </c>
      <c r="R86" s="162"/>
      <c r="S86" s="162" t="s">
        <v>126</v>
      </c>
      <c r="T86" s="162" t="s">
        <v>126</v>
      </c>
      <c r="U86" s="162">
        <v>0.80400000000000005</v>
      </c>
      <c r="V86" s="162">
        <f>ROUND(E86*U86,2)</f>
        <v>8.0399999999999991</v>
      </c>
      <c r="W86" s="162"/>
      <c r="X86" s="162" t="s">
        <v>127</v>
      </c>
      <c r="Y86" s="162" t="s">
        <v>128</v>
      </c>
      <c r="Z86" s="152"/>
      <c r="AA86" s="152"/>
      <c r="AB86" s="152"/>
      <c r="AC86" s="152"/>
      <c r="AD86" s="152"/>
      <c r="AE86" s="152"/>
      <c r="AF86" s="152"/>
      <c r="AG86" s="152" t="s">
        <v>129</v>
      </c>
      <c r="AH86" s="152"/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</row>
    <row r="87" spans="1:60" outlineLevel="2" x14ac:dyDescent="0.25">
      <c r="A87" s="159"/>
      <c r="B87" s="160"/>
      <c r="C87" s="189" t="s">
        <v>234</v>
      </c>
      <c r="D87" s="164"/>
      <c r="E87" s="165">
        <v>10</v>
      </c>
      <c r="F87" s="162"/>
      <c r="G87" s="162"/>
      <c r="H87" s="162"/>
      <c r="I87" s="162"/>
      <c r="J87" s="162"/>
      <c r="K87" s="162"/>
      <c r="L87" s="162"/>
      <c r="M87" s="162"/>
      <c r="N87" s="161"/>
      <c r="O87" s="161"/>
      <c r="P87" s="161"/>
      <c r="Q87" s="161"/>
      <c r="R87" s="162"/>
      <c r="S87" s="162"/>
      <c r="T87" s="162"/>
      <c r="U87" s="162"/>
      <c r="V87" s="162"/>
      <c r="W87" s="162"/>
      <c r="X87" s="162"/>
      <c r="Y87" s="162"/>
      <c r="Z87" s="152"/>
      <c r="AA87" s="152"/>
      <c r="AB87" s="152"/>
      <c r="AC87" s="152"/>
      <c r="AD87" s="152"/>
      <c r="AE87" s="152"/>
      <c r="AF87" s="152"/>
      <c r="AG87" s="152" t="s">
        <v>131</v>
      </c>
      <c r="AH87" s="152">
        <v>0</v>
      </c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</row>
    <row r="88" spans="1:60" ht="20.399999999999999" outlineLevel="1" x14ac:dyDescent="0.25">
      <c r="A88" s="175">
        <v>35</v>
      </c>
      <c r="B88" s="176" t="s">
        <v>235</v>
      </c>
      <c r="C88" s="188" t="s">
        <v>236</v>
      </c>
      <c r="D88" s="177" t="s">
        <v>165</v>
      </c>
      <c r="E88" s="178">
        <v>1</v>
      </c>
      <c r="F88" s="179"/>
      <c r="G88" s="180">
        <f>ROUND(E88*F88,2)</f>
        <v>0</v>
      </c>
      <c r="H88" s="163">
        <v>0</v>
      </c>
      <c r="I88" s="162">
        <f>ROUND(E88*H88,2)</f>
        <v>0</v>
      </c>
      <c r="J88" s="163">
        <v>12.2</v>
      </c>
      <c r="K88" s="162">
        <f>ROUND(E88*J88,2)</f>
        <v>12.2</v>
      </c>
      <c r="L88" s="162">
        <v>21</v>
      </c>
      <c r="M88" s="162">
        <f>G88*(1+L88/100)</f>
        <v>0</v>
      </c>
      <c r="N88" s="161">
        <v>0</v>
      </c>
      <c r="O88" s="161">
        <f>ROUND(E88*N88,2)</f>
        <v>0</v>
      </c>
      <c r="P88" s="161">
        <v>0</v>
      </c>
      <c r="Q88" s="161">
        <f>ROUND(E88*P88,2)</f>
        <v>0</v>
      </c>
      <c r="R88" s="162"/>
      <c r="S88" s="162" t="s">
        <v>126</v>
      </c>
      <c r="T88" s="162" t="s">
        <v>126</v>
      </c>
      <c r="U88" s="162">
        <v>0.03</v>
      </c>
      <c r="V88" s="162">
        <f>ROUND(E88*U88,2)</f>
        <v>0.03</v>
      </c>
      <c r="W88" s="162"/>
      <c r="X88" s="162" t="s">
        <v>127</v>
      </c>
      <c r="Y88" s="162" t="s">
        <v>128</v>
      </c>
      <c r="Z88" s="152"/>
      <c r="AA88" s="152"/>
      <c r="AB88" s="152"/>
      <c r="AC88" s="152"/>
      <c r="AD88" s="152"/>
      <c r="AE88" s="152"/>
      <c r="AF88" s="152"/>
      <c r="AG88" s="152" t="s">
        <v>129</v>
      </c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</row>
    <row r="89" spans="1:60" outlineLevel="2" x14ac:dyDescent="0.25">
      <c r="A89" s="159"/>
      <c r="B89" s="160"/>
      <c r="C89" s="189" t="s">
        <v>237</v>
      </c>
      <c r="D89" s="164"/>
      <c r="E89" s="165">
        <v>1</v>
      </c>
      <c r="F89" s="162"/>
      <c r="G89" s="162"/>
      <c r="H89" s="162"/>
      <c r="I89" s="162"/>
      <c r="J89" s="162"/>
      <c r="K89" s="162"/>
      <c r="L89" s="162"/>
      <c r="M89" s="162"/>
      <c r="N89" s="161"/>
      <c r="O89" s="161"/>
      <c r="P89" s="161"/>
      <c r="Q89" s="161"/>
      <c r="R89" s="162"/>
      <c r="S89" s="162"/>
      <c r="T89" s="162"/>
      <c r="U89" s="162"/>
      <c r="V89" s="162"/>
      <c r="W89" s="162"/>
      <c r="X89" s="162"/>
      <c r="Y89" s="162"/>
      <c r="Z89" s="152"/>
      <c r="AA89" s="152"/>
      <c r="AB89" s="152"/>
      <c r="AC89" s="152"/>
      <c r="AD89" s="152"/>
      <c r="AE89" s="152"/>
      <c r="AF89" s="152"/>
      <c r="AG89" s="152" t="s">
        <v>131</v>
      </c>
      <c r="AH89" s="152">
        <v>0</v>
      </c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</row>
    <row r="90" spans="1:60" ht="20.399999999999999" outlineLevel="1" x14ac:dyDescent="0.25">
      <c r="A90" s="175">
        <v>36</v>
      </c>
      <c r="B90" s="176" t="s">
        <v>238</v>
      </c>
      <c r="C90" s="188" t="s">
        <v>239</v>
      </c>
      <c r="D90" s="177" t="s">
        <v>165</v>
      </c>
      <c r="E90" s="178">
        <v>12</v>
      </c>
      <c r="F90" s="179"/>
      <c r="G90" s="180">
        <f>ROUND(E90*F90,2)</f>
        <v>0</v>
      </c>
      <c r="H90" s="163">
        <v>0</v>
      </c>
      <c r="I90" s="162">
        <f>ROUND(E90*H90,2)</f>
        <v>0</v>
      </c>
      <c r="J90" s="163">
        <v>36.6</v>
      </c>
      <c r="K90" s="162">
        <f>ROUND(E90*J90,2)</f>
        <v>439.2</v>
      </c>
      <c r="L90" s="162">
        <v>21</v>
      </c>
      <c r="M90" s="162">
        <f>G90*(1+L90/100)</f>
        <v>0</v>
      </c>
      <c r="N90" s="161">
        <v>0</v>
      </c>
      <c r="O90" s="161">
        <f>ROUND(E90*N90,2)</f>
        <v>0</v>
      </c>
      <c r="P90" s="161">
        <v>0</v>
      </c>
      <c r="Q90" s="161">
        <f>ROUND(E90*P90,2)</f>
        <v>0</v>
      </c>
      <c r="R90" s="162"/>
      <c r="S90" s="162" t="s">
        <v>126</v>
      </c>
      <c r="T90" s="162" t="s">
        <v>126</v>
      </c>
      <c r="U90" s="162">
        <v>0.09</v>
      </c>
      <c r="V90" s="162">
        <f>ROUND(E90*U90,2)</f>
        <v>1.08</v>
      </c>
      <c r="W90" s="162"/>
      <c r="X90" s="162" t="s">
        <v>127</v>
      </c>
      <c r="Y90" s="162" t="s">
        <v>128</v>
      </c>
      <c r="Z90" s="152"/>
      <c r="AA90" s="152"/>
      <c r="AB90" s="152"/>
      <c r="AC90" s="152"/>
      <c r="AD90" s="152"/>
      <c r="AE90" s="152"/>
      <c r="AF90" s="152"/>
      <c r="AG90" s="152" t="s">
        <v>129</v>
      </c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2"/>
      <c r="BH90" s="152"/>
    </row>
    <row r="91" spans="1:60" outlineLevel="2" x14ac:dyDescent="0.25">
      <c r="A91" s="159"/>
      <c r="B91" s="160"/>
      <c r="C91" s="189" t="s">
        <v>240</v>
      </c>
      <c r="D91" s="164"/>
      <c r="E91" s="165">
        <v>12</v>
      </c>
      <c r="F91" s="162"/>
      <c r="G91" s="162"/>
      <c r="H91" s="162"/>
      <c r="I91" s="162"/>
      <c r="J91" s="162"/>
      <c r="K91" s="162"/>
      <c r="L91" s="162"/>
      <c r="M91" s="162"/>
      <c r="N91" s="161"/>
      <c r="O91" s="161"/>
      <c r="P91" s="161"/>
      <c r="Q91" s="161"/>
      <c r="R91" s="162"/>
      <c r="S91" s="162"/>
      <c r="T91" s="162"/>
      <c r="U91" s="162"/>
      <c r="V91" s="162"/>
      <c r="W91" s="162"/>
      <c r="X91" s="162"/>
      <c r="Y91" s="162"/>
      <c r="Z91" s="152"/>
      <c r="AA91" s="152"/>
      <c r="AB91" s="152"/>
      <c r="AC91" s="152"/>
      <c r="AD91" s="152"/>
      <c r="AE91" s="152"/>
      <c r="AF91" s="152"/>
      <c r="AG91" s="152" t="s">
        <v>131</v>
      </c>
      <c r="AH91" s="152">
        <v>0</v>
      </c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</row>
    <row r="92" spans="1:60" outlineLevel="1" x14ac:dyDescent="0.25">
      <c r="A92" s="175">
        <v>37</v>
      </c>
      <c r="B92" s="176" t="s">
        <v>241</v>
      </c>
      <c r="C92" s="188" t="s">
        <v>242</v>
      </c>
      <c r="D92" s="177" t="s">
        <v>146</v>
      </c>
      <c r="E92" s="178">
        <v>1.1439999999999999</v>
      </c>
      <c r="F92" s="179"/>
      <c r="G92" s="180">
        <f>ROUND(E92*F92,2)</f>
        <v>0</v>
      </c>
      <c r="H92" s="163">
        <v>29.21</v>
      </c>
      <c r="I92" s="162">
        <f>ROUND(E92*H92,2)</f>
        <v>33.42</v>
      </c>
      <c r="J92" s="163">
        <v>276.79000000000002</v>
      </c>
      <c r="K92" s="162">
        <f>ROUND(E92*J92,2)</f>
        <v>316.64999999999998</v>
      </c>
      <c r="L92" s="162">
        <v>21</v>
      </c>
      <c r="M92" s="162">
        <f>G92*(1+L92/100)</f>
        <v>0</v>
      </c>
      <c r="N92" s="161">
        <v>1E-3</v>
      </c>
      <c r="O92" s="161">
        <f>ROUND(E92*N92,2)</f>
        <v>0</v>
      </c>
      <c r="P92" s="161">
        <v>6.2E-2</v>
      </c>
      <c r="Q92" s="161">
        <f>ROUND(E92*P92,2)</f>
        <v>7.0000000000000007E-2</v>
      </c>
      <c r="R92" s="162"/>
      <c r="S92" s="162" t="s">
        <v>126</v>
      </c>
      <c r="T92" s="162" t="s">
        <v>126</v>
      </c>
      <c r="U92" s="162">
        <v>0.61199999999999999</v>
      </c>
      <c r="V92" s="162">
        <f>ROUND(E92*U92,2)</f>
        <v>0.7</v>
      </c>
      <c r="W92" s="162"/>
      <c r="X92" s="162" t="s">
        <v>127</v>
      </c>
      <c r="Y92" s="162" t="s">
        <v>128</v>
      </c>
      <c r="Z92" s="152"/>
      <c r="AA92" s="152"/>
      <c r="AB92" s="152"/>
      <c r="AC92" s="152"/>
      <c r="AD92" s="152"/>
      <c r="AE92" s="152"/>
      <c r="AF92" s="152"/>
      <c r="AG92" s="152" t="s">
        <v>129</v>
      </c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</row>
    <row r="93" spans="1:60" outlineLevel="2" x14ac:dyDescent="0.25">
      <c r="A93" s="159"/>
      <c r="B93" s="160"/>
      <c r="C93" s="189" t="s">
        <v>243</v>
      </c>
      <c r="D93" s="164"/>
      <c r="E93" s="165">
        <v>1.1439999999999999</v>
      </c>
      <c r="F93" s="162"/>
      <c r="G93" s="162"/>
      <c r="H93" s="162"/>
      <c r="I93" s="162"/>
      <c r="J93" s="162"/>
      <c r="K93" s="162"/>
      <c r="L93" s="162"/>
      <c r="M93" s="162"/>
      <c r="N93" s="161"/>
      <c r="O93" s="161"/>
      <c r="P93" s="161"/>
      <c r="Q93" s="161"/>
      <c r="R93" s="162"/>
      <c r="S93" s="162"/>
      <c r="T93" s="162"/>
      <c r="U93" s="162"/>
      <c r="V93" s="162"/>
      <c r="W93" s="162"/>
      <c r="X93" s="162"/>
      <c r="Y93" s="162"/>
      <c r="Z93" s="152"/>
      <c r="AA93" s="152"/>
      <c r="AB93" s="152"/>
      <c r="AC93" s="152"/>
      <c r="AD93" s="152"/>
      <c r="AE93" s="152"/>
      <c r="AF93" s="152"/>
      <c r="AG93" s="152" t="s">
        <v>131</v>
      </c>
      <c r="AH93" s="152">
        <v>0</v>
      </c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</row>
    <row r="94" spans="1:60" outlineLevel="1" x14ac:dyDescent="0.25">
      <c r="A94" s="175">
        <v>38</v>
      </c>
      <c r="B94" s="176" t="s">
        <v>244</v>
      </c>
      <c r="C94" s="188" t="s">
        <v>245</v>
      </c>
      <c r="D94" s="177" t="s">
        <v>146</v>
      </c>
      <c r="E94" s="178">
        <v>25.4786</v>
      </c>
      <c r="F94" s="179"/>
      <c r="G94" s="180">
        <f>ROUND(E94*F94,2)</f>
        <v>0</v>
      </c>
      <c r="H94" s="163">
        <v>26.87</v>
      </c>
      <c r="I94" s="162">
        <f>ROUND(E94*H94,2)</f>
        <v>684.61</v>
      </c>
      <c r="J94" s="163">
        <v>211.13</v>
      </c>
      <c r="K94" s="162">
        <f>ROUND(E94*J94,2)</f>
        <v>5379.3</v>
      </c>
      <c r="L94" s="162">
        <v>21</v>
      </c>
      <c r="M94" s="162">
        <f>G94*(1+L94/100)</f>
        <v>0</v>
      </c>
      <c r="N94" s="161">
        <v>9.2000000000000003E-4</v>
      </c>
      <c r="O94" s="161">
        <f>ROUND(E94*N94,2)</f>
        <v>0.02</v>
      </c>
      <c r="P94" s="161">
        <v>5.3999999999999999E-2</v>
      </c>
      <c r="Q94" s="161">
        <f>ROUND(E94*P94,2)</f>
        <v>1.38</v>
      </c>
      <c r="R94" s="162"/>
      <c r="S94" s="162" t="s">
        <v>126</v>
      </c>
      <c r="T94" s="162" t="s">
        <v>126</v>
      </c>
      <c r="U94" s="162">
        <v>0.46500000000000002</v>
      </c>
      <c r="V94" s="162">
        <f>ROUND(E94*U94,2)</f>
        <v>11.85</v>
      </c>
      <c r="W94" s="162"/>
      <c r="X94" s="162" t="s">
        <v>127</v>
      </c>
      <c r="Y94" s="162" t="s">
        <v>128</v>
      </c>
      <c r="Z94" s="152"/>
      <c r="AA94" s="152"/>
      <c r="AB94" s="152"/>
      <c r="AC94" s="152"/>
      <c r="AD94" s="152"/>
      <c r="AE94" s="152"/>
      <c r="AF94" s="152"/>
      <c r="AG94" s="152" t="s">
        <v>129</v>
      </c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</row>
    <row r="95" spans="1:60" outlineLevel="2" x14ac:dyDescent="0.25">
      <c r="A95" s="159"/>
      <c r="B95" s="160"/>
      <c r="C95" s="189" t="s">
        <v>246</v>
      </c>
      <c r="D95" s="164"/>
      <c r="E95" s="165">
        <v>25.4786</v>
      </c>
      <c r="F95" s="162"/>
      <c r="G95" s="162"/>
      <c r="H95" s="162"/>
      <c r="I95" s="162"/>
      <c r="J95" s="162"/>
      <c r="K95" s="162"/>
      <c r="L95" s="162"/>
      <c r="M95" s="162"/>
      <c r="N95" s="161"/>
      <c r="O95" s="161"/>
      <c r="P95" s="161"/>
      <c r="Q95" s="161"/>
      <c r="R95" s="162"/>
      <c r="S95" s="162"/>
      <c r="T95" s="162"/>
      <c r="U95" s="162"/>
      <c r="V95" s="162"/>
      <c r="W95" s="162"/>
      <c r="X95" s="162"/>
      <c r="Y95" s="162"/>
      <c r="Z95" s="152"/>
      <c r="AA95" s="152"/>
      <c r="AB95" s="152"/>
      <c r="AC95" s="152"/>
      <c r="AD95" s="152"/>
      <c r="AE95" s="152"/>
      <c r="AF95" s="152"/>
      <c r="AG95" s="152" t="s">
        <v>131</v>
      </c>
      <c r="AH95" s="152">
        <v>0</v>
      </c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152"/>
      <c r="BB95" s="152"/>
      <c r="BC95" s="152"/>
      <c r="BD95" s="152"/>
      <c r="BE95" s="152"/>
      <c r="BF95" s="152"/>
      <c r="BG95" s="152"/>
      <c r="BH95" s="152"/>
    </row>
    <row r="96" spans="1:60" outlineLevel="1" x14ac:dyDescent="0.25">
      <c r="A96" s="175">
        <v>39</v>
      </c>
      <c r="B96" s="176" t="s">
        <v>247</v>
      </c>
      <c r="C96" s="188" t="s">
        <v>248</v>
      </c>
      <c r="D96" s="177" t="s">
        <v>165</v>
      </c>
      <c r="E96" s="178">
        <v>1</v>
      </c>
      <c r="F96" s="179"/>
      <c r="G96" s="180">
        <f>ROUND(E96*F96,2)</f>
        <v>0</v>
      </c>
      <c r="H96" s="163">
        <v>38.86</v>
      </c>
      <c r="I96" s="162">
        <f>ROUND(E96*H96,2)</f>
        <v>38.86</v>
      </c>
      <c r="J96" s="163">
        <v>834.14</v>
      </c>
      <c r="K96" s="162">
        <f>ROUND(E96*J96,2)</f>
        <v>834.14</v>
      </c>
      <c r="L96" s="162">
        <v>21</v>
      </c>
      <c r="M96" s="162">
        <f>G96*(1+L96/100)</f>
        <v>0</v>
      </c>
      <c r="N96" s="161">
        <v>1.33E-3</v>
      </c>
      <c r="O96" s="161">
        <f>ROUND(E96*N96,2)</f>
        <v>0</v>
      </c>
      <c r="P96" s="161">
        <v>0.27600000000000002</v>
      </c>
      <c r="Q96" s="161">
        <f>ROUND(E96*P96,2)</f>
        <v>0.28000000000000003</v>
      </c>
      <c r="R96" s="162"/>
      <c r="S96" s="162" t="s">
        <v>126</v>
      </c>
      <c r="T96" s="162" t="s">
        <v>126</v>
      </c>
      <c r="U96" s="162">
        <v>2.024</v>
      </c>
      <c r="V96" s="162">
        <f>ROUND(E96*U96,2)</f>
        <v>2.02</v>
      </c>
      <c r="W96" s="162"/>
      <c r="X96" s="162" t="s">
        <v>127</v>
      </c>
      <c r="Y96" s="162" t="s">
        <v>128</v>
      </c>
      <c r="Z96" s="152"/>
      <c r="AA96" s="152"/>
      <c r="AB96" s="152"/>
      <c r="AC96" s="152"/>
      <c r="AD96" s="152"/>
      <c r="AE96" s="152"/>
      <c r="AF96" s="152"/>
      <c r="AG96" s="152" t="s">
        <v>129</v>
      </c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</row>
    <row r="97" spans="1:60" outlineLevel="2" x14ac:dyDescent="0.25">
      <c r="A97" s="159"/>
      <c r="B97" s="160"/>
      <c r="C97" s="189" t="s">
        <v>249</v>
      </c>
      <c r="D97" s="164"/>
      <c r="E97" s="165">
        <v>1</v>
      </c>
      <c r="F97" s="162"/>
      <c r="G97" s="162"/>
      <c r="H97" s="162"/>
      <c r="I97" s="162"/>
      <c r="J97" s="162"/>
      <c r="K97" s="162"/>
      <c r="L97" s="162"/>
      <c r="M97" s="162"/>
      <c r="N97" s="161"/>
      <c r="O97" s="161"/>
      <c r="P97" s="161"/>
      <c r="Q97" s="161"/>
      <c r="R97" s="162"/>
      <c r="S97" s="162"/>
      <c r="T97" s="162"/>
      <c r="U97" s="162"/>
      <c r="V97" s="162"/>
      <c r="W97" s="162"/>
      <c r="X97" s="162"/>
      <c r="Y97" s="162"/>
      <c r="Z97" s="152"/>
      <c r="AA97" s="152"/>
      <c r="AB97" s="152"/>
      <c r="AC97" s="152"/>
      <c r="AD97" s="152"/>
      <c r="AE97" s="152"/>
      <c r="AF97" s="152"/>
      <c r="AG97" s="152" t="s">
        <v>131</v>
      </c>
      <c r="AH97" s="152">
        <v>0</v>
      </c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</row>
    <row r="98" spans="1:60" outlineLevel="1" x14ac:dyDescent="0.25">
      <c r="A98" s="175">
        <v>40</v>
      </c>
      <c r="B98" s="176" t="s">
        <v>250</v>
      </c>
      <c r="C98" s="188" t="s">
        <v>251</v>
      </c>
      <c r="D98" s="177" t="s">
        <v>125</v>
      </c>
      <c r="E98" s="178">
        <v>0.35</v>
      </c>
      <c r="F98" s="179"/>
      <c r="G98" s="180">
        <f>ROUND(E98*F98,2)</f>
        <v>0</v>
      </c>
      <c r="H98" s="163">
        <v>53.21</v>
      </c>
      <c r="I98" s="162">
        <f>ROUND(E98*H98,2)</f>
        <v>18.62</v>
      </c>
      <c r="J98" s="163">
        <v>2586.79</v>
      </c>
      <c r="K98" s="162">
        <f>ROUND(E98*J98,2)</f>
        <v>905.38</v>
      </c>
      <c r="L98" s="162">
        <v>21</v>
      </c>
      <c r="M98" s="162">
        <f>G98*(1+L98/100)</f>
        <v>0</v>
      </c>
      <c r="N98" s="161">
        <v>1.82E-3</v>
      </c>
      <c r="O98" s="161">
        <f>ROUND(E98*N98,2)</f>
        <v>0</v>
      </c>
      <c r="P98" s="161">
        <v>1.8</v>
      </c>
      <c r="Q98" s="161">
        <f>ROUND(E98*P98,2)</f>
        <v>0.63</v>
      </c>
      <c r="R98" s="162"/>
      <c r="S98" s="162" t="s">
        <v>126</v>
      </c>
      <c r="T98" s="162" t="s">
        <v>126</v>
      </c>
      <c r="U98" s="162">
        <v>5.7960000000000003</v>
      </c>
      <c r="V98" s="162">
        <f>ROUND(E98*U98,2)</f>
        <v>2.0299999999999998</v>
      </c>
      <c r="W98" s="162"/>
      <c r="X98" s="162" t="s">
        <v>127</v>
      </c>
      <c r="Y98" s="162" t="s">
        <v>128</v>
      </c>
      <c r="Z98" s="152"/>
      <c r="AA98" s="152"/>
      <c r="AB98" s="152"/>
      <c r="AC98" s="152"/>
      <c r="AD98" s="152"/>
      <c r="AE98" s="152"/>
      <c r="AF98" s="152"/>
      <c r="AG98" s="152" t="s">
        <v>129</v>
      </c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</row>
    <row r="99" spans="1:60" outlineLevel="2" x14ac:dyDescent="0.25">
      <c r="A99" s="159"/>
      <c r="B99" s="160"/>
      <c r="C99" s="189" t="s">
        <v>252</v>
      </c>
      <c r="D99" s="164"/>
      <c r="E99" s="165">
        <v>0.35</v>
      </c>
      <c r="F99" s="162"/>
      <c r="G99" s="162"/>
      <c r="H99" s="162"/>
      <c r="I99" s="162"/>
      <c r="J99" s="162"/>
      <c r="K99" s="162"/>
      <c r="L99" s="162"/>
      <c r="M99" s="162"/>
      <c r="N99" s="161"/>
      <c r="O99" s="161"/>
      <c r="P99" s="161"/>
      <c r="Q99" s="161"/>
      <c r="R99" s="162"/>
      <c r="S99" s="162"/>
      <c r="T99" s="162"/>
      <c r="U99" s="162"/>
      <c r="V99" s="162"/>
      <c r="W99" s="162"/>
      <c r="X99" s="162"/>
      <c r="Y99" s="162"/>
      <c r="Z99" s="152"/>
      <c r="AA99" s="152"/>
      <c r="AB99" s="152"/>
      <c r="AC99" s="152"/>
      <c r="AD99" s="152"/>
      <c r="AE99" s="152"/>
      <c r="AF99" s="152"/>
      <c r="AG99" s="152" t="s">
        <v>131</v>
      </c>
      <c r="AH99" s="152">
        <v>0</v>
      </c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</row>
    <row r="100" spans="1:60" outlineLevel="1" x14ac:dyDescent="0.25">
      <c r="A100" s="175">
        <v>41</v>
      </c>
      <c r="B100" s="176" t="s">
        <v>253</v>
      </c>
      <c r="C100" s="188" t="s">
        <v>254</v>
      </c>
      <c r="D100" s="177" t="s">
        <v>165</v>
      </c>
      <c r="E100" s="178">
        <v>20</v>
      </c>
      <c r="F100" s="179"/>
      <c r="G100" s="180">
        <f>ROUND(E100*F100,2)</f>
        <v>0</v>
      </c>
      <c r="H100" s="163">
        <v>14.35</v>
      </c>
      <c r="I100" s="162">
        <f>ROUND(E100*H100,2)</f>
        <v>287</v>
      </c>
      <c r="J100" s="163">
        <v>321.14999999999998</v>
      </c>
      <c r="K100" s="162">
        <f>ROUND(E100*J100,2)</f>
        <v>6423</v>
      </c>
      <c r="L100" s="162">
        <v>21</v>
      </c>
      <c r="M100" s="162">
        <f>G100*(1+L100/100)</f>
        <v>0</v>
      </c>
      <c r="N100" s="161">
        <v>4.8999999999999998E-4</v>
      </c>
      <c r="O100" s="161">
        <f>ROUND(E100*N100,2)</f>
        <v>0.01</v>
      </c>
      <c r="P100" s="161">
        <v>3.1E-2</v>
      </c>
      <c r="Q100" s="161">
        <f>ROUND(E100*P100,2)</f>
        <v>0.62</v>
      </c>
      <c r="R100" s="162"/>
      <c r="S100" s="162" t="s">
        <v>126</v>
      </c>
      <c r="T100" s="162" t="s">
        <v>126</v>
      </c>
      <c r="U100" s="162">
        <v>0.77200000000000002</v>
      </c>
      <c r="V100" s="162">
        <f>ROUND(E100*U100,2)</f>
        <v>15.44</v>
      </c>
      <c r="W100" s="162"/>
      <c r="X100" s="162" t="s">
        <v>127</v>
      </c>
      <c r="Y100" s="162" t="s">
        <v>128</v>
      </c>
      <c r="Z100" s="152"/>
      <c r="AA100" s="152"/>
      <c r="AB100" s="152"/>
      <c r="AC100" s="152"/>
      <c r="AD100" s="152"/>
      <c r="AE100" s="152"/>
      <c r="AF100" s="152"/>
      <c r="AG100" s="152" t="s">
        <v>129</v>
      </c>
      <c r="AH100" s="152"/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</row>
    <row r="101" spans="1:60" outlineLevel="2" x14ac:dyDescent="0.25">
      <c r="A101" s="159"/>
      <c r="B101" s="160"/>
      <c r="C101" s="189" t="s">
        <v>255</v>
      </c>
      <c r="D101" s="164"/>
      <c r="E101" s="165">
        <v>20</v>
      </c>
      <c r="F101" s="162"/>
      <c r="G101" s="162"/>
      <c r="H101" s="162"/>
      <c r="I101" s="162"/>
      <c r="J101" s="162"/>
      <c r="K101" s="162"/>
      <c r="L101" s="162"/>
      <c r="M101" s="162"/>
      <c r="N101" s="161"/>
      <c r="O101" s="161"/>
      <c r="P101" s="161"/>
      <c r="Q101" s="161"/>
      <c r="R101" s="162"/>
      <c r="S101" s="162"/>
      <c r="T101" s="162"/>
      <c r="U101" s="162"/>
      <c r="V101" s="162"/>
      <c r="W101" s="162"/>
      <c r="X101" s="162"/>
      <c r="Y101" s="162"/>
      <c r="Z101" s="152"/>
      <c r="AA101" s="152"/>
      <c r="AB101" s="152"/>
      <c r="AC101" s="152"/>
      <c r="AD101" s="152"/>
      <c r="AE101" s="152"/>
      <c r="AF101" s="152"/>
      <c r="AG101" s="152" t="s">
        <v>131</v>
      </c>
      <c r="AH101" s="152">
        <v>0</v>
      </c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</row>
    <row r="102" spans="1:60" outlineLevel="1" x14ac:dyDescent="0.25">
      <c r="A102" s="181">
        <v>42</v>
      </c>
      <c r="B102" s="182" t="s">
        <v>256</v>
      </c>
      <c r="C102" s="190" t="s">
        <v>257</v>
      </c>
      <c r="D102" s="183" t="s">
        <v>165</v>
      </c>
      <c r="E102" s="184">
        <v>1</v>
      </c>
      <c r="F102" s="185"/>
      <c r="G102" s="186">
        <f>ROUND(E102*F102,2)</f>
        <v>0</v>
      </c>
      <c r="H102" s="163">
        <v>0</v>
      </c>
      <c r="I102" s="162">
        <f>ROUND(E102*H102,2)</f>
        <v>0</v>
      </c>
      <c r="J102" s="163">
        <v>106</v>
      </c>
      <c r="K102" s="162">
        <f>ROUND(E102*J102,2)</f>
        <v>106</v>
      </c>
      <c r="L102" s="162">
        <v>21</v>
      </c>
      <c r="M102" s="162">
        <f>G102*(1+L102/100)</f>
        <v>0</v>
      </c>
      <c r="N102" s="161">
        <v>0</v>
      </c>
      <c r="O102" s="161">
        <f>ROUND(E102*N102,2)</f>
        <v>0</v>
      </c>
      <c r="P102" s="161">
        <v>4.4999999999999998E-2</v>
      </c>
      <c r="Q102" s="161">
        <f>ROUND(E102*P102,2)</f>
        <v>0.05</v>
      </c>
      <c r="R102" s="162"/>
      <c r="S102" s="162" t="s">
        <v>126</v>
      </c>
      <c r="T102" s="162" t="s">
        <v>126</v>
      </c>
      <c r="U102" s="162">
        <v>0.26</v>
      </c>
      <c r="V102" s="162">
        <f>ROUND(E102*U102,2)</f>
        <v>0.26</v>
      </c>
      <c r="W102" s="162"/>
      <c r="X102" s="162" t="s">
        <v>127</v>
      </c>
      <c r="Y102" s="162" t="s">
        <v>128</v>
      </c>
      <c r="Z102" s="152"/>
      <c r="AA102" s="152"/>
      <c r="AB102" s="152"/>
      <c r="AC102" s="152"/>
      <c r="AD102" s="152"/>
      <c r="AE102" s="152"/>
      <c r="AF102" s="152"/>
      <c r="AG102" s="152" t="s">
        <v>129</v>
      </c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</row>
    <row r="103" spans="1:60" x14ac:dyDescent="0.25">
      <c r="A103" s="168" t="s">
        <v>121</v>
      </c>
      <c r="B103" s="169" t="s">
        <v>72</v>
      </c>
      <c r="C103" s="187" t="s">
        <v>73</v>
      </c>
      <c r="D103" s="170"/>
      <c r="E103" s="171"/>
      <c r="F103" s="172"/>
      <c r="G103" s="173">
        <f>SUMIF(AG104:AG104,"&lt;&gt;NOR",G104:G104)</f>
        <v>0</v>
      </c>
      <c r="H103" s="167"/>
      <c r="I103" s="167">
        <f>SUM(I104:I104)</f>
        <v>0</v>
      </c>
      <c r="J103" s="167"/>
      <c r="K103" s="167">
        <f>SUM(K104:K104)</f>
        <v>46199.82</v>
      </c>
      <c r="L103" s="167"/>
      <c r="M103" s="167">
        <f>SUM(M104:M104)</f>
        <v>0</v>
      </c>
      <c r="N103" s="166"/>
      <c r="O103" s="166">
        <f>SUM(O104:O104)</f>
        <v>0</v>
      </c>
      <c r="P103" s="166"/>
      <c r="Q103" s="166">
        <f>SUM(Q104:Q104)</f>
        <v>0</v>
      </c>
      <c r="R103" s="167"/>
      <c r="S103" s="167"/>
      <c r="T103" s="167"/>
      <c r="U103" s="167"/>
      <c r="V103" s="167">
        <f>SUM(V104:V104)</f>
        <v>97.36</v>
      </c>
      <c r="W103" s="167"/>
      <c r="X103" s="167"/>
      <c r="Y103" s="167"/>
      <c r="AG103" t="s">
        <v>122</v>
      </c>
    </row>
    <row r="104" spans="1:60" outlineLevel="1" x14ac:dyDescent="0.25">
      <c r="A104" s="181">
        <v>43</v>
      </c>
      <c r="B104" s="182" t="s">
        <v>258</v>
      </c>
      <c r="C104" s="190" t="s">
        <v>259</v>
      </c>
      <c r="D104" s="183" t="s">
        <v>137</v>
      </c>
      <c r="E104" s="184">
        <v>17.701080000000001</v>
      </c>
      <c r="F104" s="185"/>
      <c r="G104" s="186">
        <f>ROUND(E104*F104,2)</f>
        <v>0</v>
      </c>
      <c r="H104" s="163">
        <v>0</v>
      </c>
      <c r="I104" s="162">
        <f>ROUND(E104*H104,2)</f>
        <v>0</v>
      </c>
      <c r="J104" s="163">
        <v>2610</v>
      </c>
      <c r="K104" s="162">
        <f>ROUND(E104*J104,2)</f>
        <v>46199.82</v>
      </c>
      <c r="L104" s="162">
        <v>21</v>
      </c>
      <c r="M104" s="162">
        <f>G104*(1+L104/100)</f>
        <v>0</v>
      </c>
      <c r="N104" s="161">
        <v>0</v>
      </c>
      <c r="O104" s="161">
        <f>ROUND(E104*N104,2)</f>
        <v>0</v>
      </c>
      <c r="P104" s="161">
        <v>0</v>
      </c>
      <c r="Q104" s="161">
        <f>ROUND(E104*P104,2)</f>
        <v>0</v>
      </c>
      <c r="R104" s="162"/>
      <c r="S104" s="162" t="s">
        <v>126</v>
      </c>
      <c r="T104" s="162" t="s">
        <v>126</v>
      </c>
      <c r="U104" s="162">
        <v>5.5</v>
      </c>
      <c r="V104" s="162">
        <f>ROUND(E104*U104,2)</f>
        <v>97.36</v>
      </c>
      <c r="W104" s="162"/>
      <c r="X104" s="162" t="s">
        <v>260</v>
      </c>
      <c r="Y104" s="162" t="s">
        <v>128</v>
      </c>
      <c r="Z104" s="152"/>
      <c r="AA104" s="152"/>
      <c r="AB104" s="152"/>
      <c r="AC104" s="152"/>
      <c r="AD104" s="152"/>
      <c r="AE104" s="152"/>
      <c r="AF104" s="152"/>
      <c r="AG104" s="152" t="s">
        <v>261</v>
      </c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</row>
    <row r="105" spans="1:60" x14ac:dyDescent="0.25">
      <c r="A105" s="168" t="s">
        <v>121</v>
      </c>
      <c r="B105" s="169" t="s">
        <v>74</v>
      </c>
      <c r="C105" s="187" t="s">
        <v>75</v>
      </c>
      <c r="D105" s="170"/>
      <c r="E105" s="171"/>
      <c r="F105" s="172"/>
      <c r="G105" s="173">
        <f>SUMIF(AG106:AG108,"&lt;&gt;NOR",G106:G108)</f>
        <v>0</v>
      </c>
      <c r="H105" s="167"/>
      <c r="I105" s="167">
        <f>SUM(I106:I108)</f>
        <v>10060</v>
      </c>
      <c r="J105" s="167"/>
      <c r="K105" s="167">
        <f>SUM(K106:K108)</f>
        <v>2752</v>
      </c>
      <c r="L105" s="167"/>
      <c r="M105" s="167">
        <f>SUM(M106:M108)</f>
        <v>0</v>
      </c>
      <c r="N105" s="166"/>
      <c r="O105" s="166">
        <f>SUM(O106:O108)</f>
        <v>0.04</v>
      </c>
      <c r="P105" s="166"/>
      <c r="Q105" s="166">
        <f>SUM(Q106:Q108)</f>
        <v>0</v>
      </c>
      <c r="R105" s="167"/>
      <c r="S105" s="167"/>
      <c r="T105" s="167"/>
      <c r="U105" s="167"/>
      <c r="V105" s="167">
        <f>SUM(V106:V108)</f>
        <v>5.32</v>
      </c>
      <c r="W105" s="167"/>
      <c r="X105" s="167"/>
      <c r="Y105" s="167"/>
      <c r="AG105" t="s">
        <v>122</v>
      </c>
    </row>
    <row r="106" spans="1:60" outlineLevel="1" x14ac:dyDescent="0.25">
      <c r="A106" s="181">
        <v>44</v>
      </c>
      <c r="B106" s="182" t="s">
        <v>262</v>
      </c>
      <c r="C106" s="190" t="s">
        <v>263</v>
      </c>
      <c r="D106" s="183" t="s">
        <v>165</v>
      </c>
      <c r="E106" s="184">
        <v>4</v>
      </c>
      <c r="F106" s="185"/>
      <c r="G106" s="186">
        <f>ROUND(E106*F106,2)</f>
        <v>0</v>
      </c>
      <c r="H106" s="163">
        <v>0</v>
      </c>
      <c r="I106" s="162">
        <f>ROUND(E106*H106,2)</f>
        <v>0</v>
      </c>
      <c r="J106" s="163">
        <v>688</v>
      </c>
      <c r="K106" s="162">
        <f>ROUND(E106*J106,2)</f>
        <v>2752</v>
      </c>
      <c r="L106" s="162">
        <v>21</v>
      </c>
      <c r="M106" s="162">
        <f>G106*(1+L106/100)</f>
        <v>0</v>
      </c>
      <c r="N106" s="161">
        <v>0</v>
      </c>
      <c r="O106" s="161">
        <f>ROUND(E106*N106,2)</f>
        <v>0</v>
      </c>
      <c r="P106" s="161">
        <v>0</v>
      </c>
      <c r="Q106" s="161">
        <f>ROUND(E106*P106,2)</f>
        <v>0</v>
      </c>
      <c r="R106" s="162"/>
      <c r="S106" s="162" t="s">
        <v>126</v>
      </c>
      <c r="T106" s="162" t="s">
        <v>126</v>
      </c>
      <c r="U106" s="162">
        <v>1.33</v>
      </c>
      <c r="V106" s="162">
        <f>ROUND(E106*U106,2)</f>
        <v>5.32</v>
      </c>
      <c r="W106" s="162"/>
      <c r="X106" s="162" t="s">
        <v>127</v>
      </c>
      <c r="Y106" s="162" t="s">
        <v>128</v>
      </c>
      <c r="Z106" s="152"/>
      <c r="AA106" s="152"/>
      <c r="AB106" s="152"/>
      <c r="AC106" s="152"/>
      <c r="AD106" s="152"/>
      <c r="AE106" s="152"/>
      <c r="AF106" s="152"/>
      <c r="AG106" s="152" t="s">
        <v>129</v>
      </c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2"/>
      <c r="AZ106" s="152"/>
      <c r="BA106" s="152"/>
      <c r="BB106" s="152"/>
      <c r="BC106" s="152"/>
      <c r="BD106" s="152"/>
      <c r="BE106" s="152"/>
      <c r="BF106" s="152"/>
      <c r="BG106" s="152"/>
      <c r="BH106" s="152"/>
    </row>
    <row r="107" spans="1:60" outlineLevel="1" x14ac:dyDescent="0.25">
      <c r="A107" s="181">
        <v>45</v>
      </c>
      <c r="B107" s="182" t="s">
        <v>264</v>
      </c>
      <c r="C107" s="190" t="s">
        <v>265</v>
      </c>
      <c r="D107" s="183" t="s">
        <v>165</v>
      </c>
      <c r="E107" s="184">
        <v>4</v>
      </c>
      <c r="F107" s="185"/>
      <c r="G107" s="186">
        <f>ROUND(E107*F107,2)</f>
        <v>0</v>
      </c>
      <c r="H107" s="163">
        <v>2515</v>
      </c>
      <c r="I107" s="162">
        <f>ROUND(E107*H107,2)</f>
        <v>10060</v>
      </c>
      <c r="J107" s="163">
        <v>0</v>
      </c>
      <c r="K107" s="162">
        <f>ROUND(E107*J107,2)</f>
        <v>0</v>
      </c>
      <c r="L107" s="162">
        <v>21</v>
      </c>
      <c r="M107" s="162">
        <f>G107*(1+L107/100)</f>
        <v>0</v>
      </c>
      <c r="N107" s="161">
        <v>1.0699999999999999E-2</v>
      </c>
      <c r="O107" s="161">
        <f>ROUND(E107*N107,2)</f>
        <v>0.04</v>
      </c>
      <c r="P107" s="161">
        <v>0</v>
      </c>
      <c r="Q107" s="161">
        <f>ROUND(E107*P107,2)</f>
        <v>0</v>
      </c>
      <c r="R107" s="162"/>
      <c r="S107" s="162" t="s">
        <v>218</v>
      </c>
      <c r="T107" s="162" t="s">
        <v>126</v>
      </c>
      <c r="U107" s="162">
        <v>0</v>
      </c>
      <c r="V107" s="162">
        <f>ROUND(E107*U107,2)</f>
        <v>0</v>
      </c>
      <c r="W107" s="162"/>
      <c r="X107" s="162" t="s">
        <v>266</v>
      </c>
      <c r="Y107" s="162" t="s">
        <v>128</v>
      </c>
      <c r="Z107" s="152"/>
      <c r="AA107" s="152"/>
      <c r="AB107" s="152"/>
      <c r="AC107" s="152"/>
      <c r="AD107" s="152"/>
      <c r="AE107" s="152"/>
      <c r="AF107" s="152"/>
      <c r="AG107" s="152" t="s">
        <v>267</v>
      </c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52"/>
      <c r="AR107" s="152"/>
      <c r="AS107" s="152"/>
      <c r="AT107" s="152"/>
      <c r="AU107" s="152"/>
      <c r="AV107" s="152"/>
      <c r="AW107" s="152"/>
      <c r="AX107" s="152"/>
      <c r="AY107" s="152"/>
      <c r="AZ107" s="152"/>
      <c r="BA107" s="152"/>
      <c r="BB107" s="152"/>
      <c r="BC107" s="152"/>
      <c r="BD107" s="152"/>
      <c r="BE107" s="152"/>
      <c r="BF107" s="152"/>
      <c r="BG107" s="152"/>
      <c r="BH107" s="152"/>
    </row>
    <row r="108" spans="1:60" outlineLevel="1" x14ac:dyDescent="0.25">
      <c r="A108" s="181">
        <v>46</v>
      </c>
      <c r="B108" s="182" t="s">
        <v>268</v>
      </c>
      <c r="C108" s="190" t="s">
        <v>269</v>
      </c>
      <c r="D108" s="183" t="s">
        <v>0</v>
      </c>
      <c r="E108" s="185"/>
      <c r="F108" s="185"/>
      <c r="G108" s="186">
        <f>ROUND(E108*F108,2)</f>
        <v>0</v>
      </c>
      <c r="H108" s="163">
        <v>0</v>
      </c>
      <c r="I108" s="162">
        <f>ROUND(E108*H108,2)</f>
        <v>0</v>
      </c>
      <c r="J108" s="163">
        <v>0.63</v>
      </c>
      <c r="K108" s="162">
        <f>ROUND(E108*J108,2)</f>
        <v>0</v>
      </c>
      <c r="L108" s="162">
        <v>21</v>
      </c>
      <c r="M108" s="162">
        <f>G108*(1+L108/100)</f>
        <v>0</v>
      </c>
      <c r="N108" s="161">
        <v>0</v>
      </c>
      <c r="O108" s="161">
        <f>ROUND(E108*N108,2)</f>
        <v>0</v>
      </c>
      <c r="P108" s="161">
        <v>0</v>
      </c>
      <c r="Q108" s="161">
        <f>ROUND(E108*P108,2)</f>
        <v>0</v>
      </c>
      <c r="R108" s="162"/>
      <c r="S108" s="162" t="s">
        <v>126</v>
      </c>
      <c r="T108" s="162" t="s">
        <v>126</v>
      </c>
      <c r="U108" s="162">
        <v>0</v>
      </c>
      <c r="V108" s="162">
        <f>ROUND(E108*U108,2)</f>
        <v>0</v>
      </c>
      <c r="W108" s="162"/>
      <c r="X108" s="162" t="s">
        <v>260</v>
      </c>
      <c r="Y108" s="162" t="s">
        <v>128</v>
      </c>
      <c r="Z108" s="152"/>
      <c r="AA108" s="152"/>
      <c r="AB108" s="152"/>
      <c r="AC108" s="152"/>
      <c r="AD108" s="152"/>
      <c r="AE108" s="152"/>
      <c r="AF108" s="152"/>
      <c r="AG108" s="152" t="s">
        <v>261</v>
      </c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  <c r="BD108" s="152"/>
      <c r="BE108" s="152"/>
      <c r="BF108" s="152"/>
      <c r="BG108" s="152"/>
      <c r="BH108" s="152"/>
    </row>
    <row r="109" spans="1:60" x14ac:dyDescent="0.25">
      <c r="A109" s="168" t="s">
        <v>121</v>
      </c>
      <c r="B109" s="169" t="s">
        <v>76</v>
      </c>
      <c r="C109" s="187" t="s">
        <v>77</v>
      </c>
      <c r="D109" s="170"/>
      <c r="E109" s="171"/>
      <c r="F109" s="172"/>
      <c r="G109" s="173">
        <f>SUMIF(AG110:AG120,"&lt;&gt;NOR",G110:G120)</f>
        <v>0</v>
      </c>
      <c r="H109" s="167"/>
      <c r="I109" s="167">
        <f>SUM(I110:I120)</f>
        <v>8485.68</v>
      </c>
      <c r="J109" s="167"/>
      <c r="K109" s="167">
        <f>SUM(K110:K120)</f>
        <v>11426.32</v>
      </c>
      <c r="L109" s="167"/>
      <c r="M109" s="167">
        <f>SUM(M110:M120)</f>
        <v>0</v>
      </c>
      <c r="N109" s="166"/>
      <c r="O109" s="166">
        <f>SUM(O110:O120)</f>
        <v>6.0000000000000005E-2</v>
      </c>
      <c r="P109" s="166"/>
      <c r="Q109" s="166">
        <f>SUM(Q110:Q120)</f>
        <v>0.06</v>
      </c>
      <c r="R109" s="167"/>
      <c r="S109" s="167"/>
      <c r="T109" s="167"/>
      <c r="U109" s="167"/>
      <c r="V109" s="167">
        <f>SUM(V110:V120)</f>
        <v>18.59</v>
      </c>
      <c r="W109" s="167"/>
      <c r="X109" s="167"/>
      <c r="Y109" s="167"/>
      <c r="AG109" t="s">
        <v>122</v>
      </c>
    </row>
    <row r="110" spans="1:60" outlineLevel="1" x14ac:dyDescent="0.25">
      <c r="A110" s="181">
        <v>47</v>
      </c>
      <c r="B110" s="182" t="s">
        <v>270</v>
      </c>
      <c r="C110" s="190" t="s">
        <v>271</v>
      </c>
      <c r="D110" s="183" t="s">
        <v>205</v>
      </c>
      <c r="E110" s="184">
        <v>1.55</v>
      </c>
      <c r="F110" s="185"/>
      <c r="G110" s="186">
        <f t="shared" ref="G110:G115" si="0">ROUND(E110*F110,2)</f>
        <v>0</v>
      </c>
      <c r="H110" s="163">
        <v>162.88999999999999</v>
      </c>
      <c r="I110" s="162">
        <f t="shared" ref="I110:I115" si="1">ROUND(E110*H110,2)</f>
        <v>252.48</v>
      </c>
      <c r="J110" s="163">
        <v>169.61</v>
      </c>
      <c r="K110" s="162">
        <f t="shared" ref="K110:K115" si="2">ROUND(E110*J110,2)</f>
        <v>262.89999999999998</v>
      </c>
      <c r="L110" s="162">
        <v>21</v>
      </c>
      <c r="M110" s="162">
        <f t="shared" ref="M110:M115" si="3">G110*(1+L110/100)</f>
        <v>0</v>
      </c>
      <c r="N110" s="161">
        <v>1.1900000000000001E-3</v>
      </c>
      <c r="O110" s="161">
        <f t="shared" ref="O110:O115" si="4">ROUND(E110*N110,2)</f>
        <v>0</v>
      </c>
      <c r="P110" s="161">
        <v>0</v>
      </c>
      <c r="Q110" s="161">
        <f t="shared" ref="Q110:Q115" si="5">ROUND(E110*P110,2)</f>
        <v>0</v>
      </c>
      <c r="R110" s="162"/>
      <c r="S110" s="162" t="s">
        <v>126</v>
      </c>
      <c r="T110" s="162" t="s">
        <v>126</v>
      </c>
      <c r="U110" s="162">
        <v>0.28000000000000003</v>
      </c>
      <c r="V110" s="162">
        <f t="shared" ref="V110:V115" si="6">ROUND(E110*U110,2)</f>
        <v>0.43</v>
      </c>
      <c r="W110" s="162"/>
      <c r="X110" s="162" t="s">
        <v>127</v>
      </c>
      <c r="Y110" s="162" t="s">
        <v>128</v>
      </c>
      <c r="Z110" s="152"/>
      <c r="AA110" s="152"/>
      <c r="AB110" s="152"/>
      <c r="AC110" s="152"/>
      <c r="AD110" s="152"/>
      <c r="AE110" s="152"/>
      <c r="AF110" s="152"/>
      <c r="AG110" s="152" t="s">
        <v>129</v>
      </c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  <c r="BB110" s="152"/>
      <c r="BC110" s="152"/>
      <c r="BD110" s="152"/>
      <c r="BE110" s="152"/>
      <c r="BF110" s="152"/>
      <c r="BG110" s="152"/>
      <c r="BH110" s="152"/>
    </row>
    <row r="111" spans="1:60" outlineLevel="1" x14ac:dyDescent="0.25">
      <c r="A111" s="181">
        <v>48</v>
      </c>
      <c r="B111" s="182" t="s">
        <v>272</v>
      </c>
      <c r="C111" s="190" t="s">
        <v>273</v>
      </c>
      <c r="D111" s="183" t="s">
        <v>205</v>
      </c>
      <c r="E111" s="184">
        <v>1.55</v>
      </c>
      <c r="F111" s="185"/>
      <c r="G111" s="186">
        <f t="shared" si="0"/>
        <v>0</v>
      </c>
      <c r="H111" s="163">
        <v>395.56</v>
      </c>
      <c r="I111" s="162">
        <f t="shared" si="1"/>
        <v>613.12</v>
      </c>
      <c r="J111" s="163">
        <v>151.44</v>
      </c>
      <c r="K111" s="162">
        <f t="shared" si="2"/>
        <v>234.73</v>
      </c>
      <c r="L111" s="162">
        <v>21</v>
      </c>
      <c r="M111" s="162">
        <f t="shared" si="3"/>
        <v>0</v>
      </c>
      <c r="N111" s="161">
        <v>1.8799999999999999E-3</v>
      </c>
      <c r="O111" s="161">
        <f t="shared" si="4"/>
        <v>0</v>
      </c>
      <c r="P111" s="161">
        <v>0</v>
      </c>
      <c r="Q111" s="161">
        <f t="shared" si="5"/>
        <v>0</v>
      </c>
      <c r="R111" s="162"/>
      <c r="S111" s="162" t="s">
        <v>126</v>
      </c>
      <c r="T111" s="162" t="s">
        <v>126</v>
      </c>
      <c r="U111" s="162">
        <v>0.25</v>
      </c>
      <c r="V111" s="162">
        <f t="shared" si="6"/>
        <v>0.39</v>
      </c>
      <c r="W111" s="162"/>
      <c r="X111" s="162" t="s">
        <v>127</v>
      </c>
      <c r="Y111" s="162" t="s">
        <v>128</v>
      </c>
      <c r="Z111" s="152"/>
      <c r="AA111" s="152"/>
      <c r="AB111" s="152"/>
      <c r="AC111" s="152"/>
      <c r="AD111" s="152"/>
      <c r="AE111" s="152"/>
      <c r="AF111" s="152"/>
      <c r="AG111" s="152" t="s">
        <v>129</v>
      </c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</row>
    <row r="112" spans="1:60" outlineLevel="1" x14ac:dyDescent="0.25">
      <c r="A112" s="181">
        <v>49</v>
      </c>
      <c r="B112" s="182" t="s">
        <v>274</v>
      </c>
      <c r="C112" s="190" t="s">
        <v>275</v>
      </c>
      <c r="D112" s="183" t="s">
        <v>205</v>
      </c>
      <c r="E112" s="184">
        <v>27</v>
      </c>
      <c r="F112" s="185"/>
      <c r="G112" s="186">
        <f t="shared" si="0"/>
        <v>0</v>
      </c>
      <c r="H112" s="163">
        <v>168.45</v>
      </c>
      <c r="I112" s="162">
        <f t="shared" si="1"/>
        <v>4548.1499999999996</v>
      </c>
      <c r="J112" s="163">
        <v>283.55</v>
      </c>
      <c r="K112" s="162">
        <f t="shared" si="2"/>
        <v>7655.85</v>
      </c>
      <c r="L112" s="162">
        <v>21</v>
      </c>
      <c r="M112" s="162">
        <f t="shared" si="3"/>
        <v>0</v>
      </c>
      <c r="N112" s="161">
        <v>1.6100000000000001E-3</v>
      </c>
      <c r="O112" s="161">
        <f t="shared" si="4"/>
        <v>0.04</v>
      </c>
      <c r="P112" s="161">
        <v>0</v>
      </c>
      <c r="Q112" s="161">
        <f t="shared" si="5"/>
        <v>0</v>
      </c>
      <c r="R112" s="162"/>
      <c r="S112" s="162" t="s">
        <v>126</v>
      </c>
      <c r="T112" s="162" t="s">
        <v>126</v>
      </c>
      <c r="U112" s="162">
        <v>0.46344999999999997</v>
      </c>
      <c r="V112" s="162">
        <f t="shared" si="6"/>
        <v>12.51</v>
      </c>
      <c r="W112" s="162"/>
      <c r="X112" s="162" t="s">
        <v>127</v>
      </c>
      <c r="Y112" s="162" t="s">
        <v>128</v>
      </c>
      <c r="Z112" s="152"/>
      <c r="AA112" s="152"/>
      <c r="AB112" s="152"/>
      <c r="AC112" s="152"/>
      <c r="AD112" s="152"/>
      <c r="AE112" s="152"/>
      <c r="AF112" s="152"/>
      <c r="AG112" s="152" t="s">
        <v>129</v>
      </c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  <c r="BB112" s="152"/>
      <c r="BC112" s="152"/>
      <c r="BD112" s="152"/>
      <c r="BE112" s="152"/>
      <c r="BF112" s="152"/>
      <c r="BG112" s="152"/>
      <c r="BH112" s="152"/>
    </row>
    <row r="113" spans="1:60" outlineLevel="1" x14ac:dyDescent="0.25">
      <c r="A113" s="181">
        <v>50</v>
      </c>
      <c r="B113" s="182" t="s">
        <v>276</v>
      </c>
      <c r="C113" s="190" t="s">
        <v>277</v>
      </c>
      <c r="D113" s="183" t="s">
        <v>205</v>
      </c>
      <c r="E113" s="184">
        <v>1.55</v>
      </c>
      <c r="F113" s="185"/>
      <c r="G113" s="186">
        <f t="shared" si="0"/>
        <v>0</v>
      </c>
      <c r="H113" s="163">
        <v>447.5</v>
      </c>
      <c r="I113" s="162">
        <f t="shared" si="1"/>
        <v>693.63</v>
      </c>
      <c r="J113" s="163">
        <v>157.5</v>
      </c>
      <c r="K113" s="162">
        <f t="shared" si="2"/>
        <v>244.13</v>
      </c>
      <c r="L113" s="162">
        <v>21</v>
      </c>
      <c r="M113" s="162">
        <f t="shared" si="3"/>
        <v>0</v>
      </c>
      <c r="N113" s="161">
        <v>2.3999999999999998E-3</v>
      </c>
      <c r="O113" s="161">
        <f t="shared" si="4"/>
        <v>0</v>
      </c>
      <c r="P113" s="161">
        <v>0</v>
      </c>
      <c r="Q113" s="161">
        <f t="shared" si="5"/>
        <v>0</v>
      </c>
      <c r="R113" s="162"/>
      <c r="S113" s="162" t="s">
        <v>126</v>
      </c>
      <c r="T113" s="162" t="s">
        <v>126</v>
      </c>
      <c r="U113" s="162">
        <v>0.26</v>
      </c>
      <c r="V113" s="162">
        <f t="shared" si="6"/>
        <v>0.4</v>
      </c>
      <c r="W113" s="162"/>
      <c r="X113" s="162" t="s">
        <v>127</v>
      </c>
      <c r="Y113" s="162" t="s">
        <v>128</v>
      </c>
      <c r="Z113" s="152"/>
      <c r="AA113" s="152"/>
      <c r="AB113" s="152"/>
      <c r="AC113" s="152"/>
      <c r="AD113" s="152"/>
      <c r="AE113" s="152"/>
      <c r="AF113" s="152"/>
      <c r="AG113" s="152" t="s">
        <v>129</v>
      </c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  <c r="BB113" s="152"/>
      <c r="BC113" s="152"/>
      <c r="BD113" s="152"/>
      <c r="BE113" s="152"/>
      <c r="BF113" s="152"/>
      <c r="BG113" s="152"/>
      <c r="BH113" s="152"/>
    </row>
    <row r="114" spans="1:60" outlineLevel="1" x14ac:dyDescent="0.25">
      <c r="A114" s="181">
        <v>51</v>
      </c>
      <c r="B114" s="182" t="s">
        <v>278</v>
      </c>
      <c r="C114" s="190" t="s">
        <v>279</v>
      </c>
      <c r="D114" s="183" t="s">
        <v>165</v>
      </c>
      <c r="E114" s="184">
        <v>1</v>
      </c>
      <c r="F114" s="185"/>
      <c r="G114" s="186">
        <f t="shared" si="0"/>
        <v>0</v>
      </c>
      <c r="H114" s="163">
        <v>332.64</v>
      </c>
      <c r="I114" s="162">
        <f t="shared" si="1"/>
        <v>332.64</v>
      </c>
      <c r="J114" s="163">
        <v>248.36</v>
      </c>
      <c r="K114" s="162">
        <f t="shared" si="2"/>
        <v>248.36</v>
      </c>
      <c r="L114" s="162">
        <v>21</v>
      </c>
      <c r="M114" s="162">
        <f t="shared" si="3"/>
        <v>0</v>
      </c>
      <c r="N114" s="161">
        <v>4.0000000000000002E-4</v>
      </c>
      <c r="O114" s="161">
        <f t="shared" si="4"/>
        <v>0</v>
      </c>
      <c r="P114" s="161">
        <v>0</v>
      </c>
      <c r="Q114" s="161">
        <f t="shared" si="5"/>
        <v>0</v>
      </c>
      <c r="R114" s="162"/>
      <c r="S114" s="162" t="s">
        <v>126</v>
      </c>
      <c r="T114" s="162" t="s">
        <v>126</v>
      </c>
      <c r="U114" s="162">
        <v>0.41</v>
      </c>
      <c r="V114" s="162">
        <f t="shared" si="6"/>
        <v>0.41</v>
      </c>
      <c r="W114" s="162"/>
      <c r="X114" s="162" t="s">
        <v>127</v>
      </c>
      <c r="Y114" s="162" t="s">
        <v>128</v>
      </c>
      <c r="Z114" s="152"/>
      <c r="AA114" s="152"/>
      <c r="AB114" s="152"/>
      <c r="AC114" s="152"/>
      <c r="AD114" s="152"/>
      <c r="AE114" s="152"/>
      <c r="AF114" s="152"/>
      <c r="AG114" s="152" t="s">
        <v>129</v>
      </c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</row>
    <row r="115" spans="1:60" outlineLevel="1" x14ac:dyDescent="0.25">
      <c r="A115" s="175">
        <v>52</v>
      </c>
      <c r="B115" s="176" t="s">
        <v>280</v>
      </c>
      <c r="C115" s="188" t="s">
        <v>281</v>
      </c>
      <c r="D115" s="177" t="s">
        <v>205</v>
      </c>
      <c r="E115" s="178">
        <v>4.2</v>
      </c>
      <c r="F115" s="179"/>
      <c r="G115" s="180">
        <f t="shared" si="0"/>
        <v>0</v>
      </c>
      <c r="H115" s="163">
        <v>260.12</v>
      </c>
      <c r="I115" s="162">
        <f t="shared" si="1"/>
        <v>1092.5</v>
      </c>
      <c r="J115" s="163">
        <v>145.38</v>
      </c>
      <c r="K115" s="162">
        <f t="shared" si="2"/>
        <v>610.6</v>
      </c>
      <c r="L115" s="162">
        <v>21</v>
      </c>
      <c r="M115" s="162">
        <f t="shared" si="3"/>
        <v>0</v>
      </c>
      <c r="N115" s="161">
        <v>1.3699999999999999E-3</v>
      </c>
      <c r="O115" s="161">
        <f t="shared" si="4"/>
        <v>0.01</v>
      </c>
      <c r="P115" s="161">
        <v>0</v>
      </c>
      <c r="Q115" s="161">
        <f t="shared" si="5"/>
        <v>0</v>
      </c>
      <c r="R115" s="162"/>
      <c r="S115" s="162" t="s">
        <v>126</v>
      </c>
      <c r="T115" s="162" t="s">
        <v>126</v>
      </c>
      <c r="U115" s="162">
        <v>0.24</v>
      </c>
      <c r="V115" s="162">
        <f t="shared" si="6"/>
        <v>1.01</v>
      </c>
      <c r="W115" s="162"/>
      <c r="X115" s="162" t="s">
        <v>127</v>
      </c>
      <c r="Y115" s="162" t="s">
        <v>128</v>
      </c>
      <c r="Z115" s="152"/>
      <c r="AA115" s="152"/>
      <c r="AB115" s="152"/>
      <c r="AC115" s="152"/>
      <c r="AD115" s="152"/>
      <c r="AE115" s="152"/>
      <c r="AF115" s="152"/>
      <c r="AG115" s="152" t="s">
        <v>129</v>
      </c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</row>
    <row r="116" spans="1:60" outlineLevel="2" x14ac:dyDescent="0.25">
      <c r="A116" s="159"/>
      <c r="B116" s="160"/>
      <c r="C116" s="189" t="s">
        <v>282</v>
      </c>
      <c r="D116" s="164"/>
      <c r="E116" s="165">
        <v>4.2</v>
      </c>
      <c r="F116" s="162"/>
      <c r="G116" s="162"/>
      <c r="H116" s="162"/>
      <c r="I116" s="162"/>
      <c r="J116" s="162"/>
      <c r="K116" s="162"/>
      <c r="L116" s="162"/>
      <c r="M116" s="162"/>
      <c r="N116" s="161"/>
      <c r="O116" s="161"/>
      <c r="P116" s="161"/>
      <c r="Q116" s="161"/>
      <c r="R116" s="162"/>
      <c r="S116" s="162"/>
      <c r="T116" s="162"/>
      <c r="U116" s="162"/>
      <c r="V116" s="162"/>
      <c r="W116" s="162"/>
      <c r="X116" s="162"/>
      <c r="Y116" s="162"/>
      <c r="Z116" s="152"/>
      <c r="AA116" s="152"/>
      <c r="AB116" s="152"/>
      <c r="AC116" s="152"/>
      <c r="AD116" s="152"/>
      <c r="AE116" s="152"/>
      <c r="AF116" s="152"/>
      <c r="AG116" s="152" t="s">
        <v>131</v>
      </c>
      <c r="AH116" s="152">
        <v>0</v>
      </c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</row>
    <row r="117" spans="1:60" outlineLevel="1" x14ac:dyDescent="0.25">
      <c r="A117" s="175">
        <v>53</v>
      </c>
      <c r="B117" s="176" t="s">
        <v>283</v>
      </c>
      <c r="C117" s="188" t="s">
        <v>284</v>
      </c>
      <c r="D117" s="177" t="s">
        <v>205</v>
      </c>
      <c r="E117" s="178">
        <v>4.04</v>
      </c>
      <c r="F117" s="179"/>
      <c r="G117" s="180">
        <f>ROUND(E117*F117,2)</f>
        <v>0</v>
      </c>
      <c r="H117" s="163">
        <v>235.93</v>
      </c>
      <c r="I117" s="162">
        <f>ROUND(E117*H117,2)</f>
        <v>953.16</v>
      </c>
      <c r="J117" s="163">
        <v>244.57</v>
      </c>
      <c r="K117" s="162">
        <f>ROUND(E117*J117,2)</f>
        <v>988.06</v>
      </c>
      <c r="L117" s="162">
        <v>21</v>
      </c>
      <c r="M117" s="162">
        <f>G117*(1+L117/100)</f>
        <v>0</v>
      </c>
      <c r="N117" s="161">
        <v>2.0899999999999998E-3</v>
      </c>
      <c r="O117" s="161">
        <f>ROUND(E117*N117,2)</f>
        <v>0.01</v>
      </c>
      <c r="P117" s="161">
        <v>0</v>
      </c>
      <c r="Q117" s="161">
        <f>ROUND(E117*P117,2)</f>
        <v>0</v>
      </c>
      <c r="R117" s="162"/>
      <c r="S117" s="162" t="s">
        <v>126</v>
      </c>
      <c r="T117" s="162" t="s">
        <v>126</v>
      </c>
      <c r="U117" s="162">
        <v>0.38524999999999998</v>
      </c>
      <c r="V117" s="162">
        <f>ROUND(E117*U117,2)</f>
        <v>1.56</v>
      </c>
      <c r="W117" s="162"/>
      <c r="X117" s="162" t="s">
        <v>127</v>
      </c>
      <c r="Y117" s="162" t="s">
        <v>128</v>
      </c>
      <c r="Z117" s="152"/>
      <c r="AA117" s="152"/>
      <c r="AB117" s="152"/>
      <c r="AC117" s="152"/>
      <c r="AD117" s="152"/>
      <c r="AE117" s="152"/>
      <c r="AF117" s="152"/>
      <c r="AG117" s="152" t="s">
        <v>129</v>
      </c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  <c r="BD117" s="152"/>
      <c r="BE117" s="152"/>
      <c r="BF117" s="152"/>
      <c r="BG117" s="152"/>
      <c r="BH117" s="152"/>
    </row>
    <row r="118" spans="1:60" outlineLevel="2" x14ac:dyDescent="0.25">
      <c r="A118" s="159"/>
      <c r="B118" s="160"/>
      <c r="C118" s="189" t="s">
        <v>206</v>
      </c>
      <c r="D118" s="164"/>
      <c r="E118" s="165">
        <v>4.04</v>
      </c>
      <c r="F118" s="162"/>
      <c r="G118" s="162"/>
      <c r="H118" s="162"/>
      <c r="I118" s="162"/>
      <c r="J118" s="162"/>
      <c r="K118" s="162"/>
      <c r="L118" s="162"/>
      <c r="M118" s="162"/>
      <c r="N118" s="161"/>
      <c r="O118" s="161"/>
      <c r="P118" s="161"/>
      <c r="Q118" s="161"/>
      <c r="R118" s="162"/>
      <c r="S118" s="162"/>
      <c r="T118" s="162"/>
      <c r="U118" s="162"/>
      <c r="V118" s="162"/>
      <c r="W118" s="162"/>
      <c r="X118" s="162"/>
      <c r="Y118" s="162"/>
      <c r="Z118" s="152"/>
      <c r="AA118" s="152"/>
      <c r="AB118" s="152"/>
      <c r="AC118" s="152"/>
      <c r="AD118" s="152"/>
      <c r="AE118" s="152"/>
      <c r="AF118" s="152"/>
      <c r="AG118" s="152" t="s">
        <v>131</v>
      </c>
      <c r="AH118" s="152">
        <v>0</v>
      </c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</row>
    <row r="119" spans="1:60" outlineLevel="1" x14ac:dyDescent="0.25">
      <c r="A119" s="181">
        <v>54</v>
      </c>
      <c r="B119" s="182" t="s">
        <v>285</v>
      </c>
      <c r="C119" s="190" t="s">
        <v>286</v>
      </c>
      <c r="D119" s="183" t="s">
        <v>205</v>
      </c>
      <c r="E119" s="184">
        <v>27</v>
      </c>
      <c r="F119" s="185"/>
      <c r="G119" s="186">
        <f>ROUND(E119*F119,2)</f>
        <v>0</v>
      </c>
      <c r="H119" s="163">
        <v>0</v>
      </c>
      <c r="I119" s="162">
        <f>ROUND(E119*H119,2)</f>
        <v>0</v>
      </c>
      <c r="J119" s="163">
        <v>37.9</v>
      </c>
      <c r="K119" s="162">
        <f>ROUND(E119*J119,2)</f>
        <v>1023.3</v>
      </c>
      <c r="L119" s="162">
        <v>21</v>
      </c>
      <c r="M119" s="162">
        <f>G119*(1+L119/100)</f>
        <v>0</v>
      </c>
      <c r="N119" s="161">
        <v>0</v>
      </c>
      <c r="O119" s="161">
        <f>ROUND(E119*N119,2)</f>
        <v>0</v>
      </c>
      <c r="P119" s="161">
        <v>2.2599999999999999E-3</v>
      </c>
      <c r="Q119" s="161">
        <f>ROUND(E119*P119,2)</f>
        <v>0.06</v>
      </c>
      <c r="R119" s="162"/>
      <c r="S119" s="162" t="s">
        <v>126</v>
      </c>
      <c r="T119" s="162" t="s">
        <v>126</v>
      </c>
      <c r="U119" s="162">
        <v>5.7500000000000002E-2</v>
      </c>
      <c r="V119" s="162">
        <f>ROUND(E119*U119,2)</f>
        <v>1.55</v>
      </c>
      <c r="W119" s="162"/>
      <c r="X119" s="162" t="s">
        <v>127</v>
      </c>
      <c r="Y119" s="162" t="s">
        <v>128</v>
      </c>
      <c r="Z119" s="152"/>
      <c r="AA119" s="152"/>
      <c r="AB119" s="152"/>
      <c r="AC119" s="152"/>
      <c r="AD119" s="152"/>
      <c r="AE119" s="152"/>
      <c r="AF119" s="152"/>
      <c r="AG119" s="152" t="s">
        <v>129</v>
      </c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</row>
    <row r="120" spans="1:60" outlineLevel="1" x14ac:dyDescent="0.25">
      <c r="A120" s="181">
        <v>55</v>
      </c>
      <c r="B120" s="182" t="s">
        <v>287</v>
      </c>
      <c r="C120" s="190" t="s">
        <v>288</v>
      </c>
      <c r="D120" s="183" t="s">
        <v>137</v>
      </c>
      <c r="E120" s="184">
        <v>6.6549999999999998E-2</v>
      </c>
      <c r="F120" s="185"/>
      <c r="G120" s="186">
        <f>ROUND(E120*F120,2)</f>
        <v>0</v>
      </c>
      <c r="H120" s="163">
        <v>0</v>
      </c>
      <c r="I120" s="162">
        <f>ROUND(E120*H120,2)</f>
        <v>0</v>
      </c>
      <c r="J120" s="163">
        <v>2380</v>
      </c>
      <c r="K120" s="162">
        <f>ROUND(E120*J120,2)</f>
        <v>158.38999999999999</v>
      </c>
      <c r="L120" s="162">
        <v>21</v>
      </c>
      <c r="M120" s="162">
        <f>G120*(1+L120/100)</f>
        <v>0</v>
      </c>
      <c r="N120" s="161">
        <v>0</v>
      </c>
      <c r="O120" s="161">
        <f>ROUND(E120*N120,2)</f>
        <v>0</v>
      </c>
      <c r="P120" s="161">
        <v>0</v>
      </c>
      <c r="Q120" s="161">
        <f>ROUND(E120*P120,2)</f>
        <v>0</v>
      </c>
      <c r="R120" s="162"/>
      <c r="S120" s="162" t="s">
        <v>126</v>
      </c>
      <c r="T120" s="162" t="s">
        <v>126</v>
      </c>
      <c r="U120" s="162">
        <v>4.9470000000000001</v>
      </c>
      <c r="V120" s="162">
        <f>ROUND(E120*U120,2)</f>
        <v>0.33</v>
      </c>
      <c r="W120" s="162"/>
      <c r="X120" s="162" t="s">
        <v>260</v>
      </c>
      <c r="Y120" s="162" t="s">
        <v>128</v>
      </c>
      <c r="Z120" s="152"/>
      <c r="AA120" s="152"/>
      <c r="AB120" s="152"/>
      <c r="AC120" s="152"/>
      <c r="AD120" s="152"/>
      <c r="AE120" s="152"/>
      <c r="AF120" s="152"/>
      <c r="AG120" s="152" t="s">
        <v>261</v>
      </c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</row>
    <row r="121" spans="1:60" x14ac:dyDescent="0.25">
      <c r="A121" s="168" t="s">
        <v>121</v>
      </c>
      <c r="B121" s="169" t="s">
        <v>78</v>
      </c>
      <c r="C121" s="187" t="s">
        <v>79</v>
      </c>
      <c r="D121" s="170"/>
      <c r="E121" s="171"/>
      <c r="F121" s="172"/>
      <c r="G121" s="173">
        <f>SUMIF(AG122:AG125,"&lt;&gt;NOR",G122:G125)</f>
        <v>0</v>
      </c>
      <c r="H121" s="167"/>
      <c r="I121" s="167">
        <f>SUM(I122:I125)</f>
        <v>0</v>
      </c>
      <c r="J121" s="167"/>
      <c r="K121" s="167">
        <f>SUM(K122:K125)</f>
        <v>73420</v>
      </c>
      <c r="L121" s="167"/>
      <c r="M121" s="167">
        <f>SUM(M122:M125)</f>
        <v>0</v>
      </c>
      <c r="N121" s="166"/>
      <c r="O121" s="166">
        <f>SUM(O122:O125)</f>
        <v>0</v>
      </c>
      <c r="P121" s="166"/>
      <c r="Q121" s="166">
        <f>SUM(Q122:Q125)</f>
        <v>0</v>
      </c>
      <c r="R121" s="167"/>
      <c r="S121" s="167"/>
      <c r="T121" s="167"/>
      <c r="U121" s="167"/>
      <c r="V121" s="167">
        <f>SUM(V122:V125)</f>
        <v>0</v>
      </c>
      <c r="W121" s="167"/>
      <c r="X121" s="167"/>
      <c r="Y121" s="167"/>
      <c r="AG121" t="s">
        <v>122</v>
      </c>
    </row>
    <row r="122" spans="1:60" outlineLevel="1" x14ac:dyDescent="0.25">
      <c r="A122" s="181">
        <v>56</v>
      </c>
      <c r="B122" s="182" t="s">
        <v>289</v>
      </c>
      <c r="C122" s="190" t="s">
        <v>290</v>
      </c>
      <c r="D122" s="183" t="s">
        <v>165</v>
      </c>
      <c r="E122" s="184">
        <v>1</v>
      </c>
      <c r="F122" s="185"/>
      <c r="G122" s="186">
        <f>ROUND(E122*F122,2)</f>
        <v>0</v>
      </c>
      <c r="H122" s="163">
        <v>0</v>
      </c>
      <c r="I122" s="162">
        <f>ROUND(E122*H122,2)</f>
        <v>0</v>
      </c>
      <c r="J122" s="163">
        <v>8300</v>
      </c>
      <c r="K122" s="162">
        <f>ROUND(E122*J122,2)</f>
        <v>8300</v>
      </c>
      <c r="L122" s="162">
        <v>21</v>
      </c>
      <c r="M122" s="162">
        <f>G122*(1+L122/100)</f>
        <v>0</v>
      </c>
      <c r="N122" s="161">
        <v>0</v>
      </c>
      <c r="O122" s="161">
        <f>ROUND(E122*N122,2)</f>
        <v>0</v>
      </c>
      <c r="P122" s="161">
        <v>0</v>
      </c>
      <c r="Q122" s="161">
        <f>ROUND(E122*P122,2)</f>
        <v>0</v>
      </c>
      <c r="R122" s="162"/>
      <c r="S122" s="162" t="s">
        <v>218</v>
      </c>
      <c r="T122" s="162" t="s">
        <v>219</v>
      </c>
      <c r="U122" s="162">
        <v>0</v>
      </c>
      <c r="V122" s="162">
        <f>ROUND(E122*U122,2)</f>
        <v>0</v>
      </c>
      <c r="W122" s="162"/>
      <c r="X122" s="162" t="s">
        <v>127</v>
      </c>
      <c r="Y122" s="162" t="s">
        <v>128</v>
      </c>
      <c r="Z122" s="152"/>
      <c r="AA122" s="152"/>
      <c r="AB122" s="152"/>
      <c r="AC122" s="152"/>
      <c r="AD122" s="152"/>
      <c r="AE122" s="152"/>
      <c r="AF122" s="152"/>
      <c r="AG122" s="152" t="s">
        <v>129</v>
      </c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</row>
    <row r="123" spans="1:60" outlineLevel="1" x14ac:dyDescent="0.25">
      <c r="A123" s="181">
        <v>57</v>
      </c>
      <c r="B123" s="182" t="s">
        <v>291</v>
      </c>
      <c r="C123" s="190" t="s">
        <v>292</v>
      </c>
      <c r="D123" s="183" t="s">
        <v>165</v>
      </c>
      <c r="E123" s="184">
        <v>5</v>
      </c>
      <c r="F123" s="185"/>
      <c r="G123" s="186">
        <f>ROUND(E123*F123,2)</f>
        <v>0</v>
      </c>
      <c r="H123" s="163">
        <v>0</v>
      </c>
      <c r="I123" s="162">
        <f>ROUND(E123*H123,2)</f>
        <v>0</v>
      </c>
      <c r="J123" s="163">
        <v>11300</v>
      </c>
      <c r="K123" s="162">
        <f>ROUND(E123*J123,2)</f>
        <v>56500</v>
      </c>
      <c r="L123" s="162">
        <v>21</v>
      </c>
      <c r="M123" s="162">
        <f>G123*(1+L123/100)</f>
        <v>0</v>
      </c>
      <c r="N123" s="161">
        <v>0</v>
      </c>
      <c r="O123" s="161">
        <f>ROUND(E123*N123,2)</f>
        <v>0</v>
      </c>
      <c r="P123" s="161">
        <v>0</v>
      </c>
      <c r="Q123" s="161">
        <f>ROUND(E123*P123,2)</f>
        <v>0</v>
      </c>
      <c r="R123" s="162"/>
      <c r="S123" s="162" t="s">
        <v>218</v>
      </c>
      <c r="T123" s="162" t="s">
        <v>219</v>
      </c>
      <c r="U123" s="162">
        <v>0</v>
      </c>
      <c r="V123" s="162">
        <f>ROUND(E123*U123,2)</f>
        <v>0</v>
      </c>
      <c r="W123" s="162"/>
      <c r="X123" s="162" t="s">
        <v>127</v>
      </c>
      <c r="Y123" s="162" t="s">
        <v>128</v>
      </c>
      <c r="Z123" s="152"/>
      <c r="AA123" s="152"/>
      <c r="AB123" s="152"/>
      <c r="AC123" s="152"/>
      <c r="AD123" s="152"/>
      <c r="AE123" s="152"/>
      <c r="AF123" s="152"/>
      <c r="AG123" s="152" t="s">
        <v>129</v>
      </c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</row>
    <row r="124" spans="1:60" outlineLevel="1" x14ac:dyDescent="0.25">
      <c r="A124" s="181">
        <v>58</v>
      </c>
      <c r="B124" s="182" t="s">
        <v>293</v>
      </c>
      <c r="C124" s="190" t="s">
        <v>294</v>
      </c>
      <c r="D124" s="183" t="s">
        <v>165</v>
      </c>
      <c r="E124" s="184">
        <v>1</v>
      </c>
      <c r="F124" s="185"/>
      <c r="G124" s="186">
        <f>ROUND(E124*F124,2)</f>
        <v>0</v>
      </c>
      <c r="H124" s="163">
        <v>0</v>
      </c>
      <c r="I124" s="162">
        <f>ROUND(E124*H124,2)</f>
        <v>0</v>
      </c>
      <c r="J124" s="163">
        <v>8620</v>
      </c>
      <c r="K124" s="162">
        <f>ROUND(E124*J124,2)</f>
        <v>8620</v>
      </c>
      <c r="L124" s="162">
        <v>21</v>
      </c>
      <c r="M124" s="162">
        <f>G124*(1+L124/100)</f>
        <v>0</v>
      </c>
      <c r="N124" s="161">
        <v>0</v>
      </c>
      <c r="O124" s="161">
        <f>ROUND(E124*N124,2)</f>
        <v>0</v>
      </c>
      <c r="P124" s="161">
        <v>0</v>
      </c>
      <c r="Q124" s="161">
        <f>ROUND(E124*P124,2)</f>
        <v>0</v>
      </c>
      <c r="R124" s="162"/>
      <c r="S124" s="162" t="s">
        <v>218</v>
      </c>
      <c r="T124" s="162" t="s">
        <v>219</v>
      </c>
      <c r="U124" s="162">
        <v>0</v>
      </c>
      <c r="V124" s="162">
        <f>ROUND(E124*U124,2)</f>
        <v>0</v>
      </c>
      <c r="W124" s="162"/>
      <c r="X124" s="162" t="s">
        <v>127</v>
      </c>
      <c r="Y124" s="162" t="s">
        <v>128</v>
      </c>
      <c r="Z124" s="152"/>
      <c r="AA124" s="152"/>
      <c r="AB124" s="152"/>
      <c r="AC124" s="152"/>
      <c r="AD124" s="152"/>
      <c r="AE124" s="152"/>
      <c r="AF124" s="152"/>
      <c r="AG124" s="152" t="s">
        <v>129</v>
      </c>
      <c r="AH124" s="152"/>
      <c r="AI124" s="152"/>
      <c r="AJ124" s="152"/>
      <c r="AK124" s="152"/>
      <c r="AL124" s="152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52"/>
      <c r="BB124" s="152"/>
      <c r="BC124" s="152"/>
      <c r="BD124" s="152"/>
      <c r="BE124" s="152"/>
      <c r="BF124" s="152"/>
      <c r="BG124" s="152"/>
      <c r="BH124" s="152"/>
    </row>
    <row r="125" spans="1:60" outlineLevel="1" x14ac:dyDescent="0.25">
      <c r="A125" s="181">
        <v>59</v>
      </c>
      <c r="B125" s="182" t="s">
        <v>295</v>
      </c>
      <c r="C125" s="190" t="s">
        <v>296</v>
      </c>
      <c r="D125" s="183" t="s">
        <v>0</v>
      </c>
      <c r="E125" s="185"/>
      <c r="F125" s="185"/>
      <c r="G125" s="186">
        <f>ROUND(E125*F125,2)</f>
        <v>0</v>
      </c>
      <c r="H125" s="163">
        <v>0</v>
      </c>
      <c r="I125" s="162">
        <f>ROUND(E125*H125,2)</f>
        <v>0</v>
      </c>
      <c r="J125" s="163">
        <v>1.85</v>
      </c>
      <c r="K125" s="162">
        <f>ROUND(E125*J125,2)</f>
        <v>0</v>
      </c>
      <c r="L125" s="162">
        <v>21</v>
      </c>
      <c r="M125" s="162">
        <f>G125*(1+L125/100)</f>
        <v>0</v>
      </c>
      <c r="N125" s="161">
        <v>0</v>
      </c>
      <c r="O125" s="161">
        <f>ROUND(E125*N125,2)</f>
        <v>0</v>
      </c>
      <c r="P125" s="161">
        <v>0</v>
      </c>
      <c r="Q125" s="161">
        <f>ROUND(E125*P125,2)</f>
        <v>0</v>
      </c>
      <c r="R125" s="162"/>
      <c r="S125" s="162" t="s">
        <v>126</v>
      </c>
      <c r="T125" s="162" t="s">
        <v>126</v>
      </c>
      <c r="U125" s="162">
        <v>0</v>
      </c>
      <c r="V125" s="162">
        <f>ROUND(E125*U125,2)</f>
        <v>0</v>
      </c>
      <c r="W125" s="162"/>
      <c r="X125" s="162" t="s">
        <v>260</v>
      </c>
      <c r="Y125" s="162" t="s">
        <v>128</v>
      </c>
      <c r="Z125" s="152"/>
      <c r="AA125" s="152"/>
      <c r="AB125" s="152"/>
      <c r="AC125" s="152"/>
      <c r="AD125" s="152"/>
      <c r="AE125" s="152"/>
      <c r="AF125" s="152"/>
      <c r="AG125" s="152" t="s">
        <v>261</v>
      </c>
      <c r="AH125" s="152"/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52"/>
      <c r="AV125" s="152"/>
      <c r="AW125" s="152"/>
      <c r="AX125" s="152"/>
      <c r="AY125" s="152"/>
      <c r="AZ125" s="152"/>
      <c r="BA125" s="152"/>
      <c r="BB125" s="152"/>
      <c r="BC125" s="152"/>
      <c r="BD125" s="152"/>
      <c r="BE125" s="152"/>
      <c r="BF125" s="152"/>
      <c r="BG125" s="152"/>
      <c r="BH125" s="152"/>
    </row>
    <row r="126" spans="1:60" x14ac:dyDescent="0.25">
      <c r="A126" s="168" t="s">
        <v>121</v>
      </c>
      <c r="B126" s="169" t="s">
        <v>80</v>
      </c>
      <c r="C126" s="187" t="s">
        <v>81</v>
      </c>
      <c r="D126" s="170"/>
      <c r="E126" s="171"/>
      <c r="F126" s="172"/>
      <c r="G126" s="173">
        <f>SUMIF(AG127:AG140,"&lt;&gt;NOR",G127:G140)</f>
        <v>0</v>
      </c>
      <c r="H126" s="167"/>
      <c r="I126" s="167">
        <f>SUM(I127:I140)</f>
        <v>6307.55</v>
      </c>
      <c r="J126" s="167"/>
      <c r="K126" s="167">
        <f>SUM(K127:K140)</f>
        <v>4874.59</v>
      </c>
      <c r="L126" s="167"/>
      <c r="M126" s="167">
        <f>SUM(M127:M140)</f>
        <v>0</v>
      </c>
      <c r="N126" s="166"/>
      <c r="O126" s="166">
        <f>SUM(O127:O140)</f>
        <v>0.15</v>
      </c>
      <c r="P126" s="166"/>
      <c r="Q126" s="166">
        <f>SUM(Q127:Q140)</f>
        <v>0</v>
      </c>
      <c r="R126" s="167"/>
      <c r="S126" s="167"/>
      <c r="T126" s="167"/>
      <c r="U126" s="167"/>
      <c r="V126" s="167">
        <f>SUM(V127:V140)</f>
        <v>8.51</v>
      </c>
      <c r="W126" s="167"/>
      <c r="X126" s="167"/>
      <c r="Y126" s="167"/>
      <c r="AG126" t="s">
        <v>122</v>
      </c>
    </row>
    <row r="127" spans="1:60" ht="20.399999999999999" outlineLevel="1" x14ac:dyDescent="0.25">
      <c r="A127" s="175">
        <v>60</v>
      </c>
      <c r="B127" s="176" t="s">
        <v>297</v>
      </c>
      <c r="C127" s="188" t="s">
        <v>298</v>
      </c>
      <c r="D127" s="177" t="s">
        <v>146</v>
      </c>
      <c r="E127" s="178">
        <v>5.4</v>
      </c>
      <c r="F127" s="179"/>
      <c r="G127" s="180">
        <f>ROUND(E127*F127,2)</f>
        <v>0</v>
      </c>
      <c r="H127" s="163">
        <v>25.73</v>
      </c>
      <c r="I127" s="162">
        <f>ROUND(E127*H127,2)</f>
        <v>138.94</v>
      </c>
      <c r="J127" s="163">
        <v>28.17</v>
      </c>
      <c r="K127" s="162">
        <f>ROUND(E127*J127,2)</f>
        <v>152.12</v>
      </c>
      <c r="L127" s="162">
        <v>21</v>
      </c>
      <c r="M127" s="162">
        <f>G127*(1+L127/100)</f>
        <v>0</v>
      </c>
      <c r="N127" s="161">
        <v>2.1000000000000001E-4</v>
      </c>
      <c r="O127" s="161">
        <f>ROUND(E127*N127,2)</f>
        <v>0</v>
      </c>
      <c r="P127" s="161">
        <v>0</v>
      </c>
      <c r="Q127" s="161">
        <f>ROUND(E127*P127,2)</f>
        <v>0</v>
      </c>
      <c r="R127" s="162"/>
      <c r="S127" s="162" t="s">
        <v>126</v>
      </c>
      <c r="T127" s="162" t="s">
        <v>126</v>
      </c>
      <c r="U127" s="162">
        <v>0.05</v>
      </c>
      <c r="V127" s="162">
        <f>ROUND(E127*U127,2)</f>
        <v>0.27</v>
      </c>
      <c r="W127" s="162"/>
      <c r="X127" s="162" t="s">
        <v>127</v>
      </c>
      <c r="Y127" s="162" t="s">
        <v>128</v>
      </c>
      <c r="Z127" s="152"/>
      <c r="AA127" s="152"/>
      <c r="AB127" s="152"/>
      <c r="AC127" s="152"/>
      <c r="AD127" s="152"/>
      <c r="AE127" s="152"/>
      <c r="AF127" s="152"/>
      <c r="AG127" s="152" t="s">
        <v>129</v>
      </c>
      <c r="AH127" s="152"/>
      <c r="AI127" s="152"/>
      <c r="AJ127" s="152"/>
      <c r="AK127" s="152"/>
      <c r="AL127" s="152"/>
      <c r="AM127" s="152"/>
      <c r="AN127" s="152"/>
      <c r="AO127" s="152"/>
      <c r="AP127" s="152"/>
      <c r="AQ127" s="152"/>
      <c r="AR127" s="152"/>
      <c r="AS127" s="152"/>
      <c r="AT127" s="152"/>
      <c r="AU127" s="152"/>
      <c r="AV127" s="152"/>
      <c r="AW127" s="152"/>
      <c r="AX127" s="152"/>
      <c r="AY127" s="152"/>
      <c r="AZ127" s="152"/>
      <c r="BA127" s="152"/>
      <c r="BB127" s="152"/>
      <c r="BC127" s="152"/>
      <c r="BD127" s="152"/>
      <c r="BE127" s="152"/>
      <c r="BF127" s="152"/>
      <c r="BG127" s="152"/>
      <c r="BH127" s="152"/>
    </row>
    <row r="128" spans="1:60" outlineLevel="2" x14ac:dyDescent="0.25">
      <c r="A128" s="159"/>
      <c r="B128" s="160"/>
      <c r="C128" s="189" t="s">
        <v>299</v>
      </c>
      <c r="D128" s="164"/>
      <c r="E128" s="165">
        <v>5.4</v>
      </c>
      <c r="F128" s="162"/>
      <c r="G128" s="162"/>
      <c r="H128" s="162"/>
      <c r="I128" s="162"/>
      <c r="J128" s="162"/>
      <c r="K128" s="162"/>
      <c r="L128" s="162"/>
      <c r="M128" s="162"/>
      <c r="N128" s="161"/>
      <c r="O128" s="161"/>
      <c r="P128" s="161"/>
      <c r="Q128" s="161"/>
      <c r="R128" s="162"/>
      <c r="S128" s="162"/>
      <c r="T128" s="162"/>
      <c r="U128" s="162"/>
      <c r="V128" s="162"/>
      <c r="W128" s="162"/>
      <c r="X128" s="162"/>
      <c r="Y128" s="162"/>
      <c r="Z128" s="152"/>
      <c r="AA128" s="152"/>
      <c r="AB128" s="152"/>
      <c r="AC128" s="152"/>
      <c r="AD128" s="152"/>
      <c r="AE128" s="152"/>
      <c r="AF128" s="152"/>
      <c r="AG128" s="152" t="s">
        <v>131</v>
      </c>
      <c r="AH128" s="152">
        <v>5</v>
      </c>
      <c r="AI128" s="152"/>
      <c r="AJ128" s="152"/>
      <c r="AK128" s="152"/>
      <c r="AL128" s="152"/>
      <c r="AM128" s="152"/>
      <c r="AN128" s="152"/>
      <c r="AO128" s="152"/>
      <c r="AP128" s="152"/>
      <c r="AQ128" s="152"/>
      <c r="AR128" s="152"/>
      <c r="AS128" s="152"/>
      <c r="AT128" s="152"/>
      <c r="AU128" s="152"/>
      <c r="AV128" s="152"/>
      <c r="AW128" s="152"/>
      <c r="AX128" s="152"/>
      <c r="AY128" s="152"/>
      <c r="AZ128" s="152"/>
      <c r="BA128" s="152"/>
      <c r="BB128" s="152"/>
      <c r="BC128" s="152"/>
      <c r="BD128" s="152"/>
      <c r="BE128" s="152"/>
      <c r="BF128" s="152"/>
      <c r="BG128" s="152"/>
      <c r="BH128" s="152"/>
    </row>
    <row r="129" spans="1:60" ht="20.399999999999999" outlineLevel="1" x14ac:dyDescent="0.25">
      <c r="A129" s="175">
        <v>61</v>
      </c>
      <c r="B129" s="176" t="s">
        <v>300</v>
      </c>
      <c r="C129" s="188" t="s">
        <v>301</v>
      </c>
      <c r="D129" s="177" t="s">
        <v>205</v>
      </c>
      <c r="E129" s="178">
        <v>6</v>
      </c>
      <c r="F129" s="179"/>
      <c r="G129" s="180">
        <f>ROUND(E129*F129,2)</f>
        <v>0</v>
      </c>
      <c r="H129" s="163">
        <v>31.35</v>
      </c>
      <c r="I129" s="162">
        <f>ROUND(E129*H129,2)</f>
        <v>188.1</v>
      </c>
      <c r="J129" s="163">
        <v>133.15</v>
      </c>
      <c r="K129" s="162">
        <f>ROUND(E129*J129,2)</f>
        <v>798.9</v>
      </c>
      <c r="L129" s="162">
        <v>21</v>
      </c>
      <c r="M129" s="162">
        <f>G129*(1+L129/100)</f>
        <v>0</v>
      </c>
      <c r="N129" s="161">
        <v>4.0999999999999999E-4</v>
      </c>
      <c r="O129" s="161">
        <f>ROUND(E129*N129,2)</f>
        <v>0</v>
      </c>
      <c r="P129" s="161">
        <v>0</v>
      </c>
      <c r="Q129" s="161">
        <f>ROUND(E129*P129,2)</f>
        <v>0</v>
      </c>
      <c r="R129" s="162"/>
      <c r="S129" s="162" t="s">
        <v>126</v>
      </c>
      <c r="T129" s="162" t="s">
        <v>126</v>
      </c>
      <c r="U129" s="162">
        <v>0.23599999999999999</v>
      </c>
      <c r="V129" s="162">
        <f>ROUND(E129*U129,2)</f>
        <v>1.42</v>
      </c>
      <c r="W129" s="162"/>
      <c r="X129" s="162" t="s">
        <v>127</v>
      </c>
      <c r="Y129" s="162" t="s">
        <v>128</v>
      </c>
      <c r="Z129" s="152"/>
      <c r="AA129" s="152"/>
      <c r="AB129" s="152"/>
      <c r="AC129" s="152"/>
      <c r="AD129" s="152"/>
      <c r="AE129" s="152"/>
      <c r="AF129" s="152"/>
      <c r="AG129" s="152" t="s">
        <v>129</v>
      </c>
      <c r="AH129" s="152"/>
      <c r="AI129" s="152"/>
      <c r="AJ129" s="152"/>
      <c r="AK129" s="152"/>
      <c r="AL129" s="152"/>
      <c r="AM129" s="152"/>
      <c r="AN129" s="152"/>
      <c r="AO129" s="152"/>
      <c r="AP129" s="152"/>
      <c r="AQ129" s="152"/>
      <c r="AR129" s="152"/>
      <c r="AS129" s="152"/>
      <c r="AT129" s="152"/>
      <c r="AU129" s="152"/>
      <c r="AV129" s="152"/>
      <c r="AW129" s="152"/>
      <c r="AX129" s="152"/>
      <c r="AY129" s="152"/>
      <c r="AZ129" s="152"/>
      <c r="BA129" s="152"/>
      <c r="BB129" s="152"/>
      <c r="BC129" s="152"/>
      <c r="BD129" s="152"/>
      <c r="BE129" s="152"/>
      <c r="BF129" s="152"/>
      <c r="BG129" s="152"/>
      <c r="BH129" s="152"/>
    </row>
    <row r="130" spans="1:60" outlineLevel="2" x14ac:dyDescent="0.25">
      <c r="A130" s="159"/>
      <c r="B130" s="160"/>
      <c r="C130" s="189" t="s">
        <v>302</v>
      </c>
      <c r="D130" s="164"/>
      <c r="E130" s="165">
        <v>6</v>
      </c>
      <c r="F130" s="162"/>
      <c r="G130" s="162"/>
      <c r="H130" s="162"/>
      <c r="I130" s="162"/>
      <c r="J130" s="162"/>
      <c r="K130" s="162"/>
      <c r="L130" s="162"/>
      <c r="M130" s="162"/>
      <c r="N130" s="161"/>
      <c r="O130" s="161"/>
      <c r="P130" s="161"/>
      <c r="Q130" s="161"/>
      <c r="R130" s="162"/>
      <c r="S130" s="162"/>
      <c r="T130" s="162"/>
      <c r="U130" s="162"/>
      <c r="V130" s="162"/>
      <c r="W130" s="162"/>
      <c r="X130" s="162"/>
      <c r="Y130" s="162"/>
      <c r="Z130" s="152"/>
      <c r="AA130" s="152"/>
      <c r="AB130" s="152"/>
      <c r="AC130" s="152"/>
      <c r="AD130" s="152"/>
      <c r="AE130" s="152"/>
      <c r="AF130" s="152"/>
      <c r="AG130" s="152" t="s">
        <v>131</v>
      </c>
      <c r="AH130" s="152">
        <v>0</v>
      </c>
      <c r="AI130" s="152"/>
      <c r="AJ130" s="152"/>
      <c r="AK130" s="152"/>
      <c r="AL130" s="152"/>
      <c r="AM130" s="152"/>
      <c r="AN130" s="152"/>
      <c r="AO130" s="152"/>
      <c r="AP130" s="152"/>
      <c r="AQ130" s="152"/>
      <c r="AR130" s="152"/>
      <c r="AS130" s="152"/>
      <c r="AT130" s="152"/>
      <c r="AU130" s="152"/>
      <c r="AV130" s="152"/>
      <c r="AW130" s="152"/>
      <c r="AX130" s="152"/>
      <c r="AY130" s="152"/>
      <c r="AZ130" s="152"/>
      <c r="BA130" s="152"/>
      <c r="BB130" s="152"/>
      <c r="BC130" s="152"/>
      <c r="BD130" s="152"/>
      <c r="BE130" s="152"/>
      <c r="BF130" s="152"/>
      <c r="BG130" s="152"/>
      <c r="BH130" s="152"/>
    </row>
    <row r="131" spans="1:60" outlineLevel="1" x14ac:dyDescent="0.25">
      <c r="A131" s="175">
        <v>62</v>
      </c>
      <c r="B131" s="176" t="s">
        <v>303</v>
      </c>
      <c r="C131" s="188" t="s">
        <v>304</v>
      </c>
      <c r="D131" s="177" t="s">
        <v>205</v>
      </c>
      <c r="E131" s="178">
        <v>6</v>
      </c>
      <c r="F131" s="179"/>
      <c r="G131" s="180">
        <f>ROUND(E131*F131,2)</f>
        <v>0</v>
      </c>
      <c r="H131" s="163">
        <v>5.66</v>
      </c>
      <c r="I131" s="162">
        <f>ROUND(E131*H131,2)</f>
        <v>33.96</v>
      </c>
      <c r="J131" s="163">
        <v>99.34</v>
      </c>
      <c r="K131" s="162">
        <f>ROUND(E131*J131,2)</f>
        <v>596.04</v>
      </c>
      <c r="L131" s="162">
        <v>21</v>
      </c>
      <c r="M131" s="162">
        <f>G131*(1+L131/100)</f>
        <v>0</v>
      </c>
      <c r="N131" s="161">
        <v>0</v>
      </c>
      <c r="O131" s="161">
        <f>ROUND(E131*N131,2)</f>
        <v>0</v>
      </c>
      <c r="P131" s="161">
        <v>0</v>
      </c>
      <c r="Q131" s="161">
        <f>ROUND(E131*P131,2)</f>
        <v>0</v>
      </c>
      <c r="R131" s="162"/>
      <c r="S131" s="162" t="s">
        <v>126</v>
      </c>
      <c r="T131" s="162" t="s">
        <v>126</v>
      </c>
      <c r="U131" s="162">
        <v>0.154</v>
      </c>
      <c r="V131" s="162">
        <f>ROUND(E131*U131,2)</f>
        <v>0.92</v>
      </c>
      <c r="W131" s="162"/>
      <c r="X131" s="162" t="s">
        <v>127</v>
      </c>
      <c r="Y131" s="162" t="s">
        <v>128</v>
      </c>
      <c r="Z131" s="152"/>
      <c r="AA131" s="152"/>
      <c r="AB131" s="152"/>
      <c r="AC131" s="152"/>
      <c r="AD131" s="152"/>
      <c r="AE131" s="152"/>
      <c r="AF131" s="152"/>
      <c r="AG131" s="152" t="s">
        <v>129</v>
      </c>
      <c r="AH131" s="152"/>
      <c r="AI131" s="152"/>
      <c r="AJ131" s="152"/>
      <c r="AK131" s="152"/>
      <c r="AL131" s="152"/>
      <c r="AM131" s="152"/>
      <c r="AN131" s="152"/>
      <c r="AO131" s="152"/>
      <c r="AP131" s="152"/>
      <c r="AQ131" s="152"/>
      <c r="AR131" s="152"/>
      <c r="AS131" s="152"/>
      <c r="AT131" s="152"/>
      <c r="AU131" s="152"/>
      <c r="AV131" s="152"/>
      <c r="AW131" s="152"/>
      <c r="AX131" s="152"/>
      <c r="AY131" s="152"/>
      <c r="AZ131" s="152"/>
      <c r="BA131" s="152"/>
      <c r="BB131" s="152"/>
      <c r="BC131" s="152"/>
      <c r="BD131" s="152"/>
      <c r="BE131" s="152"/>
      <c r="BF131" s="152"/>
      <c r="BG131" s="152"/>
      <c r="BH131" s="152"/>
    </row>
    <row r="132" spans="1:60" outlineLevel="2" x14ac:dyDescent="0.25">
      <c r="A132" s="159"/>
      <c r="B132" s="160"/>
      <c r="C132" s="189" t="s">
        <v>305</v>
      </c>
      <c r="D132" s="164"/>
      <c r="E132" s="165">
        <v>6</v>
      </c>
      <c r="F132" s="162"/>
      <c r="G132" s="162"/>
      <c r="H132" s="162"/>
      <c r="I132" s="162"/>
      <c r="J132" s="162"/>
      <c r="K132" s="162"/>
      <c r="L132" s="162"/>
      <c r="M132" s="162"/>
      <c r="N132" s="161"/>
      <c r="O132" s="161"/>
      <c r="P132" s="161"/>
      <c r="Q132" s="161"/>
      <c r="R132" s="162"/>
      <c r="S132" s="162"/>
      <c r="T132" s="162"/>
      <c r="U132" s="162"/>
      <c r="V132" s="162"/>
      <c r="W132" s="162"/>
      <c r="X132" s="162"/>
      <c r="Y132" s="162"/>
      <c r="Z132" s="152"/>
      <c r="AA132" s="152"/>
      <c r="AB132" s="152"/>
      <c r="AC132" s="152"/>
      <c r="AD132" s="152"/>
      <c r="AE132" s="152"/>
      <c r="AF132" s="152"/>
      <c r="AG132" s="152" t="s">
        <v>131</v>
      </c>
      <c r="AH132" s="152">
        <v>5</v>
      </c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2"/>
      <c r="BF132" s="152"/>
      <c r="BG132" s="152"/>
      <c r="BH132" s="152"/>
    </row>
    <row r="133" spans="1:60" ht="20.399999999999999" outlineLevel="1" x14ac:dyDescent="0.25">
      <c r="A133" s="175">
        <v>63</v>
      </c>
      <c r="B133" s="176" t="s">
        <v>306</v>
      </c>
      <c r="C133" s="188" t="s">
        <v>307</v>
      </c>
      <c r="D133" s="177" t="s">
        <v>146</v>
      </c>
      <c r="E133" s="178">
        <v>5.4</v>
      </c>
      <c r="F133" s="179"/>
      <c r="G133" s="180">
        <f>ROUND(E133*F133,2)</f>
        <v>0</v>
      </c>
      <c r="H133" s="163">
        <v>452.98</v>
      </c>
      <c r="I133" s="162">
        <f>ROUND(E133*H133,2)</f>
        <v>2446.09</v>
      </c>
      <c r="J133" s="163">
        <v>551.02</v>
      </c>
      <c r="K133" s="162">
        <f>ROUND(E133*J133,2)</f>
        <v>2975.51</v>
      </c>
      <c r="L133" s="162">
        <v>21</v>
      </c>
      <c r="M133" s="162">
        <f>G133*(1+L133/100)</f>
        <v>0</v>
      </c>
      <c r="N133" s="161">
        <v>4.1999999999999997E-3</v>
      </c>
      <c r="O133" s="161">
        <f>ROUND(E133*N133,2)</f>
        <v>0.02</v>
      </c>
      <c r="P133" s="161">
        <v>0</v>
      </c>
      <c r="Q133" s="161">
        <f>ROUND(E133*P133,2)</f>
        <v>0</v>
      </c>
      <c r="R133" s="162"/>
      <c r="S133" s="162" t="s">
        <v>126</v>
      </c>
      <c r="T133" s="162" t="s">
        <v>126</v>
      </c>
      <c r="U133" s="162">
        <v>0.97799999999999998</v>
      </c>
      <c r="V133" s="162">
        <f>ROUND(E133*U133,2)</f>
        <v>5.28</v>
      </c>
      <c r="W133" s="162"/>
      <c r="X133" s="162" t="s">
        <v>127</v>
      </c>
      <c r="Y133" s="162" t="s">
        <v>128</v>
      </c>
      <c r="Z133" s="152"/>
      <c r="AA133" s="152"/>
      <c r="AB133" s="152"/>
      <c r="AC133" s="152"/>
      <c r="AD133" s="152"/>
      <c r="AE133" s="152"/>
      <c r="AF133" s="152"/>
      <c r="AG133" s="152" t="s">
        <v>129</v>
      </c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  <c r="BB133" s="152"/>
      <c r="BC133" s="152"/>
      <c r="BD133" s="152"/>
      <c r="BE133" s="152"/>
      <c r="BF133" s="152"/>
      <c r="BG133" s="152"/>
      <c r="BH133" s="152"/>
    </row>
    <row r="134" spans="1:60" outlineLevel="2" x14ac:dyDescent="0.25">
      <c r="A134" s="159"/>
      <c r="B134" s="160"/>
      <c r="C134" s="189" t="s">
        <v>308</v>
      </c>
      <c r="D134" s="164"/>
      <c r="E134" s="165">
        <v>5.4</v>
      </c>
      <c r="F134" s="162"/>
      <c r="G134" s="162"/>
      <c r="H134" s="162"/>
      <c r="I134" s="162"/>
      <c r="J134" s="162"/>
      <c r="K134" s="162"/>
      <c r="L134" s="162"/>
      <c r="M134" s="162"/>
      <c r="N134" s="161"/>
      <c r="O134" s="161"/>
      <c r="P134" s="161"/>
      <c r="Q134" s="161"/>
      <c r="R134" s="162"/>
      <c r="S134" s="162"/>
      <c r="T134" s="162"/>
      <c r="U134" s="162"/>
      <c r="V134" s="162"/>
      <c r="W134" s="162"/>
      <c r="X134" s="162"/>
      <c r="Y134" s="162"/>
      <c r="Z134" s="152"/>
      <c r="AA134" s="152"/>
      <c r="AB134" s="152"/>
      <c r="AC134" s="152"/>
      <c r="AD134" s="152"/>
      <c r="AE134" s="152"/>
      <c r="AF134" s="152"/>
      <c r="AG134" s="152" t="s">
        <v>131</v>
      </c>
      <c r="AH134" s="152">
        <v>5</v>
      </c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</row>
    <row r="135" spans="1:60" outlineLevel="1" x14ac:dyDescent="0.25">
      <c r="A135" s="175">
        <v>64</v>
      </c>
      <c r="B135" s="176" t="s">
        <v>309</v>
      </c>
      <c r="C135" s="188" t="s">
        <v>310</v>
      </c>
      <c r="D135" s="177" t="s">
        <v>205</v>
      </c>
      <c r="E135" s="178">
        <v>6</v>
      </c>
      <c r="F135" s="179"/>
      <c r="G135" s="180">
        <f>ROUND(E135*F135,2)</f>
        <v>0</v>
      </c>
      <c r="H135" s="163">
        <v>39.46</v>
      </c>
      <c r="I135" s="162">
        <f>ROUND(E135*H135,2)</f>
        <v>236.76</v>
      </c>
      <c r="J135" s="163">
        <v>39.44</v>
      </c>
      <c r="K135" s="162">
        <f>ROUND(E135*J135,2)</f>
        <v>236.64</v>
      </c>
      <c r="L135" s="162">
        <v>21</v>
      </c>
      <c r="M135" s="162">
        <f>G135*(1+L135/100)</f>
        <v>0</v>
      </c>
      <c r="N135" s="161">
        <v>4.0000000000000003E-5</v>
      </c>
      <c r="O135" s="161">
        <f>ROUND(E135*N135,2)</f>
        <v>0</v>
      </c>
      <c r="P135" s="161">
        <v>0</v>
      </c>
      <c r="Q135" s="161">
        <f>ROUND(E135*P135,2)</f>
        <v>0</v>
      </c>
      <c r="R135" s="162"/>
      <c r="S135" s="162" t="s">
        <v>126</v>
      </c>
      <c r="T135" s="162" t="s">
        <v>126</v>
      </c>
      <c r="U135" s="162">
        <v>7.0000000000000007E-2</v>
      </c>
      <c r="V135" s="162">
        <f>ROUND(E135*U135,2)</f>
        <v>0.42</v>
      </c>
      <c r="W135" s="162"/>
      <c r="X135" s="162" t="s">
        <v>127</v>
      </c>
      <c r="Y135" s="162" t="s">
        <v>128</v>
      </c>
      <c r="Z135" s="152"/>
      <c r="AA135" s="152"/>
      <c r="AB135" s="152"/>
      <c r="AC135" s="152"/>
      <c r="AD135" s="152"/>
      <c r="AE135" s="152"/>
      <c r="AF135" s="152"/>
      <c r="AG135" s="152" t="s">
        <v>129</v>
      </c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2"/>
      <c r="BF135" s="152"/>
      <c r="BG135" s="152"/>
      <c r="BH135" s="152"/>
    </row>
    <row r="136" spans="1:60" outlineLevel="2" x14ac:dyDescent="0.25">
      <c r="A136" s="159"/>
      <c r="B136" s="160"/>
      <c r="C136" s="189" t="s">
        <v>305</v>
      </c>
      <c r="D136" s="164"/>
      <c r="E136" s="165">
        <v>6</v>
      </c>
      <c r="F136" s="162"/>
      <c r="G136" s="162"/>
      <c r="H136" s="162"/>
      <c r="I136" s="162"/>
      <c r="J136" s="162"/>
      <c r="K136" s="162"/>
      <c r="L136" s="162"/>
      <c r="M136" s="162"/>
      <c r="N136" s="161"/>
      <c r="O136" s="161"/>
      <c r="P136" s="161"/>
      <c r="Q136" s="161"/>
      <c r="R136" s="162"/>
      <c r="S136" s="162"/>
      <c r="T136" s="162"/>
      <c r="U136" s="162"/>
      <c r="V136" s="162"/>
      <c r="W136" s="162"/>
      <c r="X136" s="162"/>
      <c r="Y136" s="162"/>
      <c r="Z136" s="152"/>
      <c r="AA136" s="152"/>
      <c r="AB136" s="152"/>
      <c r="AC136" s="152"/>
      <c r="AD136" s="152"/>
      <c r="AE136" s="152"/>
      <c r="AF136" s="152"/>
      <c r="AG136" s="152" t="s">
        <v>131</v>
      </c>
      <c r="AH136" s="152">
        <v>5</v>
      </c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2"/>
      <c r="BF136" s="152"/>
      <c r="BG136" s="152"/>
      <c r="BH136" s="152"/>
    </row>
    <row r="137" spans="1:60" ht="20.399999999999999" outlineLevel="1" x14ac:dyDescent="0.25">
      <c r="A137" s="175">
        <v>65</v>
      </c>
      <c r="B137" s="176" t="s">
        <v>311</v>
      </c>
      <c r="C137" s="188" t="s">
        <v>312</v>
      </c>
      <c r="D137" s="177" t="s">
        <v>146</v>
      </c>
      <c r="E137" s="178">
        <v>6.6</v>
      </c>
      <c r="F137" s="179"/>
      <c r="G137" s="180">
        <f>ROUND(E137*F137,2)</f>
        <v>0</v>
      </c>
      <c r="H137" s="163">
        <v>494.5</v>
      </c>
      <c r="I137" s="162">
        <f>ROUND(E137*H137,2)</f>
        <v>3263.7</v>
      </c>
      <c r="J137" s="163">
        <v>0</v>
      </c>
      <c r="K137" s="162">
        <f>ROUND(E137*J137,2)</f>
        <v>0</v>
      </c>
      <c r="L137" s="162">
        <v>21</v>
      </c>
      <c r="M137" s="162">
        <f>G137*(1+L137/100)</f>
        <v>0</v>
      </c>
      <c r="N137" s="161">
        <v>1.9199999999999998E-2</v>
      </c>
      <c r="O137" s="161">
        <f>ROUND(E137*N137,2)</f>
        <v>0.13</v>
      </c>
      <c r="P137" s="161">
        <v>0</v>
      </c>
      <c r="Q137" s="161">
        <f>ROUND(E137*P137,2)</f>
        <v>0</v>
      </c>
      <c r="R137" s="162" t="s">
        <v>313</v>
      </c>
      <c r="S137" s="162" t="s">
        <v>126</v>
      </c>
      <c r="T137" s="162" t="s">
        <v>126</v>
      </c>
      <c r="U137" s="162">
        <v>0</v>
      </c>
      <c r="V137" s="162">
        <f>ROUND(E137*U137,2)</f>
        <v>0</v>
      </c>
      <c r="W137" s="162"/>
      <c r="X137" s="162" t="s">
        <v>266</v>
      </c>
      <c r="Y137" s="162" t="s">
        <v>128</v>
      </c>
      <c r="Z137" s="152"/>
      <c r="AA137" s="152"/>
      <c r="AB137" s="152"/>
      <c r="AC137" s="152"/>
      <c r="AD137" s="152"/>
      <c r="AE137" s="152"/>
      <c r="AF137" s="152"/>
      <c r="AG137" s="152" t="s">
        <v>267</v>
      </c>
      <c r="AH137" s="152"/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2"/>
      <c r="BD137" s="152"/>
      <c r="BE137" s="152"/>
      <c r="BF137" s="152"/>
      <c r="BG137" s="152"/>
      <c r="BH137" s="152"/>
    </row>
    <row r="138" spans="1:60" outlineLevel="2" x14ac:dyDescent="0.25">
      <c r="A138" s="159"/>
      <c r="B138" s="160"/>
      <c r="C138" s="189" t="s">
        <v>314</v>
      </c>
      <c r="D138" s="164"/>
      <c r="E138" s="165">
        <v>5.94</v>
      </c>
      <c r="F138" s="162"/>
      <c r="G138" s="162"/>
      <c r="H138" s="162"/>
      <c r="I138" s="162"/>
      <c r="J138" s="162"/>
      <c r="K138" s="162"/>
      <c r="L138" s="162"/>
      <c r="M138" s="162"/>
      <c r="N138" s="161"/>
      <c r="O138" s="161"/>
      <c r="P138" s="161"/>
      <c r="Q138" s="161"/>
      <c r="R138" s="162"/>
      <c r="S138" s="162"/>
      <c r="T138" s="162"/>
      <c r="U138" s="162"/>
      <c r="V138" s="162"/>
      <c r="W138" s="162"/>
      <c r="X138" s="162"/>
      <c r="Y138" s="162"/>
      <c r="Z138" s="152"/>
      <c r="AA138" s="152"/>
      <c r="AB138" s="152"/>
      <c r="AC138" s="152"/>
      <c r="AD138" s="152"/>
      <c r="AE138" s="152"/>
      <c r="AF138" s="152"/>
      <c r="AG138" s="152" t="s">
        <v>131</v>
      </c>
      <c r="AH138" s="152">
        <v>5</v>
      </c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</row>
    <row r="139" spans="1:60" outlineLevel="3" x14ac:dyDescent="0.25">
      <c r="A139" s="159"/>
      <c r="B139" s="160"/>
      <c r="C139" s="189" t="s">
        <v>315</v>
      </c>
      <c r="D139" s="164"/>
      <c r="E139" s="165">
        <v>0.66</v>
      </c>
      <c r="F139" s="162"/>
      <c r="G139" s="162"/>
      <c r="H139" s="162"/>
      <c r="I139" s="162"/>
      <c r="J139" s="162"/>
      <c r="K139" s="162"/>
      <c r="L139" s="162"/>
      <c r="M139" s="162"/>
      <c r="N139" s="161"/>
      <c r="O139" s="161"/>
      <c r="P139" s="161"/>
      <c r="Q139" s="161"/>
      <c r="R139" s="162"/>
      <c r="S139" s="162"/>
      <c r="T139" s="162"/>
      <c r="U139" s="162"/>
      <c r="V139" s="162"/>
      <c r="W139" s="162"/>
      <c r="X139" s="162"/>
      <c r="Y139" s="162"/>
      <c r="Z139" s="152"/>
      <c r="AA139" s="152"/>
      <c r="AB139" s="152"/>
      <c r="AC139" s="152"/>
      <c r="AD139" s="152"/>
      <c r="AE139" s="152"/>
      <c r="AF139" s="152"/>
      <c r="AG139" s="152" t="s">
        <v>131</v>
      </c>
      <c r="AH139" s="152">
        <v>5</v>
      </c>
      <c r="AI139" s="152"/>
      <c r="AJ139" s="152"/>
      <c r="AK139" s="152"/>
      <c r="AL139" s="152"/>
      <c r="AM139" s="152"/>
      <c r="AN139" s="152"/>
      <c r="AO139" s="152"/>
      <c r="AP139" s="152"/>
      <c r="AQ139" s="152"/>
      <c r="AR139" s="152"/>
      <c r="AS139" s="152"/>
      <c r="AT139" s="152"/>
      <c r="AU139" s="152"/>
      <c r="AV139" s="152"/>
      <c r="AW139" s="152"/>
      <c r="AX139" s="152"/>
      <c r="AY139" s="152"/>
      <c r="AZ139" s="152"/>
      <c r="BA139" s="152"/>
      <c r="BB139" s="152"/>
      <c r="BC139" s="152"/>
      <c r="BD139" s="152"/>
      <c r="BE139" s="152"/>
      <c r="BF139" s="152"/>
      <c r="BG139" s="152"/>
      <c r="BH139" s="152"/>
    </row>
    <row r="140" spans="1:60" outlineLevel="1" x14ac:dyDescent="0.25">
      <c r="A140" s="181">
        <v>66</v>
      </c>
      <c r="B140" s="182" t="s">
        <v>316</v>
      </c>
      <c r="C140" s="190" t="s">
        <v>317</v>
      </c>
      <c r="D140" s="183" t="s">
        <v>137</v>
      </c>
      <c r="E140" s="184">
        <v>0.15323000000000001</v>
      </c>
      <c r="F140" s="185"/>
      <c r="G140" s="186">
        <f>ROUND(E140*F140,2)</f>
        <v>0</v>
      </c>
      <c r="H140" s="163">
        <v>0</v>
      </c>
      <c r="I140" s="162">
        <f>ROUND(E140*H140,2)</f>
        <v>0</v>
      </c>
      <c r="J140" s="163">
        <v>753</v>
      </c>
      <c r="K140" s="162">
        <f>ROUND(E140*J140,2)</f>
        <v>115.38</v>
      </c>
      <c r="L140" s="162">
        <v>21</v>
      </c>
      <c r="M140" s="162">
        <f>G140*(1+L140/100)</f>
        <v>0</v>
      </c>
      <c r="N140" s="161">
        <v>0</v>
      </c>
      <c r="O140" s="161">
        <f>ROUND(E140*N140,2)</f>
        <v>0</v>
      </c>
      <c r="P140" s="161">
        <v>0</v>
      </c>
      <c r="Q140" s="161">
        <f>ROUND(E140*P140,2)</f>
        <v>0</v>
      </c>
      <c r="R140" s="162"/>
      <c r="S140" s="162" t="s">
        <v>126</v>
      </c>
      <c r="T140" s="162" t="s">
        <v>126</v>
      </c>
      <c r="U140" s="162">
        <v>1.3049999999999999</v>
      </c>
      <c r="V140" s="162">
        <f>ROUND(E140*U140,2)</f>
        <v>0.2</v>
      </c>
      <c r="W140" s="162"/>
      <c r="X140" s="162" t="s">
        <v>260</v>
      </c>
      <c r="Y140" s="162" t="s">
        <v>128</v>
      </c>
      <c r="Z140" s="152"/>
      <c r="AA140" s="152"/>
      <c r="AB140" s="152"/>
      <c r="AC140" s="152"/>
      <c r="AD140" s="152"/>
      <c r="AE140" s="152"/>
      <c r="AF140" s="152"/>
      <c r="AG140" s="152" t="s">
        <v>261</v>
      </c>
      <c r="AH140" s="152"/>
      <c r="AI140" s="152"/>
      <c r="AJ140" s="152"/>
      <c r="AK140" s="152"/>
      <c r="AL140" s="152"/>
      <c r="AM140" s="152"/>
      <c r="AN140" s="152"/>
      <c r="AO140" s="152"/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  <c r="AZ140" s="152"/>
      <c r="BA140" s="152"/>
      <c r="BB140" s="152"/>
      <c r="BC140" s="152"/>
      <c r="BD140" s="152"/>
      <c r="BE140" s="152"/>
      <c r="BF140" s="152"/>
      <c r="BG140" s="152"/>
      <c r="BH140" s="152"/>
    </row>
    <row r="141" spans="1:60" x14ac:dyDescent="0.25">
      <c r="A141" s="168" t="s">
        <v>121</v>
      </c>
      <c r="B141" s="169" t="s">
        <v>82</v>
      </c>
      <c r="C141" s="187" t="s">
        <v>83</v>
      </c>
      <c r="D141" s="170"/>
      <c r="E141" s="171"/>
      <c r="F141" s="172"/>
      <c r="G141" s="173">
        <f>SUMIF(AG142:AG159,"&lt;&gt;NOR",G142:G159)</f>
        <v>0</v>
      </c>
      <c r="H141" s="167"/>
      <c r="I141" s="167">
        <f>SUM(I142:I159)</f>
        <v>17780.919999999998</v>
      </c>
      <c r="J141" s="167"/>
      <c r="K141" s="167">
        <f>SUM(K142:K159)</f>
        <v>111922.06</v>
      </c>
      <c r="L141" s="167"/>
      <c r="M141" s="167">
        <f>SUM(M142:M159)</f>
        <v>0</v>
      </c>
      <c r="N141" s="166"/>
      <c r="O141" s="166">
        <f>SUM(O142:O159)</f>
        <v>0.25</v>
      </c>
      <c r="P141" s="166"/>
      <c r="Q141" s="166">
        <f>SUM(Q142:Q159)</f>
        <v>0</v>
      </c>
      <c r="R141" s="167"/>
      <c r="S141" s="167"/>
      <c r="T141" s="167"/>
      <c r="U141" s="167"/>
      <c r="V141" s="167">
        <f>SUM(V142:V159)</f>
        <v>204.04000000000002</v>
      </c>
      <c r="W141" s="167"/>
      <c r="X141" s="167"/>
      <c r="Y141" s="167"/>
      <c r="AG141" t="s">
        <v>122</v>
      </c>
    </row>
    <row r="142" spans="1:60" outlineLevel="1" x14ac:dyDescent="0.25">
      <c r="A142" s="175">
        <v>67</v>
      </c>
      <c r="B142" s="176" t="s">
        <v>318</v>
      </c>
      <c r="C142" s="188" t="s">
        <v>319</v>
      </c>
      <c r="D142" s="177" t="s">
        <v>146</v>
      </c>
      <c r="E142" s="178">
        <v>603.01499999999999</v>
      </c>
      <c r="F142" s="179"/>
      <c r="G142" s="180">
        <f>ROUND(E142*F142,2)</f>
        <v>0</v>
      </c>
      <c r="H142" s="163">
        <v>0.11</v>
      </c>
      <c r="I142" s="162">
        <f>ROUND(E142*H142,2)</f>
        <v>66.33</v>
      </c>
      <c r="J142" s="163">
        <v>41.99</v>
      </c>
      <c r="K142" s="162">
        <f>ROUND(E142*J142,2)</f>
        <v>25320.6</v>
      </c>
      <c r="L142" s="162">
        <v>21</v>
      </c>
      <c r="M142" s="162">
        <f>G142*(1+L142/100)</f>
        <v>0</v>
      </c>
      <c r="N142" s="161">
        <v>0</v>
      </c>
      <c r="O142" s="161">
        <f>ROUND(E142*N142,2)</f>
        <v>0</v>
      </c>
      <c r="P142" s="161">
        <v>0</v>
      </c>
      <c r="Q142" s="161">
        <f>ROUND(E142*P142,2)</f>
        <v>0</v>
      </c>
      <c r="R142" s="162"/>
      <c r="S142" s="162" t="s">
        <v>126</v>
      </c>
      <c r="T142" s="162" t="s">
        <v>126</v>
      </c>
      <c r="U142" s="162">
        <v>7.6679999999999998E-2</v>
      </c>
      <c r="V142" s="162">
        <f>ROUND(E142*U142,2)</f>
        <v>46.24</v>
      </c>
      <c r="W142" s="162"/>
      <c r="X142" s="162" t="s">
        <v>127</v>
      </c>
      <c r="Y142" s="162" t="s">
        <v>128</v>
      </c>
      <c r="Z142" s="152"/>
      <c r="AA142" s="152"/>
      <c r="AB142" s="152"/>
      <c r="AC142" s="152"/>
      <c r="AD142" s="152"/>
      <c r="AE142" s="152"/>
      <c r="AF142" s="152"/>
      <c r="AG142" s="152" t="s">
        <v>129</v>
      </c>
      <c r="AH142" s="152"/>
      <c r="AI142" s="152"/>
      <c r="AJ142" s="152"/>
      <c r="AK142" s="152"/>
      <c r="AL142" s="152"/>
      <c r="AM142" s="152"/>
      <c r="AN142" s="152"/>
      <c r="AO142" s="152"/>
      <c r="AP142" s="152"/>
      <c r="AQ142" s="152"/>
      <c r="AR142" s="152"/>
      <c r="AS142" s="152"/>
      <c r="AT142" s="152"/>
      <c r="AU142" s="152"/>
      <c r="AV142" s="152"/>
      <c r="AW142" s="152"/>
      <c r="AX142" s="152"/>
      <c r="AY142" s="152"/>
      <c r="AZ142" s="152"/>
      <c r="BA142" s="152"/>
      <c r="BB142" s="152"/>
      <c r="BC142" s="152"/>
      <c r="BD142" s="152"/>
      <c r="BE142" s="152"/>
      <c r="BF142" s="152"/>
      <c r="BG142" s="152"/>
      <c r="BH142" s="152"/>
    </row>
    <row r="143" spans="1:60" ht="20.399999999999999" outlineLevel="2" x14ac:dyDescent="0.25">
      <c r="A143" s="159"/>
      <c r="B143" s="160"/>
      <c r="C143" s="189" t="s">
        <v>320</v>
      </c>
      <c r="D143" s="164"/>
      <c r="E143" s="165">
        <v>154.84399999999999</v>
      </c>
      <c r="F143" s="162"/>
      <c r="G143" s="162"/>
      <c r="H143" s="162"/>
      <c r="I143" s="162"/>
      <c r="J143" s="162"/>
      <c r="K143" s="162"/>
      <c r="L143" s="162"/>
      <c r="M143" s="162"/>
      <c r="N143" s="161"/>
      <c r="O143" s="161"/>
      <c r="P143" s="161"/>
      <c r="Q143" s="161"/>
      <c r="R143" s="162"/>
      <c r="S143" s="162"/>
      <c r="T143" s="162"/>
      <c r="U143" s="162"/>
      <c r="V143" s="162"/>
      <c r="W143" s="162"/>
      <c r="X143" s="162"/>
      <c r="Y143" s="162"/>
      <c r="Z143" s="152"/>
      <c r="AA143" s="152"/>
      <c r="AB143" s="152"/>
      <c r="AC143" s="152"/>
      <c r="AD143" s="152"/>
      <c r="AE143" s="152"/>
      <c r="AF143" s="152"/>
      <c r="AG143" s="152" t="s">
        <v>131</v>
      </c>
      <c r="AH143" s="152">
        <v>0</v>
      </c>
      <c r="AI143" s="152"/>
      <c r="AJ143" s="152"/>
      <c r="AK143" s="152"/>
      <c r="AL143" s="152"/>
      <c r="AM143" s="152"/>
      <c r="AN143" s="152"/>
      <c r="AO143" s="152"/>
      <c r="AP143" s="152"/>
      <c r="AQ143" s="152"/>
      <c r="AR143" s="152"/>
      <c r="AS143" s="152"/>
      <c r="AT143" s="152"/>
      <c r="AU143" s="152"/>
      <c r="AV143" s="152"/>
      <c r="AW143" s="152"/>
      <c r="AX143" s="152"/>
      <c r="AY143" s="152"/>
      <c r="AZ143" s="152"/>
      <c r="BA143" s="152"/>
      <c r="BB143" s="152"/>
      <c r="BC143" s="152"/>
      <c r="BD143" s="152"/>
      <c r="BE143" s="152"/>
      <c r="BF143" s="152"/>
      <c r="BG143" s="152"/>
      <c r="BH143" s="152"/>
    </row>
    <row r="144" spans="1:60" ht="20.399999999999999" outlineLevel="3" x14ac:dyDescent="0.25">
      <c r="A144" s="159"/>
      <c r="B144" s="160"/>
      <c r="C144" s="189" t="s">
        <v>321</v>
      </c>
      <c r="D144" s="164"/>
      <c r="E144" s="165">
        <v>448.17099999999999</v>
      </c>
      <c r="F144" s="162"/>
      <c r="G144" s="162"/>
      <c r="H144" s="162"/>
      <c r="I144" s="162"/>
      <c r="J144" s="162"/>
      <c r="K144" s="162"/>
      <c r="L144" s="162"/>
      <c r="M144" s="162"/>
      <c r="N144" s="161"/>
      <c r="O144" s="161"/>
      <c r="P144" s="161"/>
      <c r="Q144" s="161"/>
      <c r="R144" s="162"/>
      <c r="S144" s="162"/>
      <c r="T144" s="162"/>
      <c r="U144" s="162"/>
      <c r="V144" s="162"/>
      <c r="W144" s="162"/>
      <c r="X144" s="162"/>
      <c r="Y144" s="162"/>
      <c r="Z144" s="152"/>
      <c r="AA144" s="152"/>
      <c r="AB144" s="152"/>
      <c r="AC144" s="152"/>
      <c r="AD144" s="152"/>
      <c r="AE144" s="152"/>
      <c r="AF144" s="152"/>
      <c r="AG144" s="152" t="s">
        <v>131</v>
      </c>
      <c r="AH144" s="152">
        <v>0</v>
      </c>
      <c r="AI144" s="152"/>
      <c r="AJ144" s="152"/>
      <c r="AK144" s="152"/>
      <c r="AL144" s="152"/>
      <c r="AM144" s="152"/>
      <c r="AN144" s="152"/>
      <c r="AO144" s="152"/>
      <c r="AP144" s="152"/>
      <c r="AQ144" s="152"/>
      <c r="AR144" s="152"/>
      <c r="AS144" s="152"/>
      <c r="AT144" s="152"/>
      <c r="AU144" s="152"/>
      <c r="AV144" s="152"/>
      <c r="AW144" s="152"/>
      <c r="AX144" s="152"/>
      <c r="AY144" s="152"/>
      <c r="AZ144" s="152"/>
      <c r="BA144" s="152"/>
      <c r="BB144" s="152"/>
      <c r="BC144" s="152"/>
      <c r="BD144" s="152"/>
      <c r="BE144" s="152"/>
      <c r="BF144" s="152"/>
      <c r="BG144" s="152"/>
      <c r="BH144" s="152"/>
    </row>
    <row r="145" spans="1:60" outlineLevel="1" x14ac:dyDescent="0.25">
      <c r="A145" s="175">
        <v>68</v>
      </c>
      <c r="B145" s="176" t="s">
        <v>322</v>
      </c>
      <c r="C145" s="188" t="s">
        <v>323</v>
      </c>
      <c r="D145" s="177" t="s">
        <v>146</v>
      </c>
      <c r="E145" s="178">
        <v>603.01499999999999</v>
      </c>
      <c r="F145" s="179"/>
      <c r="G145" s="180">
        <f>ROUND(E145*F145,2)</f>
        <v>0</v>
      </c>
      <c r="H145" s="163">
        <v>0.11</v>
      </c>
      <c r="I145" s="162">
        <f>ROUND(E145*H145,2)</f>
        <v>66.33</v>
      </c>
      <c r="J145" s="163">
        <v>25.99</v>
      </c>
      <c r="K145" s="162">
        <f>ROUND(E145*J145,2)</f>
        <v>15672.36</v>
      </c>
      <c r="L145" s="162">
        <v>21</v>
      </c>
      <c r="M145" s="162">
        <f>G145*(1+L145/100)</f>
        <v>0</v>
      </c>
      <c r="N145" s="161">
        <v>0</v>
      </c>
      <c r="O145" s="161">
        <f>ROUND(E145*N145,2)</f>
        <v>0</v>
      </c>
      <c r="P145" s="161">
        <v>0</v>
      </c>
      <c r="Q145" s="161">
        <f>ROUND(E145*P145,2)</f>
        <v>0</v>
      </c>
      <c r="R145" s="162"/>
      <c r="S145" s="162" t="s">
        <v>126</v>
      </c>
      <c r="T145" s="162" t="s">
        <v>126</v>
      </c>
      <c r="U145" s="162">
        <v>4.7539999999999999E-2</v>
      </c>
      <c r="V145" s="162">
        <f>ROUND(E145*U145,2)</f>
        <v>28.67</v>
      </c>
      <c r="W145" s="162"/>
      <c r="X145" s="162" t="s">
        <v>127</v>
      </c>
      <c r="Y145" s="162" t="s">
        <v>128</v>
      </c>
      <c r="Z145" s="152"/>
      <c r="AA145" s="152"/>
      <c r="AB145" s="152"/>
      <c r="AC145" s="152"/>
      <c r="AD145" s="152"/>
      <c r="AE145" s="152"/>
      <c r="AF145" s="152"/>
      <c r="AG145" s="152" t="s">
        <v>129</v>
      </c>
      <c r="AH145" s="152"/>
      <c r="AI145" s="152"/>
      <c r="AJ145" s="152"/>
      <c r="AK145" s="152"/>
      <c r="AL145" s="152"/>
      <c r="AM145" s="152"/>
      <c r="AN145" s="152"/>
      <c r="AO145" s="152"/>
      <c r="AP145" s="152"/>
      <c r="AQ145" s="152"/>
      <c r="AR145" s="152"/>
      <c r="AS145" s="152"/>
      <c r="AT145" s="152"/>
      <c r="AU145" s="152"/>
      <c r="AV145" s="152"/>
      <c r="AW145" s="152"/>
      <c r="AX145" s="152"/>
      <c r="AY145" s="152"/>
      <c r="AZ145" s="152"/>
      <c r="BA145" s="152"/>
      <c r="BB145" s="152"/>
      <c r="BC145" s="152"/>
      <c r="BD145" s="152"/>
      <c r="BE145" s="152"/>
      <c r="BF145" s="152"/>
      <c r="BG145" s="152"/>
      <c r="BH145" s="152"/>
    </row>
    <row r="146" spans="1:60" outlineLevel="2" x14ac:dyDescent="0.25">
      <c r="A146" s="159"/>
      <c r="B146" s="160"/>
      <c r="C146" s="189" t="s">
        <v>324</v>
      </c>
      <c r="D146" s="164"/>
      <c r="E146" s="165"/>
      <c r="F146" s="162"/>
      <c r="G146" s="162"/>
      <c r="H146" s="162"/>
      <c r="I146" s="162"/>
      <c r="J146" s="162"/>
      <c r="K146" s="162"/>
      <c r="L146" s="162"/>
      <c r="M146" s="162"/>
      <c r="N146" s="161"/>
      <c r="O146" s="161"/>
      <c r="P146" s="161"/>
      <c r="Q146" s="161"/>
      <c r="R146" s="162"/>
      <c r="S146" s="162"/>
      <c r="T146" s="162"/>
      <c r="U146" s="162"/>
      <c r="V146" s="162"/>
      <c r="W146" s="162"/>
      <c r="X146" s="162"/>
      <c r="Y146" s="162"/>
      <c r="Z146" s="152"/>
      <c r="AA146" s="152"/>
      <c r="AB146" s="152"/>
      <c r="AC146" s="152"/>
      <c r="AD146" s="152"/>
      <c r="AE146" s="152"/>
      <c r="AF146" s="152"/>
      <c r="AG146" s="152" t="s">
        <v>131</v>
      </c>
      <c r="AH146" s="152">
        <v>0</v>
      </c>
      <c r="AI146" s="152"/>
      <c r="AJ146" s="152"/>
      <c r="AK146" s="152"/>
      <c r="AL146" s="152"/>
      <c r="AM146" s="152"/>
      <c r="AN146" s="152"/>
      <c r="AO146" s="152"/>
      <c r="AP146" s="152"/>
      <c r="AQ146" s="152"/>
      <c r="AR146" s="152"/>
      <c r="AS146" s="152"/>
      <c r="AT146" s="152"/>
      <c r="AU146" s="152"/>
      <c r="AV146" s="152"/>
      <c r="AW146" s="152"/>
      <c r="AX146" s="152"/>
      <c r="AY146" s="152"/>
      <c r="AZ146" s="152"/>
      <c r="BA146" s="152"/>
      <c r="BB146" s="152"/>
      <c r="BC146" s="152"/>
      <c r="BD146" s="152"/>
      <c r="BE146" s="152"/>
      <c r="BF146" s="152"/>
      <c r="BG146" s="152"/>
      <c r="BH146" s="152"/>
    </row>
    <row r="147" spans="1:60" outlineLevel="3" x14ac:dyDescent="0.25">
      <c r="A147" s="159"/>
      <c r="B147" s="160"/>
      <c r="C147" s="189" t="s">
        <v>325</v>
      </c>
      <c r="D147" s="164"/>
      <c r="E147" s="165">
        <v>603.01499999999999</v>
      </c>
      <c r="F147" s="162"/>
      <c r="G147" s="162"/>
      <c r="H147" s="162"/>
      <c r="I147" s="162"/>
      <c r="J147" s="162"/>
      <c r="K147" s="162"/>
      <c r="L147" s="162"/>
      <c r="M147" s="162"/>
      <c r="N147" s="161"/>
      <c r="O147" s="161"/>
      <c r="P147" s="161"/>
      <c r="Q147" s="161"/>
      <c r="R147" s="162"/>
      <c r="S147" s="162"/>
      <c r="T147" s="162"/>
      <c r="U147" s="162"/>
      <c r="V147" s="162"/>
      <c r="W147" s="162"/>
      <c r="X147" s="162"/>
      <c r="Y147" s="162"/>
      <c r="Z147" s="152"/>
      <c r="AA147" s="152"/>
      <c r="AB147" s="152"/>
      <c r="AC147" s="152"/>
      <c r="AD147" s="152"/>
      <c r="AE147" s="152"/>
      <c r="AF147" s="152"/>
      <c r="AG147" s="152" t="s">
        <v>131</v>
      </c>
      <c r="AH147" s="152">
        <v>5</v>
      </c>
      <c r="AI147" s="152"/>
      <c r="AJ147" s="152"/>
      <c r="AK147" s="152"/>
      <c r="AL147" s="152"/>
      <c r="AM147" s="152"/>
      <c r="AN147" s="152"/>
      <c r="AO147" s="152"/>
      <c r="AP147" s="152"/>
      <c r="AQ147" s="152"/>
      <c r="AR147" s="152"/>
      <c r="AS147" s="152"/>
      <c r="AT147" s="152"/>
      <c r="AU147" s="152"/>
      <c r="AV147" s="152"/>
      <c r="AW147" s="152"/>
      <c r="AX147" s="152"/>
      <c r="AY147" s="152"/>
      <c r="AZ147" s="152"/>
      <c r="BA147" s="152"/>
      <c r="BB147" s="152"/>
      <c r="BC147" s="152"/>
      <c r="BD147" s="152"/>
      <c r="BE147" s="152"/>
      <c r="BF147" s="152"/>
      <c r="BG147" s="152"/>
      <c r="BH147" s="152"/>
    </row>
    <row r="148" spans="1:60" outlineLevel="1" x14ac:dyDescent="0.25">
      <c r="A148" s="175">
        <v>69</v>
      </c>
      <c r="B148" s="176" t="s">
        <v>326</v>
      </c>
      <c r="C148" s="188" t="s">
        <v>327</v>
      </c>
      <c r="D148" s="177" t="s">
        <v>146</v>
      </c>
      <c r="E148" s="178">
        <v>658.05160000000001</v>
      </c>
      <c r="F148" s="179"/>
      <c r="G148" s="180">
        <f>ROUND(E148*F148,2)</f>
        <v>0</v>
      </c>
      <c r="H148" s="163">
        <v>5.59</v>
      </c>
      <c r="I148" s="162">
        <f>ROUND(E148*H148,2)</f>
        <v>3678.51</v>
      </c>
      <c r="J148" s="163">
        <v>18.309999999999999</v>
      </c>
      <c r="K148" s="162">
        <f>ROUND(E148*J148,2)</f>
        <v>12048.92</v>
      </c>
      <c r="L148" s="162">
        <v>21</v>
      </c>
      <c r="M148" s="162">
        <f>G148*(1+L148/100)</f>
        <v>0</v>
      </c>
      <c r="N148" s="161">
        <v>6.9999999999999994E-5</v>
      </c>
      <c r="O148" s="161">
        <f>ROUND(E148*N148,2)</f>
        <v>0.05</v>
      </c>
      <c r="P148" s="161">
        <v>0</v>
      </c>
      <c r="Q148" s="161">
        <f>ROUND(E148*P148,2)</f>
        <v>0</v>
      </c>
      <c r="R148" s="162"/>
      <c r="S148" s="162" t="s">
        <v>126</v>
      </c>
      <c r="T148" s="162" t="s">
        <v>126</v>
      </c>
      <c r="U148" s="162">
        <v>3.2480000000000002E-2</v>
      </c>
      <c r="V148" s="162">
        <f>ROUND(E148*U148,2)</f>
        <v>21.37</v>
      </c>
      <c r="W148" s="162"/>
      <c r="X148" s="162" t="s">
        <v>127</v>
      </c>
      <c r="Y148" s="162" t="s">
        <v>128</v>
      </c>
      <c r="Z148" s="152"/>
      <c r="AA148" s="152"/>
      <c r="AB148" s="152"/>
      <c r="AC148" s="152"/>
      <c r="AD148" s="152"/>
      <c r="AE148" s="152"/>
      <c r="AF148" s="152"/>
      <c r="AG148" s="152" t="s">
        <v>129</v>
      </c>
      <c r="AH148" s="152"/>
      <c r="AI148" s="152"/>
      <c r="AJ148" s="152"/>
      <c r="AK148" s="152"/>
      <c r="AL148" s="152"/>
      <c r="AM148" s="152"/>
      <c r="AN148" s="152"/>
      <c r="AO148" s="152"/>
      <c r="AP148" s="152"/>
      <c r="AQ148" s="152"/>
      <c r="AR148" s="152"/>
      <c r="AS148" s="152"/>
      <c r="AT148" s="152"/>
      <c r="AU148" s="152"/>
      <c r="AV148" s="152"/>
      <c r="AW148" s="152"/>
      <c r="AX148" s="152"/>
      <c r="AY148" s="152"/>
      <c r="AZ148" s="152"/>
      <c r="BA148" s="152"/>
      <c r="BB148" s="152"/>
      <c r="BC148" s="152"/>
      <c r="BD148" s="152"/>
      <c r="BE148" s="152"/>
      <c r="BF148" s="152"/>
      <c r="BG148" s="152"/>
      <c r="BH148" s="152"/>
    </row>
    <row r="149" spans="1:60" outlineLevel="2" x14ac:dyDescent="0.25">
      <c r="A149" s="159"/>
      <c r="B149" s="160"/>
      <c r="C149" s="189" t="s">
        <v>328</v>
      </c>
      <c r="D149" s="164"/>
      <c r="E149" s="165">
        <v>4.0720000000000001</v>
      </c>
      <c r="F149" s="162"/>
      <c r="G149" s="162"/>
      <c r="H149" s="162"/>
      <c r="I149" s="162"/>
      <c r="J149" s="162"/>
      <c r="K149" s="162"/>
      <c r="L149" s="162"/>
      <c r="M149" s="162"/>
      <c r="N149" s="161"/>
      <c r="O149" s="161"/>
      <c r="P149" s="161"/>
      <c r="Q149" s="161"/>
      <c r="R149" s="162"/>
      <c r="S149" s="162"/>
      <c r="T149" s="162"/>
      <c r="U149" s="162"/>
      <c r="V149" s="162"/>
      <c r="W149" s="162"/>
      <c r="X149" s="162"/>
      <c r="Y149" s="162"/>
      <c r="Z149" s="152"/>
      <c r="AA149" s="152"/>
      <c r="AB149" s="152"/>
      <c r="AC149" s="152"/>
      <c r="AD149" s="152"/>
      <c r="AE149" s="152"/>
      <c r="AF149" s="152"/>
      <c r="AG149" s="152" t="s">
        <v>131</v>
      </c>
      <c r="AH149" s="152">
        <v>5</v>
      </c>
      <c r="AI149" s="152"/>
      <c r="AJ149" s="152"/>
      <c r="AK149" s="152"/>
      <c r="AL149" s="152"/>
      <c r="AM149" s="152"/>
      <c r="AN149" s="152"/>
      <c r="AO149" s="152"/>
      <c r="AP149" s="152"/>
      <c r="AQ149" s="152"/>
      <c r="AR149" s="152"/>
      <c r="AS149" s="152"/>
      <c r="AT149" s="152"/>
      <c r="AU149" s="152"/>
      <c r="AV149" s="152"/>
      <c r="AW149" s="152"/>
      <c r="AX149" s="152"/>
      <c r="AY149" s="152"/>
      <c r="AZ149" s="152"/>
      <c r="BA149" s="152"/>
      <c r="BB149" s="152"/>
      <c r="BC149" s="152"/>
      <c r="BD149" s="152"/>
      <c r="BE149" s="152"/>
      <c r="BF149" s="152"/>
      <c r="BG149" s="152"/>
      <c r="BH149" s="152"/>
    </row>
    <row r="150" spans="1:60" outlineLevel="3" x14ac:dyDescent="0.25">
      <c r="A150" s="159"/>
      <c r="B150" s="160"/>
      <c r="C150" s="189" t="s">
        <v>329</v>
      </c>
      <c r="D150" s="164"/>
      <c r="E150" s="165">
        <v>2.0066000000000002</v>
      </c>
      <c r="F150" s="162"/>
      <c r="G150" s="162"/>
      <c r="H150" s="162"/>
      <c r="I150" s="162"/>
      <c r="J150" s="162"/>
      <c r="K150" s="162"/>
      <c r="L150" s="162"/>
      <c r="M150" s="162"/>
      <c r="N150" s="161"/>
      <c r="O150" s="161"/>
      <c r="P150" s="161"/>
      <c r="Q150" s="161"/>
      <c r="R150" s="162"/>
      <c r="S150" s="162"/>
      <c r="T150" s="162"/>
      <c r="U150" s="162"/>
      <c r="V150" s="162"/>
      <c r="W150" s="162"/>
      <c r="X150" s="162"/>
      <c r="Y150" s="162"/>
      <c r="Z150" s="152"/>
      <c r="AA150" s="152"/>
      <c r="AB150" s="152"/>
      <c r="AC150" s="152"/>
      <c r="AD150" s="152"/>
      <c r="AE150" s="152"/>
      <c r="AF150" s="152"/>
      <c r="AG150" s="152" t="s">
        <v>131</v>
      </c>
      <c r="AH150" s="152">
        <v>5</v>
      </c>
      <c r="AI150" s="152"/>
      <c r="AJ150" s="152"/>
      <c r="AK150" s="152"/>
      <c r="AL150" s="152"/>
      <c r="AM150" s="152"/>
      <c r="AN150" s="152"/>
      <c r="AO150" s="152"/>
      <c r="AP150" s="152"/>
      <c r="AQ150" s="152"/>
      <c r="AR150" s="152"/>
      <c r="AS150" s="152"/>
      <c r="AT150" s="152"/>
      <c r="AU150" s="152"/>
      <c r="AV150" s="152"/>
      <c r="AW150" s="152"/>
      <c r="AX150" s="152"/>
      <c r="AY150" s="152"/>
      <c r="AZ150" s="152"/>
      <c r="BA150" s="152"/>
      <c r="BB150" s="152"/>
      <c r="BC150" s="152"/>
      <c r="BD150" s="152"/>
      <c r="BE150" s="152"/>
      <c r="BF150" s="152"/>
      <c r="BG150" s="152"/>
      <c r="BH150" s="152"/>
    </row>
    <row r="151" spans="1:60" outlineLevel="3" x14ac:dyDescent="0.25">
      <c r="A151" s="159"/>
      <c r="B151" s="160"/>
      <c r="C151" s="189" t="s">
        <v>330</v>
      </c>
      <c r="D151" s="164"/>
      <c r="E151" s="165">
        <v>26.274999999999999</v>
      </c>
      <c r="F151" s="162"/>
      <c r="G151" s="162"/>
      <c r="H151" s="162"/>
      <c r="I151" s="162"/>
      <c r="J151" s="162"/>
      <c r="K151" s="162"/>
      <c r="L151" s="162"/>
      <c r="M151" s="162"/>
      <c r="N151" s="161"/>
      <c r="O151" s="161"/>
      <c r="P151" s="161"/>
      <c r="Q151" s="161"/>
      <c r="R151" s="162"/>
      <c r="S151" s="162"/>
      <c r="T151" s="162"/>
      <c r="U151" s="162"/>
      <c r="V151" s="162"/>
      <c r="W151" s="162"/>
      <c r="X151" s="162"/>
      <c r="Y151" s="162"/>
      <c r="Z151" s="152"/>
      <c r="AA151" s="152"/>
      <c r="AB151" s="152"/>
      <c r="AC151" s="152"/>
      <c r="AD151" s="152"/>
      <c r="AE151" s="152"/>
      <c r="AF151" s="152"/>
      <c r="AG151" s="152" t="s">
        <v>131</v>
      </c>
      <c r="AH151" s="152">
        <v>5</v>
      </c>
      <c r="AI151" s="152"/>
      <c r="AJ151" s="152"/>
      <c r="AK151" s="152"/>
      <c r="AL151" s="152"/>
      <c r="AM151" s="152"/>
      <c r="AN151" s="152"/>
      <c r="AO151" s="152"/>
      <c r="AP151" s="152"/>
      <c r="AQ151" s="152"/>
      <c r="AR151" s="152"/>
      <c r="AS151" s="152"/>
      <c r="AT151" s="152"/>
      <c r="AU151" s="152"/>
      <c r="AV151" s="152"/>
      <c r="AW151" s="152"/>
      <c r="AX151" s="152"/>
      <c r="AY151" s="152"/>
      <c r="AZ151" s="152"/>
      <c r="BA151" s="152"/>
      <c r="BB151" s="152"/>
      <c r="BC151" s="152"/>
      <c r="BD151" s="152"/>
      <c r="BE151" s="152"/>
      <c r="BF151" s="152"/>
      <c r="BG151" s="152"/>
      <c r="BH151" s="152"/>
    </row>
    <row r="152" spans="1:60" outlineLevel="3" x14ac:dyDescent="0.25">
      <c r="A152" s="159"/>
      <c r="B152" s="160"/>
      <c r="C152" s="189" t="s">
        <v>331</v>
      </c>
      <c r="D152" s="164"/>
      <c r="E152" s="165">
        <v>15.48</v>
      </c>
      <c r="F152" s="162"/>
      <c r="G152" s="162"/>
      <c r="H152" s="162"/>
      <c r="I152" s="162"/>
      <c r="J152" s="162"/>
      <c r="K152" s="162"/>
      <c r="L152" s="162"/>
      <c r="M152" s="162"/>
      <c r="N152" s="161"/>
      <c r="O152" s="161"/>
      <c r="P152" s="161"/>
      <c r="Q152" s="161"/>
      <c r="R152" s="162"/>
      <c r="S152" s="162"/>
      <c r="T152" s="162"/>
      <c r="U152" s="162"/>
      <c r="V152" s="162"/>
      <c r="W152" s="162"/>
      <c r="X152" s="162"/>
      <c r="Y152" s="162"/>
      <c r="Z152" s="152"/>
      <c r="AA152" s="152"/>
      <c r="AB152" s="152"/>
      <c r="AC152" s="152"/>
      <c r="AD152" s="152"/>
      <c r="AE152" s="152"/>
      <c r="AF152" s="152"/>
      <c r="AG152" s="152" t="s">
        <v>131</v>
      </c>
      <c r="AH152" s="152">
        <v>5</v>
      </c>
      <c r="AI152" s="152"/>
      <c r="AJ152" s="152"/>
      <c r="AK152" s="152"/>
      <c r="AL152" s="152"/>
      <c r="AM152" s="152"/>
      <c r="AN152" s="152"/>
      <c r="AO152" s="152"/>
      <c r="AP152" s="152"/>
      <c r="AQ152" s="152"/>
      <c r="AR152" s="152"/>
      <c r="AS152" s="152"/>
      <c r="AT152" s="152"/>
      <c r="AU152" s="152"/>
      <c r="AV152" s="152"/>
      <c r="AW152" s="152"/>
      <c r="AX152" s="152"/>
      <c r="AY152" s="152"/>
      <c r="AZ152" s="152"/>
      <c r="BA152" s="152"/>
      <c r="BB152" s="152"/>
      <c r="BC152" s="152"/>
      <c r="BD152" s="152"/>
      <c r="BE152" s="152"/>
      <c r="BF152" s="152"/>
      <c r="BG152" s="152"/>
      <c r="BH152" s="152"/>
    </row>
    <row r="153" spans="1:60" outlineLevel="3" x14ac:dyDescent="0.25">
      <c r="A153" s="159"/>
      <c r="B153" s="160"/>
      <c r="C153" s="189" t="s">
        <v>332</v>
      </c>
      <c r="D153" s="164"/>
      <c r="E153" s="165">
        <v>7.2030000000000003</v>
      </c>
      <c r="F153" s="162"/>
      <c r="G153" s="162"/>
      <c r="H153" s="162"/>
      <c r="I153" s="162"/>
      <c r="J153" s="162"/>
      <c r="K153" s="162"/>
      <c r="L153" s="162"/>
      <c r="M153" s="162"/>
      <c r="N153" s="161"/>
      <c r="O153" s="161"/>
      <c r="P153" s="161"/>
      <c r="Q153" s="161"/>
      <c r="R153" s="162"/>
      <c r="S153" s="162"/>
      <c r="T153" s="162"/>
      <c r="U153" s="162"/>
      <c r="V153" s="162"/>
      <c r="W153" s="162"/>
      <c r="X153" s="162"/>
      <c r="Y153" s="162"/>
      <c r="Z153" s="152"/>
      <c r="AA153" s="152"/>
      <c r="AB153" s="152"/>
      <c r="AC153" s="152"/>
      <c r="AD153" s="152"/>
      <c r="AE153" s="152"/>
      <c r="AF153" s="152"/>
      <c r="AG153" s="152" t="s">
        <v>131</v>
      </c>
      <c r="AH153" s="152">
        <v>5</v>
      </c>
      <c r="AI153" s="152"/>
      <c r="AJ153" s="152"/>
      <c r="AK153" s="152"/>
      <c r="AL153" s="152"/>
      <c r="AM153" s="152"/>
      <c r="AN153" s="152"/>
      <c r="AO153" s="152"/>
      <c r="AP153" s="152"/>
      <c r="AQ153" s="152"/>
      <c r="AR153" s="152"/>
      <c r="AS153" s="152"/>
      <c r="AT153" s="152"/>
      <c r="AU153" s="152"/>
      <c r="AV153" s="152"/>
      <c r="AW153" s="152"/>
      <c r="AX153" s="152"/>
      <c r="AY153" s="152"/>
      <c r="AZ153" s="152"/>
      <c r="BA153" s="152"/>
      <c r="BB153" s="152"/>
      <c r="BC153" s="152"/>
      <c r="BD153" s="152"/>
      <c r="BE153" s="152"/>
      <c r="BF153" s="152"/>
      <c r="BG153" s="152"/>
      <c r="BH153" s="152"/>
    </row>
    <row r="154" spans="1:60" outlineLevel="3" x14ac:dyDescent="0.25">
      <c r="A154" s="159"/>
      <c r="B154" s="160"/>
      <c r="C154" s="189" t="s">
        <v>325</v>
      </c>
      <c r="D154" s="164"/>
      <c r="E154" s="165">
        <v>603.01499999999999</v>
      </c>
      <c r="F154" s="162"/>
      <c r="G154" s="162"/>
      <c r="H154" s="162"/>
      <c r="I154" s="162"/>
      <c r="J154" s="162"/>
      <c r="K154" s="162"/>
      <c r="L154" s="162"/>
      <c r="M154" s="162"/>
      <c r="N154" s="161"/>
      <c r="O154" s="161"/>
      <c r="P154" s="161"/>
      <c r="Q154" s="161"/>
      <c r="R154" s="162"/>
      <c r="S154" s="162"/>
      <c r="T154" s="162"/>
      <c r="U154" s="162"/>
      <c r="V154" s="162"/>
      <c r="W154" s="162"/>
      <c r="X154" s="162"/>
      <c r="Y154" s="162"/>
      <c r="Z154" s="152"/>
      <c r="AA154" s="152"/>
      <c r="AB154" s="152"/>
      <c r="AC154" s="152"/>
      <c r="AD154" s="152"/>
      <c r="AE154" s="152"/>
      <c r="AF154" s="152"/>
      <c r="AG154" s="152" t="s">
        <v>131</v>
      </c>
      <c r="AH154" s="152">
        <v>5</v>
      </c>
      <c r="AI154" s="152"/>
      <c r="AJ154" s="152"/>
      <c r="AK154" s="152"/>
      <c r="AL154" s="152"/>
      <c r="AM154" s="152"/>
      <c r="AN154" s="152"/>
      <c r="AO154" s="152"/>
      <c r="AP154" s="152"/>
      <c r="AQ154" s="152"/>
      <c r="AR154" s="152"/>
      <c r="AS154" s="152"/>
      <c r="AT154" s="152"/>
      <c r="AU154" s="152"/>
      <c r="AV154" s="152"/>
      <c r="AW154" s="152"/>
      <c r="AX154" s="152"/>
      <c r="AY154" s="152"/>
      <c r="AZ154" s="152"/>
      <c r="BA154" s="152"/>
      <c r="BB154" s="152"/>
      <c r="BC154" s="152"/>
      <c r="BD154" s="152"/>
      <c r="BE154" s="152"/>
      <c r="BF154" s="152"/>
      <c r="BG154" s="152"/>
      <c r="BH154" s="152"/>
    </row>
    <row r="155" spans="1:60" outlineLevel="1" x14ac:dyDescent="0.25">
      <c r="A155" s="175">
        <v>70</v>
      </c>
      <c r="B155" s="176" t="s">
        <v>333</v>
      </c>
      <c r="C155" s="188" t="s">
        <v>334</v>
      </c>
      <c r="D155" s="177" t="s">
        <v>146</v>
      </c>
      <c r="E155" s="178">
        <v>658.05160000000001</v>
      </c>
      <c r="F155" s="179"/>
      <c r="G155" s="180">
        <f>ROUND(E155*F155,2)</f>
        <v>0</v>
      </c>
      <c r="H155" s="163">
        <v>6.7</v>
      </c>
      <c r="I155" s="162">
        <f>ROUND(E155*H155,2)</f>
        <v>4408.95</v>
      </c>
      <c r="J155" s="163">
        <v>57.5</v>
      </c>
      <c r="K155" s="162">
        <f>ROUND(E155*J155,2)</f>
        <v>37837.97</v>
      </c>
      <c r="L155" s="162">
        <v>21</v>
      </c>
      <c r="M155" s="162">
        <f>G155*(1+L155/100)</f>
        <v>0</v>
      </c>
      <c r="N155" s="161">
        <v>1.4999999999999999E-4</v>
      </c>
      <c r="O155" s="161">
        <f>ROUND(E155*N155,2)</f>
        <v>0.1</v>
      </c>
      <c r="P155" s="161">
        <v>0</v>
      </c>
      <c r="Q155" s="161">
        <f>ROUND(E155*P155,2)</f>
        <v>0</v>
      </c>
      <c r="R155" s="162"/>
      <c r="S155" s="162" t="s">
        <v>126</v>
      </c>
      <c r="T155" s="162" t="s">
        <v>126</v>
      </c>
      <c r="U155" s="162">
        <v>0.10191</v>
      </c>
      <c r="V155" s="162">
        <f>ROUND(E155*U155,2)</f>
        <v>67.06</v>
      </c>
      <c r="W155" s="162"/>
      <c r="X155" s="162" t="s">
        <v>127</v>
      </c>
      <c r="Y155" s="162" t="s">
        <v>128</v>
      </c>
      <c r="Z155" s="152"/>
      <c r="AA155" s="152"/>
      <c r="AB155" s="152"/>
      <c r="AC155" s="152"/>
      <c r="AD155" s="152"/>
      <c r="AE155" s="152"/>
      <c r="AF155" s="152"/>
      <c r="AG155" s="152" t="s">
        <v>129</v>
      </c>
      <c r="AH155" s="152"/>
      <c r="AI155" s="152"/>
      <c r="AJ155" s="152"/>
      <c r="AK155" s="152"/>
      <c r="AL155" s="152"/>
      <c r="AM155" s="152"/>
      <c r="AN155" s="152"/>
      <c r="AO155" s="152"/>
      <c r="AP155" s="152"/>
      <c r="AQ155" s="152"/>
      <c r="AR155" s="152"/>
      <c r="AS155" s="152"/>
      <c r="AT155" s="152"/>
      <c r="AU155" s="152"/>
      <c r="AV155" s="152"/>
      <c r="AW155" s="152"/>
      <c r="AX155" s="152"/>
      <c r="AY155" s="152"/>
      <c r="AZ155" s="152"/>
      <c r="BA155" s="152"/>
      <c r="BB155" s="152"/>
      <c r="BC155" s="152"/>
      <c r="BD155" s="152"/>
      <c r="BE155" s="152"/>
      <c r="BF155" s="152"/>
      <c r="BG155" s="152"/>
      <c r="BH155" s="152"/>
    </row>
    <row r="156" spans="1:60" outlineLevel="2" x14ac:dyDescent="0.25">
      <c r="A156" s="159"/>
      <c r="B156" s="160"/>
      <c r="C156" s="189" t="s">
        <v>335</v>
      </c>
      <c r="D156" s="164"/>
      <c r="E156" s="165">
        <v>658.05160000000001</v>
      </c>
      <c r="F156" s="162"/>
      <c r="G156" s="162"/>
      <c r="H156" s="162"/>
      <c r="I156" s="162"/>
      <c r="J156" s="162"/>
      <c r="K156" s="162"/>
      <c r="L156" s="162"/>
      <c r="M156" s="162"/>
      <c r="N156" s="161"/>
      <c r="O156" s="161"/>
      <c r="P156" s="161"/>
      <c r="Q156" s="161"/>
      <c r="R156" s="162"/>
      <c r="S156" s="162"/>
      <c r="T156" s="162"/>
      <c r="U156" s="162"/>
      <c r="V156" s="162"/>
      <c r="W156" s="162"/>
      <c r="X156" s="162"/>
      <c r="Y156" s="162"/>
      <c r="Z156" s="152"/>
      <c r="AA156" s="152"/>
      <c r="AB156" s="152"/>
      <c r="AC156" s="152"/>
      <c r="AD156" s="152"/>
      <c r="AE156" s="152"/>
      <c r="AF156" s="152"/>
      <c r="AG156" s="152" t="s">
        <v>131</v>
      </c>
      <c r="AH156" s="152">
        <v>5</v>
      </c>
      <c r="AI156" s="152"/>
      <c r="AJ156" s="152"/>
      <c r="AK156" s="152"/>
      <c r="AL156" s="152"/>
      <c r="AM156" s="152"/>
      <c r="AN156" s="152"/>
      <c r="AO156" s="152"/>
      <c r="AP156" s="152"/>
      <c r="AQ156" s="152"/>
      <c r="AR156" s="152"/>
      <c r="AS156" s="152"/>
      <c r="AT156" s="152"/>
      <c r="AU156" s="152"/>
      <c r="AV156" s="152"/>
      <c r="AW156" s="152"/>
      <c r="AX156" s="152"/>
      <c r="AY156" s="152"/>
      <c r="AZ156" s="152"/>
      <c r="BA156" s="152"/>
      <c r="BB156" s="152"/>
      <c r="BC156" s="152"/>
      <c r="BD156" s="152"/>
      <c r="BE156" s="152"/>
      <c r="BF156" s="152"/>
      <c r="BG156" s="152"/>
      <c r="BH156" s="152"/>
    </row>
    <row r="157" spans="1:60" outlineLevel="1" x14ac:dyDescent="0.25">
      <c r="A157" s="175">
        <v>71</v>
      </c>
      <c r="B157" s="176" t="s">
        <v>336</v>
      </c>
      <c r="C157" s="188" t="s">
        <v>337</v>
      </c>
      <c r="D157" s="177" t="s">
        <v>146</v>
      </c>
      <c r="E157" s="178">
        <v>301.50749999999999</v>
      </c>
      <c r="F157" s="179"/>
      <c r="G157" s="180">
        <f>ROUND(E157*F157,2)</f>
        <v>0</v>
      </c>
      <c r="H157" s="163">
        <v>31.71</v>
      </c>
      <c r="I157" s="162">
        <f>ROUND(E157*H157,2)</f>
        <v>9560.7999999999993</v>
      </c>
      <c r="J157" s="163">
        <v>69.790000000000006</v>
      </c>
      <c r="K157" s="162">
        <f>ROUND(E157*J157,2)</f>
        <v>21042.21</v>
      </c>
      <c r="L157" s="162">
        <v>21</v>
      </c>
      <c r="M157" s="162">
        <f>G157*(1+L157/100)</f>
        <v>0</v>
      </c>
      <c r="N157" s="161">
        <v>3.4000000000000002E-4</v>
      </c>
      <c r="O157" s="161">
        <f>ROUND(E157*N157,2)</f>
        <v>0.1</v>
      </c>
      <c r="P157" s="161">
        <v>0</v>
      </c>
      <c r="Q157" s="161">
        <f>ROUND(E157*P157,2)</f>
        <v>0</v>
      </c>
      <c r="R157" s="162"/>
      <c r="S157" s="162" t="s">
        <v>126</v>
      </c>
      <c r="T157" s="162" t="s">
        <v>126</v>
      </c>
      <c r="U157" s="162">
        <v>0.13500000000000001</v>
      </c>
      <c r="V157" s="162">
        <f>ROUND(E157*U157,2)</f>
        <v>40.700000000000003</v>
      </c>
      <c r="W157" s="162"/>
      <c r="X157" s="162" t="s">
        <v>127</v>
      </c>
      <c r="Y157" s="162" t="s">
        <v>128</v>
      </c>
      <c r="Z157" s="152"/>
      <c r="AA157" s="152"/>
      <c r="AB157" s="152"/>
      <c r="AC157" s="152"/>
      <c r="AD157" s="152"/>
      <c r="AE157" s="152"/>
      <c r="AF157" s="152"/>
      <c r="AG157" s="152" t="s">
        <v>129</v>
      </c>
      <c r="AH157" s="152"/>
      <c r="AI157" s="152"/>
      <c r="AJ157" s="152"/>
      <c r="AK157" s="152"/>
      <c r="AL157" s="152"/>
      <c r="AM157" s="152"/>
      <c r="AN157" s="152"/>
      <c r="AO157" s="152"/>
      <c r="AP157" s="152"/>
      <c r="AQ157" s="152"/>
      <c r="AR157" s="152"/>
      <c r="AS157" s="152"/>
      <c r="AT157" s="152"/>
      <c r="AU157" s="152"/>
      <c r="AV157" s="152"/>
      <c r="AW157" s="152"/>
      <c r="AX157" s="152"/>
      <c r="AY157" s="152"/>
      <c r="AZ157" s="152"/>
      <c r="BA157" s="152"/>
      <c r="BB157" s="152"/>
      <c r="BC157" s="152"/>
      <c r="BD157" s="152"/>
      <c r="BE157" s="152"/>
      <c r="BF157" s="152"/>
      <c r="BG157" s="152"/>
      <c r="BH157" s="152"/>
    </row>
    <row r="158" spans="1:60" outlineLevel="2" x14ac:dyDescent="0.25">
      <c r="A158" s="159"/>
      <c r="B158" s="160"/>
      <c r="C158" s="189" t="s">
        <v>338</v>
      </c>
      <c r="D158" s="164"/>
      <c r="E158" s="165"/>
      <c r="F158" s="162"/>
      <c r="G158" s="162"/>
      <c r="H158" s="162"/>
      <c r="I158" s="162"/>
      <c r="J158" s="162"/>
      <c r="K158" s="162"/>
      <c r="L158" s="162"/>
      <c r="M158" s="162"/>
      <c r="N158" s="161"/>
      <c r="O158" s="161"/>
      <c r="P158" s="161"/>
      <c r="Q158" s="161"/>
      <c r="R158" s="162"/>
      <c r="S158" s="162"/>
      <c r="T158" s="162"/>
      <c r="U158" s="162"/>
      <c r="V158" s="162"/>
      <c r="W158" s="162"/>
      <c r="X158" s="162"/>
      <c r="Y158" s="162"/>
      <c r="Z158" s="152"/>
      <c r="AA158" s="152"/>
      <c r="AB158" s="152"/>
      <c r="AC158" s="152"/>
      <c r="AD158" s="152"/>
      <c r="AE158" s="152"/>
      <c r="AF158" s="152"/>
      <c r="AG158" s="152" t="s">
        <v>131</v>
      </c>
      <c r="AH158" s="152">
        <v>0</v>
      </c>
      <c r="AI158" s="152"/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2"/>
      <c r="AU158" s="152"/>
      <c r="AV158" s="152"/>
      <c r="AW158" s="152"/>
      <c r="AX158" s="152"/>
      <c r="AY158" s="152"/>
      <c r="AZ158" s="152"/>
      <c r="BA158" s="152"/>
      <c r="BB158" s="152"/>
      <c r="BC158" s="152"/>
      <c r="BD158" s="152"/>
      <c r="BE158" s="152"/>
      <c r="BF158" s="152"/>
      <c r="BG158" s="152"/>
      <c r="BH158" s="152"/>
    </row>
    <row r="159" spans="1:60" outlineLevel="3" x14ac:dyDescent="0.25">
      <c r="A159" s="159"/>
      <c r="B159" s="160"/>
      <c r="C159" s="189" t="s">
        <v>339</v>
      </c>
      <c r="D159" s="164"/>
      <c r="E159" s="165">
        <v>301.50749999999999</v>
      </c>
      <c r="F159" s="162"/>
      <c r="G159" s="162"/>
      <c r="H159" s="162"/>
      <c r="I159" s="162"/>
      <c r="J159" s="162"/>
      <c r="K159" s="162"/>
      <c r="L159" s="162"/>
      <c r="M159" s="162"/>
      <c r="N159" s="161"/>
      <c r="O159" s="161"/>
      <c r="P159" s="161"/>
      <c r="Q159" s="161"/>
      <c r="R159" s="162"/>
      <c r="S159" s="162"/>
      <c r="T159" s="162"/>
      <c r="U159" s="162"/>
      <c r="V159" s="162"/>
      <c r="W159" s="162"/>
      <c r="X159" s="162"/>
      <c r="Y159" s="162"/>
      <c r="Z159" s="152"/>
      <c r="AA159" s="152"/>
      <c r="AB159" s="152"/>
      <c r="AC159" s="152"/>
      <c r="AD159" s="152"/>
      <c r="AE159" s="152"/>
      <c r="AF159" s="152"/>
      <c r="AG159" s="152" t="s">
        <v>131</v>
      </c>
      <c r="AH159" s="152">
        <v>5</v>
      </c>
      <c r="AI159" s="152"/>
      <c r="AJ159" s="152"/>
      <c r="AK159" s="152"/>
      <c r="AL159" s="152"/>
      <c r="AM159" s="152"/>
      <c r="AN159" s="152"/>
      <c r="AO159" s="152"/>
      <c r="AP159" s="152"/>
      <c r="AQ159" s="152"/>
      <c r="AR159" s="152"/>
      <c r="AS159" s="152"/>
      <c r="AT159" s="152"/>
      <c r="AU159" s="152"/>
      <c r="AV159" s="152"/>
      <c r="AW159" s="152"/>
      <c r="AX159" s="152"/>
      <c r="AY159" s="152"/>
      <c r="AZ159" s="152"/>
      <c r="BA159" s="152"/>
      <c r="BB159" s="152"/>
      <c r="BC159" s="152"/>
      <c r="BD159" s="152"/>
      <c r="BE159" s="152"/>
      <c r="BF159" s="152"/>
      <c r="BG159" s="152"/>
      <c r="BH159" s="152"/>
    </row>
    <row r="160" spans="1:60" x14ac:dyDescent="0.25">
      <c r="A160" s="168" t="s">
        <v>121</v>
      </c>
      <c r="B160" s="169" t="s">
        <v>84</v>
      </c>
      <c r="C160" s="187" t="s">
        <v>85</v>
      </c>
      <c r="D160" s="170"/>
      <c r="E160" s="171"/>
      <c r="F160" s="172"/>
      <c r="G160" s="173">
        <f>SUMIF(AG161:AG161,"&lt;&gt;NOR",G161:G161)</f>
        <v>0</v>
      </c>
      <c r="H160" s="167"/>
      <c r="I160" s="167">
        <f>SUM(I161:I161)</f>
        <v>0</v>
      </c>
      <c r="J160" s="167"/>
      <c r="K160" s="167">
        <f>SUM(K161:K161)</f>
        <v>0</v>
      </c>
      <c r="L160" s="167"/>
      <c r="M160" s="167">
        <f>SUM(M161:M161)</f>
        <v>0</v>
      </c>
      <c r="N160" s="166"/>
      <c r="O160" s="166">
        <f>SUM(O161:O161)</f>
        <v>0</v>
      </c>
      <c r="P160" s="166"/>
      <c r="Q160" s="166">
        <f>SUM(Q161:Q161)</f>
        <v>0</v>
      </c>
      <c r="R160" s="167"/>
      <c r="S160" s="167"/>
      <c r="T160" s="167"/>
      <c r="U160" s="167"/>
      <c r="V160" s="167">
        <f>SUM(V161:V161)</f>
        <v>0</v>
      </c>
      <c r="W160" s="167"/>
      <c r="X160" s="167"/>
      <c r="Y160" s="167"/>
      <c r="AG160" t="s">
        <v>122</v>
      </c>
    </row>
    <row r="161" spans="1:60" outlineLevel="1" x14ac:dyDescent="0.25">
      <c r="A161" s="181">
        <v>72</v>
      </c>
      <c r="B161" s="182" t="s">
        <v>340</v>
      </c>
      <c r="C161" s="190" t="s">
        <v>341</v>
      </c>
      <c r="D161" s="183" t="s">
        <v>165</v>
      </c>
      <c r="E161" s="184">
        <v>1</v>
      </c>
      <c r="F161" s="185">
        <f>el!G52</f>
        <v>0</v>
      </c>
      <c r="G161" s="186">
        <f>ROUND(E161*F161,2)</f>
        <v>0</v>
      </c>
      <c r="H161" s="163">
        <v>0</v>
      </c>
      <c r="I161" s="162">
        <f>ROUND(E161*H161,2)</f>
        <v>0</v>
      </c>
      <c r="J161" s="163">
        <v>0</v>
      </c>
      <c r="K161" s="162">
        <f>ROUND(E161*J161,2)</f>
        <v>0</v>
      </c>
      <c r="L161" s="162">
        <v>21</v>
      </c>
      <c r="M161" s="162">
        <f>G161*(1+L161/100)</f>
        <v>0</v>
      </c>
      <c r="N161" s="161">
        <v>0</v>
      </c>
      <c r="O161" s="161">
        <f>ROUND(E161*N161,2)</f>
        <v>0</v>
      </c>
      <c r="P161" s="161">
        <v>0</v>
      </c>
      <c r="Q161" s="161">
        <f>ROUND(E161*P161,2)</f>
        <v>0</v>
      </c>
      <c r="R161" s="162"/>
      <c r="S161" s="162" t="s">
        <v>218</v>
      </c>
      <c r="T161" s="162" t="s">
        <v>342</v>
      </c>
      <c r="U161" s="162">
        <v>0</v>
      </c>
      <c r="V161" s="162">
        <f>ROUND(E161*U161,2)</f>
        <v>0</v>
      </c>
      <c r="W161" s="162"/>
      <c r="X161" s="162" t="s">
        <v>127</v>
      </c>
      <c r="Y161" s="162" t="s">
        <v>128</v>
      </c>
      <c r="Z161" s="152"/>
      <c r="AA161" s="152"/>
      <c r="AB161" s="152"/>
      <c r="AC161" s="152"/>
      <c r="AD161" s="152"/>
      <c r="AE161" s="152"/>
      <c r="AF161" s="152"/>
      <c r="AG161" s="152" t="s">
        <v>129</v>
      </c>
      <c r="AH161" s="152"/>
      <c r="AI161" s="152"/>
      <c r="AJ161" s="152"/>
      <c r="AK161" s="152"/>
      <c r="AL161" s="152"/>
      <c r="AM161" s="152"/>
      <c r="AN161" s="152"/>
      <c r="AO161" s="152"/>
      <c r="AP161" s="152"/>
      <c r="AQ161" s="152"/>
      <c r="AR161" s="152"/>
      <c r="AS161" s="152"/>
      <c r="AT161" s="152"/>
      <c r="AU161" s="152"/>
      <c r="AV161" s="152"/>
      <c r="AW161" s="152"/>
      <c r="AX161" s="152"/>
      <c r="AY161" s="152"/>
      <c r="AZ161" s="152"/>
      <c r="BA161" s="152"/>
      <c r="BB161" s="152"/>
      <c r="BC161" s="152"/>
      <c r="BD161" s="152"/>
      <c r="BE161" s="152"/>
      <c r="BF161" s="152"/>
      <c r="BG161" s="152"/>
      <c r="BH161" s="152"/>
    </row>
    <row r="162" spans="1:60" x14ac:dyDescent="0.25">
      <c r="A162" s="168" t="s">
        <v>121</v>
      </c>
      <c r="B162" s="169" t="s">
        <v>86</v>
      </c>
      <c r="C162" s="187" t="s">
        <v>87</v>
      </c>
      <c r="D162" s="170"/>
      <c r="E162" s="171"/>
      <c r="F162" s="172"/>
      <c r="G162" s="173">
        <f>SUMIF(AG163:AG163,"&lt;&gt;NOR",G163:G163)</f>
        <v>0</v>
      </c>
      <c r="H162" s="167"/>
      <c r="I162" s="167">
        <f>SUM(I163:I163)</f>
        <v>0</v>
      </c>
      <c r="J162" s="167"/>
      <c r="K162" s="167">
        <f>SUM(K163:K163)</f>
        <v>0</v>
      </c>
      <c r="L162" s="167"/>
      <c r="M162" s="167">
        <f>SUM(M163:M163)</f>
        <v>0</v>
      </c>
      <c r="N162" s="166"/>
      <c r="O162" s="166">
        <f>SUM(O163:O163)</f>
        <v>0</v>
      </c>
      <c r="P162" s="166"/>
      <c r="Q162" s="166">
        <f>SUM(Q163:Q163)</f>
        <v>0</v>
      </c>
      <c r="R162" s="167"/>
      <c r="S162" s="167"/>
      <c r="T162" s="167"/>
      <c r="U162" s="167"/>
      <c r="V162" s="167">
        <f>SUM(V163:V163)</f>
        <v>0</v>
      </c>
      <c r="W162" s="167"/>
      <c r="X162" s="167"/>
      <c r="Y162" s="167"/>
      <c r="AG162" t="s">
        <v>122</v>
      </c>
    </row>
    <row r="163" spans="1:60" outlineLevel="1" x14ac:dyDescent="0.25">
      <c r="A163" s="181">
        <v>73</v>
      </c>
      <c r="B163" s="182" t="s">
        <v>343</v>
      </c>
      <c r="C163" s="190" t="s">
        <v>344</v>
      </c>
      <c r="D163" s="183" t="s">
        <v>165</v>
      </c>
      <c r="E163" s="184">
        <v>1</v>
      </c>
      <c r="F163" s="185">
        <f>VZT!H47</f>
        <v>0</v>
      </c>
      <c r="G163" s="186">
        <f>ROUND(E163*F163,2)</f>
        <v>0</v>
      </c>
      <c r="H163" s="163">
        <v>0</v>
      </c>
      <c r="I163" s="162">
        <f>ROUND(E163*H163,2)</f>
        <v>0</v>
      </c>
      <c r="J163" s="163">
        <v>0</v>
      </c>
      <c r="K163" s="162">
        <f>ROUND(E163*J163,2)</f>
        <v>0</v>
      </c>
      <c r="L163" s="162">
        <v>21</v>
      </c>
      <c r="M163" s="162">
        <f>G163*(1+L163/100)</f>
        <v>0</v>
      </c>
      <c r="N163" s="161">
        <v>0</v>
      </c>
      <c r="O163" s="161">
        <f>ROUND(E163*N163,2)</f>
        <v>0</v>
      </c>
      <c r="P163" s="161">
        <v>0</v>
      </c>
      <c r="Q163" s="161">
        <f>ROUND(E163*P163,2)</f>
        <v>0</v>
      </c>
      <c r="R163" s="162"/>
      <c r="S163" s="162" t="s">
        <v>218</v>
      </c>
      <c r="T163" s="162" t="s">
        <v>342</v>
      </c>
      <c r="U163" s="162">
        <v>0</v>
      </c>
      <c r="V163" s="162">
        <f>ROUND(E163*U163,2)</f>
        <v>0</v>
      </c>
      <c r="W163" s="162"/>
      <c r="X163" s="162" t="s">
        <v>127</v>
      </c>
      <c r="Y163" s="162" t="s">
        <v>128</v>
      </c>
      <c r="Z163" s="152"/>
      <c r="AA163" s="152"/>
      <c r="AB163" s="152"/>
      <c r="AC163" s="152"/>
      <c r="AD163" s="152"/>
      <c r="AE163" s="152"/>
      <c r="AF163" s="152"/>
      <c r="AG163" s="152" t="s">
        <v>129</v>
      </c>
      <c r="AH163" s="152"/>
      <c r="AI163" s="152"/>
      <c r="AJ163" s="152"/>
      <c r="AK163" s="152"/>
      <c r="AL163" s="152"/>
      <c r="AM163" s="152"/>
      <c r="AN163" s="152"/>
      <c r="AO163" s="152"/>
      <c r="AP163" s="152"/>
      <c r="AQ163" s="152"/>
      <c r="AR163" s="152"/>
      <c r="AS163" s="152"/>
      <c r="AT163" s="152"/>
      <c r="AU163" s="152"/>
      <c r="AV163" s="152"/>
      <c r="AW163" s="152"/>
      <c r="AX163" s="152"/>
      <c r="AY163" s="152"/>
      <c r="AZ163" s="152"/>
      <c r="BA163" s="152"/>
      <c r="BB163" s="152"/>
      <c r="BC163" s="152"/>
      <c r="BD163" s="152"/>
      <c r="BE163" s="152"/>
      <c r="BF163" s="152"/>
      <c r="BG163" s="152"/>
      <c r="BH163" s="152"/>
    </row>
    <row r="164" spans="1:60" ht="26.4" x14ac:dyDescent="0.25">
      <c r="A164" s="168" t="s">
        <v>121</v>
      </c>
      <c r="B164" s="169" t="s">
        <v>88</v>
      </c>
      <c r="C164" s="187" t="s">
        <v>89</v>
      </c>
      <c r="D164" s="170"/>
      <c r="E164" s="171"/>
      <c r="F164" s="172"/>
      <c r="G164" s="173">
        <f>SUMIF(AG165:AG167,"&lt;&gt;NOR",G165:G167)</f>
        <v>0</v>
      </c>
      <c r="H164" s="167"/>
      <c r="I164" s="167">
        <f>SUM(I165:I167)</f>
        <v>0</v>
      </c>
      <c r="J164" s="167"/>
      <c r="K164" s="167">
        <f>SUM(K165:K167)</f>
        <v>1905000</v>
      </c>
      <c r="L164" s="167"/>
      <c r="M164" s="167">
        <f>SUM(M165:M167)</f>
        <v>0</v>
      </c>
      <c r="N164" s="166"/>
      <c r="O164" s="166">
        <f>SUM(O165:O167)</f>
        <v>0</v>
      </c>
      <c r="P164" s="166"/>
      <c r="Q164" s="166">
        <f>SUM(Q165:Q167)</f>
        <v>0</v>
      </c>
      <c r="R164" s="167"/>
      <c r="S164" s="167"/>
      <c r="T164" s="167"/>
      <c r="U164" s="167"/>
      <c r="V164" s="167">
        <f>SUM(V165:V167)</f>
        <v>0</v>
      </c>
      <c r="W164" s="167"/>
      <c r="X164" s="167"/>
      <c r="Y164" s="167"/>
      <c r="AG164" t="s">
        <v>122</v>
      </c>
    </row>
    <row r="165" spans="1:60" outlineLevel="1" x14ac:dyDescent="0.25">
      <c r="A165" s="181">
        <v>74</v>
      </c>
      <c r="B165" s="182" t="s">
        <v>345</v>
      </c>
      <c r="C165" s="190" t="s">
        <v>346</v>
      </c>
      <c r="D165" s="183" t="s">
        <v>165</v>
      </c>
      <c r="E165" s="184">
        <v>1</v>
      </c>
      <c r="F165" s="185"/>
      <c r="G165" s="186">
        <f>ROUND(E165*F165,2)</f>
        <v>0</v>
      </c>
      <c r="H165" s="163">
        <v>0</v>
      </c>
      <c r="I165" s="162">
        <f>ROUND(E165*H165,2)</f>
        <v>0</v>
      </c>
      <c r="J165" s="163">
        <v>950000</v>
      </c>
      <c r="K165" s="162">
        <f>ROUND(E165*J165,2)</f>
        <v>950000</v>
      </c>
      <c r="L165" s="162">
        <v>21</v>
      </c>
      <c r="M165" s="162">
        <f>G165*(1+L165/100)</f>
        <v>0</v>
      </c>
      <c r="N165" s="161">
        <v>0</v>
      </c>
      <c r="O165" s="161">
        <f>ROUND(E165*N165,2)</f>
        <v>0</v>
      </c>
      <c r="P165" s="161">
        <v>0</v>
      </c>
      <c r="Q165" s="161">
        <f>ROUND(E165*P165,2)</f>
        <v>0</v>
      </c>
      <c r="R165" s="162"/>
      <c r="S165" s="162" t="s">
        <v>218</v>
      </c>
      <c r="T165" s="162" t="s">
        <v>219</v>
      </c>
      <c r="U165" s="162">
        <v>0</v>
      </c>
      <c r="V165" s="162">
        <f>ROUND(E165*U165,2)</f>
        <v>0</v>
      </c>
      <c r="W165" s="162"/>
      <c r="X165" s="162" t="s">
        <v>127</v>
      </c>
      <c r="Y165" s="162" t="s">
        <v>128</v>
      </c>
      <c r="Z165" s="152"/>
      <c r="AA165" s="152"/>
      <c r="AB165" s="152"/>
      <c r="AC165" s="152"/>
      <c r="AD165" s="152"/>
      <c r="AE165" s="152"/>
      <c r="AF165" s="152"/>
      <c r="AG165" s="152" t="s">
        <v>129</v>
      </c>
      <c r="AH165" s="152"/>
      <c r="AI165" s="152"/>
      <c r="AJ165" s="152"/>
      <c r="AK165" s="152"/>
      <c r="AL165" s="152"/>
      <c r="AM165" s="152"/>
      <c r="AN165" s="152"/>
      <c r="AO165" s="152"/>
      <c r="AP165" s="152"/>
      <c r="AQ165" s="152"/>
      <c r="AR165" s="152"/>
      <c r="AS165" s="152"/>
      <c r="AT165" s="152"/>
      <c r="AU165" s="152"/>
      <c r="AV165" s="152"/>
      <c r="AW165" s="152"/>
      <c r="AX165" s="152"/>
      <c r="AY165" s="152"/>
      <c r="AZ165" s="152"/>
      <c r="BA165" s="152"/>
      <c r="BB165" s="152"/>
      <c r="BC165" s="152"/>
      <c r="BD165" s="152"/>
      <c r="BE165" s="152"/>
      <c r="BF165" s="152"/>
      <c r="BG165" s="152"/>
      <c r="BH165" s="152"/>
    </row>
    <row r="166" spans="1:60" outlineLevel="1" x14ac:dyDescent="0.25">
      <c r="A166" s="181">
        <v>75</v>
      </c>
      <c r="B166" s="182" t="s">
        <v>347</v>
      </c>
      <c r="C166" s="190" t="s">
        <v>348</v>
      </c>
      <c r="D166" s="183" t="s">
        <v>222</v>
      </c>
      <c r="E166" s="184">
        <v>1</v>
      </c>
      <c r="F166" s="185"/>
      <c r="G166" s="186">
        <f>ROUND(E166*F166,2)</f>
        <v>0</v>
      </c>
      <c r="H166" s="163">
        <v>0</v>
      </c>
      <c r="I166" s="162">
        <f>ROUND(E166*H166,2)</f>
        <v>0</v>
      </c>
      <c r="J166" s="163">
        <v>770000</v>
      </c>
      <c r="K166" s="162">
        <f>ROUND(E166*J166,2)</f>
        <v>770000</v>
      </c>
      <c r="L166" s="162">
        <v>21</v>
      </c>
      <c r="M166" s="162">
        <f>G166*(1+L166/100)</f>
        <v>0</v>
      </c>
      <c r="N166" s="161">
        <v>0</v>
      </c>
      <c r="O166" s="161">
        <f>ROUND(E166*N166,2)</f>
        <v>0</v>
      </c>
      <c r="P166" s="161">
        <v>0</v>
      </c>
      <c r="Q166" s="161">
        <f>ROUND(E166*P166,2)</f>
        <v>0</v>
      </c>
      <c r="R166" s="162"/>
      <c r="S166" s="162" t="s">
        <v>218</v>
      </c>
      <c r="T166" s="162" t="s">
        <v>219</v>
      </c>
      <c r="U166" s="162">
        <v>0</v>
      </c>
      <c r="V166" s="162">
        <f>ROUND(E166*U166,2)</f>
        <v>0</v>
      </c>
      <c r="W166" s="162"/>
      <c r="X166" s="162" t="s">
        <v>127</v>
      </c>
      <c r="Y166" s="162" t="s">
        <v>128</v>
      </c>
      <c r="Z166" s="152"/>
      <c r="AA166" s="152"/>
      <c r="AB166" s="152"/>
      <c r="AC166" s="152"/>
      <c r="AD166" s="152"/>
      <c r="AE166" s="152"/>
      <c r="AF166" s="152"/>
      <c r="AG166" s="152" t="s">
        <v>129</v>
      </c>
      <c r="AH166" s="152"/>
      <c r="AI166" s="152"/>
      <c r="AJ166" s="152"/>
      <c r="AK166" s="152"/>
      <c r="AL166" s="152"/>
      <c r="AM166" s="152"/>
      <c r="AN166" s="152"/>
      <c r="AO166" s="152"/>
      <c r="AP166" s="152"/>
      <c r="AQ166" s="152"/>
      <c r="AR166" s="152"/>
      <c r="AS166" s="152"/>
      <c r="AT166" s="152"/>
      <c r="AU166" s="152"/>
      <c r="AV166" s="152"/>
      <c r="AW166" s="152"/>
      <c r="AX166" s="152"/>
      <c r="AY166" s="152"/>
      <c r="AZ166" s="152"/>
      <c r="BA166" s="152"/>
      <c r="BB166" s="152"/>
      <c r="BC166" s="152"/>
      <c r="BD166" s="152"/>
      <c r="BE166" s="152"/>
      <c r="BF166" s="152"/>
      <c r="BG166" s="152"/>
      <c r="BH166" s="152"/>
    </row>
    <row r="167" spans="1:60" outlineLevel="1" x14ac:dyDescent="0.25">
      <c r="A167" s="181">
        <v>76</v>
      </c>
      <c r="B167" s="182" t="s">
        <v>349</v>
      </c>
      <c r="C167" s="190" t="s">
        <v>350</v>
      </c>
      <c r="D167" s="183" t="s">
        <v>222</v>
      </c>
      <c r="E167" s="184">
        <v>1</v>
      </c>
      <c r="F167" s="185"/>
      <c r="G167" s="186">
        <f>ROUND(E167*F167,2)</f>
        <v>0</v>
      </c>
      <c r="H167" s="163">
        <v>0</v>
      </c>
      <c r="I167" s="162">
        <f>ROUND(E167*H167,2)</f>
        <v>0</v>
      </c>
      <c r="J167" s="163">
        <v>185000</v>
      </c>
      <c r="K167" s="162">
        <f>ROUND(E167*J167,2)</f>
        <v>185000</v>
      </c>
      <c r="L167" s="162">
        <v>21</v>
      </c>
      <c r="M167" s="162">
        <f>G167*(1+L167/100)</f>
        <v>0</v>
      </c>
      <c r="N167" s="161">
        <v>0</v>
      </c>
      <c r="O167" s="161">
        <f>ROUND(E167*N167,2)</f>
        <v>0</v>
      </c>
      <c r="P167" s="161">
        <v>0</v>
      </c>
      <c r="Q167" s="161">
        <f>ROUND(E167*P167,2)</f>
        <v>0</v>
      </c>
      <c r="R167" s="162"/>
      <c r="S167" s="162" t="s">
        <v>218</v>
      </c>
      <c r="T167" s="162" t="s">
        <v>219</v>
      </c>
      <c r="U167" s="162">
        <v>0</v>
      </c>
      <c r="V167" s="162">
        <f>ROUND(E167*U167,2)</f>
        <v>0</v>
      </c>
      <c r="W167" s="162"/>
      <c r="X167" s="162" t="s">
        <v>127</v>
      </c>
      <c r="Y167" s="162" t="s">
        <v>128</v>
      </c>
      <c r="Z167" s="152"/>
      <c r="AA167" s="152"/>
      <c r="AB167" s="152"/>
      <c r="AC167" s="152"/>
      <c r="AD167" s="152"/>
      <c r="AE167" s="152"/>
      <c r="AF167" s="152"/>
      <c r="AG167" s="152" t="s">
        <v>129</v>
      </c>
      <c r="AH167" s="152"/>
      <c r="AI167" s="152"/>
      <c r="AJ167" s="152"/>
      <c r="AK167" s="152"/>
      <c r="AL167" s="152"/>
      <c r="AM167" s="152"/>
      <c r="AN167" s="152"/>
      <c r="AO167" s="152"/>
      <c r="AP167" s="152"/>
      <c r="AQ167" s="152"/>
      <c r="AR167" s="152"/>
      <c r="AS167" s="152"/>
      <c r="AT167" s="152"/>
      <c r="AU167" s="152"/>
      <c r="AV167" s="152"/>
      <c r="AW167" s="152"/>
      <c r="AX167" s="152"/>
      <c r="AY167" s="152"/>
      <c r="AZ167" s="152"/>
      <c r="BA167" s="152"/>
      <c r="BB167" s="152"/>
      <c r="BC167" s="152"/>
      <c r="BD167" s="152"/>
      <c r="BE167" s="152"/>
      <c r="BF167" s="152"/>
      <c r="BG167" s="152"/>
      <c r="BH167" s="152"/>
    </row>
    <row r="168" spans="1:60" x14ac:dyDescent="0.25">
      <c r="A168" s="168" t="s">
        <v>121</v>
      </c>
      <c r="B168" s="169" t="s">
        <v>90</v>
      </c>
      <c r="C168" s="187" t="s">
        <v>91</v>
      </c>
      <c r="D168" s="170"/>
      <c r="E168" s="171"/>
      <c r="F168" s="172"/>
      <c r="G168" s="173">
        <f>SUMIF(AG169:AG174,"&lt;&gt;NOR",G169:G174)</f>
        <v>0</v>
      </c>
      <c r="H168" s="167"/>
      <c r="I168" s="167">
        <f>SUM(I169:I174)</f>
        <v>0</v>
      </c>
      <c r="J168" s="167"/>
      <c r="K168" s="167">
        <f>SUM(K169:K174)</f>
        <v>72638.81</v>
      </c>
      <c r="L168" s="167"/>
      <c r="M168" s="167">
        <f>SUM(M169:M174)</f>
        <v>0</v>
      </c>
      <c r="N168" s="166"/>
      <c r="O168" s="166">
        <f>SUM(O169:O174)</f>
        <v>0</v>
      </c>
      <c r="P168" s="166"/>
      <c r="Q168" s="166">
        <f>SUM(Q169:Q174)</f>
        <v>0</v>
      </c>
      <c r="R168" s="167"/>
      <c r="S168" s="167"/>
      <c r="T168" s="167"/>
      <c r="U168" s="167"/>
      <c r="V168" s="167">
        <f>SUM(V169:V174)</f>
        <v>73.510000000000005</v>
      </c>
      <c r="W168" s="167"/>
      <c r="X168" s="167"/>
      <c r="Y168" s="167"/>
      <c r="AG168" t="s">
        <v>122</v>
      </c>
    </row>
    <row r="169" spans="1:60" outlineLevel="1" x14ac:dyDescent="0.25">
      <c r="A169" s="181">
        <v>77</v>
      </c>
      <c r="B169" s="182" t="s">
        <v>351</v>
      </c>
      <c r="C169" s="190" t="s">
        <v>352</v>
      </c>
      <c r="D169" s="183" t="s">
        <v>137</v>
      </c>
      <c r="E169" s="184">
        <v>15.66099</v>
      </c>
      <c r="F169" s="185"/>
      <c r="G169" s="186">
        <f t="shared" ref="G169:G174" si="7">ROUND(E169*F169,2)</f>
        <v>0</v>
      </c>
      <c r="H169" s="163">
        <v>0</v>
      </c>
      <c r="I169" s="162">
        <f t="shared" ref="I169:I174" si="8">ROUND(E169*H169,2)</f>
        <v>0</v>
      </c>
      <c r="J169" s="163">
        <v>200.5</v>
      </c>
      <c r="K169" s="162">
        <f t="shared" ref="K169:K174" si="9">ROUND(E169*J169,2)</f>
        <v>3140.03</v>
      </c>
      <c r="L169" s="162">
        <v>21</v>
      </c>
      <c r="M169" s="162">
        <f t="shared" ref="M169:M174" si="10">G169*(1+L169/100)</f>
        <v>0</v>
      </c>
      <c r="N169" s="161">
        <v>0</v>
      </c>
      <c r="O169" s="161">
        <f t="shared" ref="O169:O174" si="11">ROUND(E169*N169,2)</f>
        <v>0</v>
      </c>
      <c r="P169" s="161">
        <v>0</v>
      </c>
      <c r="Q169" s="161">
        <f t="shared" ref="Q169:Q174" si="12">ROUND(E169*P169,2)</f>
        <v>0</v>
      </c>
      <c r="R169" s="162"/>
      <c r="S169" s="162" t="s">
        <v>126</v>
      </c>
      <c r="T169" s="162" t="s">
        <v>126</v>
      </c>
      <c r="U169" s="162">
        <v>0.27700000000000002</v>
      </c>
      <c r="V169" s="162">
        <f t="shared" ref="V169:V174" si="13">ROUND(E169*U169,2)</f>
        <v>4.34</v>
      </c>
      <c r="W169" s="162"/>
      <c r="X169" s="162" t="s">
        <v>353</v>
      </c>
      <c r="Y169" s="162" t="s">
        <v>128</v>
      </c>
      <c r="Z169" s="152"/>
      <c r="AA169" s="152"/>
      <c r="AB169" s="152"/>
      <c r="AC169" s="152"/>
      <c r="AD169" s="152"/>
      <c r="AE169" s="152"/>
      <c r="AF169" s="152"/>
      <c r="AG169" s="152" t="s">
        <v>354</v>
      </c>
      <c r="AH169" s="152"/>
      <c r="AI169" s="152"/>
      <c r="AJ169" s="152"/>
      <c r="AK169" s="152"/>
      <c r="AL169" s="152"/>
      <c r="AM169" s="152"/>
      <c r="AN169" s="152"/>
      <c r="AO169" s="152"/>
      <c r="AP169" s="152"/>
      <c r="AQ169" s="152"/>
      <c r="AR169" s="152"/>
      <c r="AS169" s="152"/>
      <c r="AT169" s="152"/>
      <c r="AU169" s="152"/>
      <c r="AV169" s="152"/>
      <c r="AW169" s="152"/>
      <c r="AX169" s="152"/>
      <c r="AY169" s="152"/>
      <c r="AZ169" s="152"/>
      <c r="BA169" s="152"/>
      <c r="BB169" s="152"/>
      <c r="BC169" s="152"/>
      <c r="BD169" s="152"/>
      <c r="BE169" s="152"/>
      <c r="BF169" s="152"/>
      <c r="BG169" s="152"/>
      <c r="BH169" s="152"/>
    </row>
    <row r="170" spans="1:60" outlineLevel="1" x14ac:dyDescent="0.25">
      <c r="A170" s="181">
        <v>78</v>
      </c>
      <c r="B170" s="182" t="s">
        <v>355</v>
      </c>
      <c r="C170" s="190" t="s">
        <v>356</v>
      </c>
      <c r="D170" s="183" t="s">
        <v>137</v>
      </c>
      <c r="E170" s="184">
        <v>15.66099</v>
      </c>
      <c r="F170" s="185"/>
      <c r="G170" s="186">
        <f t="shared" si="7"/>
        <v>0</v>
      </c>
      <c r="H170" s="163">
        <v>0</v>
      </c>
      <c r="I170" s="162">
        <f t="shared" si="8"/>
        <v>0</v>
      </c>
      <c r="J170" s="163">
        <v>817</v>
      </c>
      <c r="K170" s="162">
        <f t="shared" si="9"/>
        <v>12795.03</v>
      </c>
      <c r="L170" s="162">
        <v>21</v>
      </c>
      <c r="M170" s="162">
        <f t="shared" si="10"/>
        <v>0</v>
      </c>
      <c r="N170" s="161">
        <v>0</v>
      </c>
      <c r="O170" s="161">
        <f t="shared" si="11"/>
        <v>0</v>
      </c>
      <c r="P170" s="161">
        <v>0</v>
      </c>
      <c r="Q170" s="161">
        <f t="shared" si="12"/>
        <v>0</v>
      </c>
      <c r="R170" s="162"/>
      <c r="S170" s="162" t="s">
        <v>126</v>
      </c>
      <c r="T170" s="162" t="s">
        <v>126</v>
      </c>
      <c r="U170" s="162">
        <v>2.0089999999999999</v>
      </c>
      <c r="V170" s="162">
        <f t="shared" si="13"/>
        <v>31.46</v>
      </c>
      <c r="W170" s="162"/>
      <c r="X170" s="162" t="s">
        <v>353</v>
      </c>
      <c r="Y170" s="162" t="s">
        <v>128</v>
      </c>
      <c r="Z170" s="152"/>
      <c r="AA170" s="152"/>
      <c r="AB170" s="152"/>
      <c r="AC170" s="152"/>
      <c r="AD170" s="152"/>
      <c r="AE170" s="152"/>
      <c r="AF170" s="152"/>
      <c r="AG170" s="152" t="s">
        <v>354</v>
      </c>
      <c r="AH170" s="152"/>
      <c r="AI170" s="152"/>
      <c r="AJ170" s="152"/>
      <c r="AK170" s="152"/>
      <c r="AL170" s="152"/>
      <c r="AM170" s="152"/>
      <c r="AN170" s="152"/>
      <c r="AO170" s="152"/>
      <c r="AP170" s="152"/>
      <c r="AQ170" s="152"/>
      <c r="AR170" s="152"/>
      <c r="AS170" s="152"/>
      <c r="AT170" s="152"/>
      <c r="AU170" s="152"/>
      <c r="AV170" s="152"/>
      <c r="AW170" s="152"/>
      <c r="AX170" s="152"/>
      <c r="AY170" s="152"/>
      <c r="AZ170" s="152"/>
      <c r="BA170" s="152"/>
      <c r="BB170" s="152"/>
      <c r="BC170" s="152"/>
      <c r="BD170" s="152"/>
      <c r="BE170" s="152"/>
      <c r="BF170" s="152"/>
      <c r="BG170" s="152"/>
      <c r="BH170" s="152"/>
    </row>
    <row r="171" spans="1:60" outlineLevel="1" x14ac:dyDescent="0.25">
      <c r="A171" s="181">
        <v>79</v>
      </c>
      <c r="B171" s="182" t="s">
        <v>357</v>
      </c>
      <c r="C171" s="190" t="s">
        <v>358</v>
      </c>
      <c r="D171" s="183" t="s">
        <v>137</v>
      </c>
      <c r="E171" s="184">
        <v>31.32198</v>
      </c>
      <c r="F171" s="185"/>
      <c r="G171" s="186">
        <f t="shared" si="7"/>
        <v>0</v>
      </c>
      <c r="H171" s="163">
        <v>0</v>
      </c>
      <c r="I171" s="162">
        <f t="shared" si="8"/>
        <v>0</v>
      </c>
      <c r="J171" s="163">
        <v>390</v>
      </c>
      <c r="K171" s="162">
        <f t="shared" si="9"/>
        <v>12215.57</v>
      </c>
      <c r="L171" s="162">
        <v>21</v>
      </c>
      <c r="M171" s="162">
        <f t="shared" si="10"/>
        <v>0</v>
      </c>
      <c r="N171" s="161">
        <v>0</v>
      </c>
      <c r="O171" s="161">
        <f t="shared" si="11"/>
        <v>0</v>
      </c>
      <c r="P171" s="161">
        <v>0</v>
      </c>
      <c r="Q171" s="161">
        <f t="shared" si="12"/>
        <v>0</v>
      </c>
      <c r="R171" s="162"/>
      <c r="S171" s="162" t="s">
        <v>126</v>
      </c>
      <c r="T171" s="162" t="s">
        <v>126</v>
      </c>
      <c r="U171" s="162">
        <v>0.95899999999999996</v>
      </c>
      <c r="V171" s="162">
        <f t="shared" si="13"/>
        <v>30.04</v>
      </c>
      <c r="W171" s="162"/>
      <c r="X171" s="162" t="s">
        <v>353</v>
      </c>
      <c r="Y171" s="162" t="s">
        <v>128</v>
      </c>
      <c r="Z171" s="152"/>
      <c r="AA171" s="152"/>
      <c r="AB171" s="152"/>
      <c r="AC171" s="152"/>
      <c r="AD171" s="152"/>
      <c r="AE171" s="152"/>
      <c r="AF171" s="152"/>
      <c r="AG171" s="152" t="s">
        <v>354</v>
      </c>
      <c r="AH171" s="152"/>
      <c r="AI171" s="152"/>
      <c r="AJ171" s="152"/>
      <c r="AK171" s="152"/>
      <c r="AL171" s="152"/>
      <c r="AM171" s="152"/>
      <c r="AN171" s="152"/>
      <c r="AO171" s="152"/>
      <c r="AP171" s="152"/>
      <c r="AQ171" s="152"/>
      <c r="AR171" s="152"/>
      <c r="AS171" s="152"/>
      <c r="AT171" s="152"/>
      <c r="AU171" s="152"/>
      <c r="AV171" s="152"/>
      <c r="AW171" s="152"/>
      <c r="AX171" s="152"/>
      <c r="AY171" s="152"/>
      <c r="AZ171" s="152"/>
      <c r="BA171" s="152"/>
      <c r="BB171" s="152"/>
      <c r="BC171" s="152"/>
      <c r="BD171" s="152"/>
      <c r="BE171" s="152"/>
      <c r="BF171" s="152"/>
      <c r="BG171" s="152"/>
      <c r="BH171" s="152"/>
    </row>
    <row r="172" spans="1:60" ht="20.399999999999999" outlineLevel="1" x14ac:dyDescent="0.25">
      <c r="A172" s="181">
        <v>80</v>
      </c>
      <c r="B172" s="182" t="s">
        <v>359</v>
      </c>
      <c r="C172" s="190" t="s">
        <v>360</v>
      </c>
      <c r="D172" s="183" t="s">
        <v>137</v>
      </c>
      <c r="E172" s="184">
        <v>15.66099</v>
      </c>
      <c r="F172" s="185"/>
      <c r="G172" s="186">
        <f t="shared" si="7"/>
        <v>0</v>
      </c>
      <c r="H172" s="163">
        <v>0</v>
      </c>
      <c r="I172" s="162">
        <f t="shared" si="8"/>
        <v>0</v>
      </c>
      <c r="J172" s="163">
        <v>270</v>
      </c>
      <c r="K172" s="162">
        <f t="shared" si="9"/>
        <v>4228.47</v>
      </c>
      <c r="L172" s="162">
        <v>21</v>
      </c>
      <c r="M172" s="162">
        <f t="shared" si="10"/>
        <v>0</v>
      </c>
      <c r="N172" s="161">
        <v>0</v>
      </c>
      <c r="O172" s="161">
        <f t="shared" si="11"/>
        <v>0</v>
      </c>
      <c r="P172" s="161">
        <v>0</v>
      </c>
      <c r="Q172" s="161">
        <f t="shared" si="12"/>
        <v>0</v>
      </c>
      <c r="R172" s="162"/>
      <c r="S172" s="162" t="s">
        <v>126</v>
      </c>
      <c r="T172" s="162" t="s">
        <v>126</v>
      </c>
      <c r="U172" s="162">
        <v>0.49</v>
      </c>
      <c r="V172" s="162">
        <f t="shared" si="13"/>
        <v>7.67</v>
      </c>
      <c r="W172" s="162"/>
      <c r="X172" s="162" t="s">
        <v>353</v>
      </c>
      <c r="Y172" s="162" t="s">
        <v>128</v>
      </c>
      <c r="Z172" s="152"/>
      <c r="AA172" s="152"/>
      <c r="AB172" s="152"/>
      <c r="AC172" s="152"/>
      <c r="AD172" s="152"/>
      <c r="AE172" s="152"/>
      <c r="AF172" s="152"/>
      <c r="AG172" s="152" t="s">
        <v>354</v>
      </c>
      <c r="AH172" s="152"/>
      <c r="AI172" s="152"/>
      <c r="AJ172" s="152"/>
      <c r="AK172" s="152"/>
      <c r="AL172" s="152"/>
      <c r="AM172" s="152"/>
      <c r="AN172" s="152"/>
      <c r="AO172" s="152"/>
      <c r="AP172" s="152"/>
      <c r="AQ172" s="152"/>
      <c r="AR172" s="152"/>
      <c r="AS172" s="152"/>
      <c r="AT172" s="152"/>
      <c r="AU172" s="152"/>
      <c r="AV172" s="152"/>
      <c r="AW172" s="152"/>
      <c r="AX172" s="152"/>
      <c r="AY172" s="152"/>
      <c r="AZ172" s="152"/>
      <c r="BA172" s="152"/>
      <c r="BB172" s="152"/>
      <c r="BC172" s="152"/>
      <c r="BD172" s="152"/>
      <c r="BE172" s="152"/>
      <c r="BF172" s="152"/>
      <c r="BG172" s="152"/>
      <c r="BH172" s="152"/>
    </row>
    <row r="173" spans="1:60" outlineLevel="1" x14ac:dyDescent="0.25">
      <c r="A173" s="181">
        <v>81</v>
      </c>
      <c r="B173" s="182" t="s">
        <v>361</v>
      </c>
      <c r="C173" s="190" t="s">
        <v>362</v>
      </c>
      <c r="D173" s="183" t="s">
        <v>137</v>
      </c>
      <c r="E173" s="184">
        <v>172.27091999999999</v>
      </c>
      <c r="F173" s="185"/>
      <c r="G173" s="186">
        <f t="shared" si="7"/>
        <v>0</v>
      </c>
      <c r="H173" s="163">
        <v>0</v>
      </c>
      <c r="I173" s="162">
        <f t="shared" si="8"/>
        <v>0</v>
      </c>
      <c r="J173" s="163">
        <v>23.7</v>
      </c>
      <c r="K173" s="162">
        <f t="shared" si="9"/>
        <v>4082.82</v>
      </c>
      <c r="L173" s="162">
        <v>21</v>
      </c>
      <c r="M173" s="162">
        <f t="shared" si="10"/>
        <v>0</v>
      </c>
      <c r="N173" s="161">
        <v>0</v>
      </c>
      <c r="O173" s="161">
        <f t="shared" si="11"/>
        <v>0</v>
      </c>
      <c r="P173" s="161">
        <v>0</v>
      </c>
      <c r="Q173" s="161">
        <f t="shared" si="12"/>
        <v>0</v>
      </c>
      <c r="R173" s="162"/>
      <c r="S173" s="162" t="s">
        <v>126</v>
      </c>
      <c r="T173" s="162" t="s">
        <v>126</v>
      </c>
      <c r="U173" s="162">
        <v>0</v>
      </c>
      <c r="V173" s="162">
        <f t="shared" si="13"/>
        <v>0</v>
      </c>
      <c r="W173" s="162"/>
      <c r="X173" s="162" t="s">
        <v>353</v>
      </c>
      <c r="Y173" s="162" t="s">
        <v>128</v>
      </c>
      <c r="Z173" s="152"/>
      <c r="AA173" s="152"/>
      <c r="AB173" s="152"/>
      <c r="AC173" s="152"/>
      <c r="AD173" s="152"/>
      <c r="AE173" s="152"/>
      <c r="AF173" s="152"/>
      <c r="AG173" s="152" t="s">
        <v>354</v>
      </c>
      <c r="AH173" s="152"/>
      <c r="AI173" s="152"/>
      <c r="AJ173" s="152"/>
      <c r="AK173" s="152"/>
      <c r="AL173" s="152"/>
      <c r="AM173" s="152"/>
      <c r="AN173" s="152"/>
      <c r="AO173" s="152"/>
      <c r="AP173" s="152"/>
      <c r="AQ173" s="152"/>
      <c r="AR173" s="152"/>
      <c r="AS173" s="152"/>
      <c r="AT173" s="152"/>
      <c r="AU173" s="152"/>
      <c r="AV173" s="152"/>
      <c r="AW173" s="152"/>
      <c r="AX173" s="152"/>
      <c r="AY173" s="152"/>
      <c r="AZ173" s="152"/>
      <c r="BA173" s="152"/>
      <c r="BB173" s="152"/>
      <c r="BC173" s="152"/>
      <c r="BD173" s="152"/>
      <c r="BE173" s="152"/>
      <c r="BF173" s="152"/>
      <c r="BG173" s="152"/>
      <c r="BH173" s="152"/>
    </row>
    <row r="174" spans="1:60" ht="20.399999999999999" outlineLevel="1" x14ac:dyDescent="0.25">
      <c r="A174" s="181">
        <v>82</v>
      </c>
      <c r="B174" s="182" t="s">
        <v>363</v>
      </c>
      <c r="C174" s="190" t="s">
        <v>364</v>
      </c>
      <c r="D174" s="183" t="s">
        <v>137</v>
      </c>
      <c r="E174" s="184">
        <v>15.66099</v>
      </c>
      <c r="F174" s="185"/>
      <c r="G174" s="186">
        <f t="shared" si="7"/>
        <v>0</v>
      </c>
      <c r="H174" s="163">
        <v>0</v>
      </c>
      <c r="I174" s="162">
        <f t="shared" si="8"/>
        <v>0</v>
      </c>
      <c r="J174" s="163">
        <v>2310</v>
      </c>
      <c r="K174" s="162">
        <f t="shared" si="9"/>
        <v>36176.89</v>
      </c>
      <c r="L174" s="162">
        <v>21</v>
      </c>
      <c r="M174" s="162">
        <f t="shared" si="10"/>
        <v>0</v>
      </c>
      <c r="N174" s="161">
        <v>0</v>
      </c>
      <c r="O174" s="161">
        <f t="shared" si="11"/>
        <v>0</v>
      </c>
      <c r="P174" s="161">
        <v>0</v>
      </c>
      <c r="Q174" s="161">
        <f t="shared" si="12"/>
        <v>0</v>
      </c>
      <c r="R174" s="162"/>
      <c r="S174" s="162" t="s">
        <v>126</v>
      </c>
      <c r="T174" s="162" t="s">
        <v>126</v>
      </c>
      <c r="U174" s="162">
        <v>0</v>
      </c>
      <c r="V174" s="162">
        <f t="shared" si="13"/>
        <v>0</v>
      </c>
      <c r="W174" s="162"/>
      <c r="X174" s="162" t="s">
        <v>353</v>
      </c>
      <c r="Y174" s="162" t="s">
        <v>128</v>
      </c>
      <c r="Z174" s="152"/>
      <c r="AA174" s="152"/>
      <c r="AB174" s="152"/>
      <c r="AC174" s="152"/>
      <c r="AD174" s="152"/>
      <c r="AE174" s="152"/>
      <c r="AF174" s="152"/>
      <c r="AG174" s="152" t="s">
        <v>354</v>
      </c>
      <c r="AH174" s="152"/>
      <c r="AI174" s="152"/>
      <c r="AJ174" s="152"/>
      <c r="AK174" s="152"/>
      <c r="AL174" s="152"/>
      <c r="AM174" s="152"/>
      <c r="AN174" s="152"/>
      <c r="AO174" s="152"/>
      <c r="AP174" s="152"/>
      <c r="AQ174" s="152"/>
      <c r="AR174" s="152"/>
      <c r="AS174" s="152"/>
      <c r="AT174" s="152"/>
      <c r="AU174" s="152"/>
      <c r="AV174" s="152"/>
      <c r="AW174" s="152"/>
      <c r="AX174" s="152"/>
      <c r="AY174" s="152"/>
      <c r="AZ174" s="152"/>
      <c r="BA174" s="152"/>
      <c r="BB174" s="152"/>
      <c r="BC174" s="152"/>
      <c r="BD174" s="152"/>
      <c r="BE174" s="152"/>
      <c r="BF174" s="152"/>
      <c r="BG174" s="152"/>
      <c r="BH174" s="152"/>
    </row>
    <row r="175" spans="1:60" x14ac:dyDescent="0.25">
      <c r="A175" s="168" t="s">
        <v>121</v>
      </c>
      <c r="B175" s="169" t="s">
        <v>93</v>
      </c>
      <c r="C175" s="187" t="s">
        <v>28</v>
      </c>
      <c r="D175" s="170"/>
      <c r="E175" s="171"/>
      <c r="F175" s="172"/>
      <c r="G175" s="173">
        <f>SUMIF(AG176:AG176,"&lt;&gt;NOR",G176:G176)</f>
        <v>0</v>
      </c>
      <c r="H175" s="167"/>
      <c r="I175" s="167">
        <f>SUM(I176:I176)</f>
        <v>0</v>
      </c>
      <c r="J175" s="167"/>
      <c r="K175" s="167">
        <f>SUM(K176:K176)</f>
        <v>60647.74</v>
      </c>
      <c r="L175" s="167"/>
      <c r="M175" s="167">
        <f>SUM(M176:M176)</f>
        <v>0</v>
      </c>
      <c r="N175" s="166"/>
      <c r="O175" s="166">
        <f>SUM(O176:O176)</f>
        <v>0</v>
      </c>
      <c r="P175" s="166"/>
      <c r="Q175" s="166">
        <f>SUM(Q176:Q176)</f>
        <v>0</v>
      </c>
      <c r="R175" s="167"/>
      <c r="S175" s="167"/>
      <c r="T175" s="167"/>
      <c r="U175" s="167"/>
      <c r="V175" s="167">
        <f>SUM(V176:V176)</f>
        <v>0</v>
      </c>
      <c r="W175" s="167"/>
      <c r="X175" s="167"/>
      <c r="Y175" s="167"/>
      <c r="AG175" t="s">
        <v>122</v>
      </c>
    </row>
    <row r="176" spans="1:60" outlineLevel="1" x14ac:dyDescent="0.25">
      <c r="A176" s="175">
        <v>83</v>
      </c>
      <c r="B176" s="176" t="s">
        <v>365</v>
      </c>
      <c r="C176" s="188" t="s">
        <v>366</v>
      </c>
      <c r="D176" s="177" t="s">
        <v>367</v>
      </c>
      <c r="E176" s="178">
        <v>1</v>
      </c>
      <c r="F176" s="179"/>
      <c r="G176" s="180">
        <f>ROUND(E176*F176,2)</f>
        <v>0</v>
      </c>
      <c r="H176" s="163">
        <v>0</v>
      </c>
      <c r="I176" s="162">
        <f>ROUND(E176*H176,2)</f>
        <v>0</v>
      </c>
      <c r="J176" s="163">
        <v>60647.74</v>
      </c>
      <c r="K176" s="162">
        <f>ROUND(E176*J176,2)</f>
        <v>60647.74</v>
      </c>
      <c r="L176" s="162">
        <v>21</v>
      </c>
      <c r="M176" s="162">
        <f>G176*(1+L176/100)</f>
        <v>0</v>
      </c>
      <c r="N176" s="161">
        <v>0</v>
      </c>
      <c r="O176" s="161">
        <f>ROUND(E176*N176,2)</f>
        <v>0</v>
      </c>
      <c r="P176" s="161">
        <v>0</v>
      </c>
      <c r="Q176" s="161">
        <f>ROUND(E176*P176,2)</f>
        <v>0</v>
      </c>
      <c r="R176" s="162"/>
      <c r="S176" s="162" t="s">
        <v>126</v>
      </c>
      <c r="T176" s="162" t="s">
        <v>219</v>
      </c>
      <c r="U176" s="162">
        <v>0</v>
      </c>
      <c r="V176" s="162">
        <f>ROUND(E176*U176,2)</f>
        <v>0</v>
      </c>
      <c r="W176" s="162"/>
      <c r="X176" s="162" t="s">
        <v>368</v>
      </c>
      <c r="Y176" s="162" t="s">
        <v>128</v>
      </c>
      <c r="Z176" s="152"/>
      <c r="AA176" s="152"/>
      <c r="AB176" s="152"/>
      <c r="AC176" s="152"/>
      <c r="AD176" s="152"/>
      <c r="AE176" s="152"/>
      <c r="AF176" s="152"/>
      <c r="AG176" s="152" t="s">
        <v>369</v>
      </c>
      <c r="AH176" s="152"/>
      <c r="AI176" s="152"/>
      <c r="AJ176" s="152"/>
      <c r="AK176" s="152"/>
      <c r="AL176" s="152"/>
      <c r="AM176" s="152"/>
      <c r="AN176" s="152"/>
      <c r="AO176" s="152"/>
      <c r="AP176" s="152"/>
      <c r="AQ176" s="152"/>
      <c r="AR176" s="152"/>
      <c r="AS176" s="152"/>
      <c r="AT176" s="152"/>
      <c r="AU176" s="152"/>
      <c r="AV176" s="152"/>
      <c r="AW176" s="152"/>
      <c r="AX176" s="152"/>
      <c r="AY176" s="152"/>
      <c r="AZ176" s="152"/>
      <c r="BA176" s="152"/>
      <c r="BB176" s="152"/>
      <c r="BC176" s="152"/>
      <c r="BD176" s="152"/>
      <c r="BE176" s="152"/>
      <c r="BF176" s="152"/>
      <c r="BG176" s="152"/>
      <c r="BH176" s="152"/>
    </row>
    <row r="177" spans="1:33" x14ac:dyDescent="0.25">
      <c r="A177" s="3"/>
      <c r="B177" s="4"/>
      <c r="C177" s="191"/>
      <c r="D177" s="6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AE177">
        <v>12</v>
      </c>
      <c r="AF177">
        <v>21</v>
      </c>
      <c r="AG177" t="s">
        <v>107</v>
      </c>
    </row>
    <row r="178" spans="1:33" x14ac:dyDescent="0.25">
      <c r="A178" s="155"/>
      <c r="B178" s="156" t="s">
        <v>29</v>
      </c>
      <c r="C178" s="192"/>
      <c r="D178" s="157"/>
      <c r="E178" s="158"/>
      <c r="F178" s="158"/>
      <c r="G178" s="174">
        <f>G8+G23+G34+G37+G44+G57+G60+G65+G68+G76+G79+G103+G105+G109+G121+G126+G141+G160+G162+G164+G168+G175</f>
        <v>0</v>
      </c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AE178">
        <f>SUMIF(L7:L176,AE177,G7:G176)</f>
        <v>0</v>
      </c>
      <c r="AF178">
        <f>SUMIF(L7:L176,AF177,G7:G176)</f>
        <v>0</v>
      </c>
      <c r="AG178" t="s">
        <v>370</v>
      </c>
    </row>
    <row r="179" spans="1:33" x14ac:dyDescent="0.25">
      <c r="A179" s="3"/>
      <c r="B179" s="4"/>
      <c r="C179" s="191"/>
      <c r="D179" s="6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33" x14ac:dyDescent="0.25">
      <c r="A180" s="3"/>
      <c r="B180" s="4"/>
      <c r="C180" s="191"/>
      <c r="D180" s="6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33" x14ac:dyDescent="0.25">
      <c r="A181" s="342" t="s">
        <v>371</v>
      </c>
      <c r="B181" s="342"/>
      <c r="C181" s="343"/>
      <c r="D181" s="6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33" x14ac:dyDescent="0.25">
      <c r="A182" s="323"/>
      <c r="B182" s="324"/>
      <c r="C182" s="325"/>
      <c r="D182" s="324"/>
      <c r="E182" s="324"/>
      <c r="F182" s="324"/>
      <c r="G182" s="326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AG182" t="s">
        <v>372</v>
      </c>
    </row>
    <row r="183" spans="1:33" x14ac:dyDescent="0.25">
      <c r="A183" s="327"/>
      <c r="B183" s="328"/>
      <c r="C183" s="329"/>
      <c r="D183" s="328"/>
      <c r="E183" s="328"/>
      <c r="F183" s="328"/>
      <c r="G183" s="330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33" x14ac:dyDescent="0.25">
      <c r="A184" s="327"/>
      <c r="B184" s="328"/>
      <c r="C184" s="329"/>
      <c r="D184" s="328"/>
      <c r="E184" s="328"/>
      <c r="F184" s="328"/>
      <c r="G184" s="330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33" x14ac:dyDescent="0.25">
      <c r="A185" s="327"/>
      <c r="B185" s="328"/>
      <c r="C185" s="329"/>
      <c r="D185" s="328"/>
      <c r="E185" s="328"/>
      <c r="F185" s="328"/>
      <c r="G185" s="330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33" x14ac:dyDescent="0.25">
      <c r="A186" s="331"/>
      <c r="B186" s="332"/>
      <c r="C186" s="333"/>
      <c r="D186" s="332"/>
      <c r="E186" s="332"/>
      <c r="F186" s="332"/>
      <c r="G186" s="33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33" x14ac:dyDescent="0.25">
      <c r="A187" s="3"/>
      <c r="B187" s="4"/>
      <c r="C187" s="191"/>
      <c r="D187" s="6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33" x14ac:dyDescent="0.25">
      <c r="C188" s="193"/>
      <c r="D188" s="10"/>
      <c r="AG188" t="s">
        <v>373</v>
      </c>
    </row>
    <row r="189" spans="1:33" x14ac:dyDescent="0.25">
      <c r="D189" s="10"/>
    </row>
    <row r="190" spans="1:33" x14ac:dyDescent="0.25">
      <c r="D190" s="10"/>
    </row>
    <row r="191" spans="1:33" x14ac:dyDescent="0.25">
      <c r="D191" s="10"/>
    </row>
    <row r="192" spans="1:33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1AHdKzOsE7ScytIJxAouvoUeFpIAU6eDjJ2mDjbbYMtxnds4DKg+MG45ddRNhI8k3wN4JRImbzGI/DdFVtXXoA==" saltValue="N0eVrCpyPOSwqXWB3ZPwLQ==" spinCount="100000" sheet="1" objects="1" scenarios="1"/>
  <mergeCells count="6">
    <mergeCell ref="A182:G186"/>
    <mergeCell ref="A1:G1"/>
    <mergeCell ref="C2:G2"/>
    <mergeCell ref="C3:G3"/>
    <mergeCell ref="C4:G4"/>
    <mergeCell ref="A181:C181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E195B-1CB5-48F6-A31E-96F5AC96C3F1}">
  <dimension ref="A1:H53"/>
  <sheetViews>
    <sheetView topLeftCell="A37" workbookViewId="0">
      <selection activeCell="E29" sqref="E29"/>
    </sheetView>
  </sheetViews>
  <sheetFormatPr defaultRowHeight="13.2" x14ac:dyDescent="0.25"/>
  <cols>
    <col min="1" max="1" width="72.6640625" style="266" customWidth="1"/>
    <col min="2" max="2" width="4" style="266" bestFit="1" customWidth="1"/>
    <col min="3" max="3" width="6.109375" style="267" customWidth="1"/>
    <col min="4" max="4" width="10.109375" style="231" customWidth="1"/>
    <col min="5" max="5" width="12.33203125" style="231" bestFit="1" customWidth="1"/>
    <col min="6" max="6" width="11.77734375" style="231" customWidth="1"/>
    <col min="7" max="7" width="13.77734375" style="231" customWidth="1"/>
    <col min="8" max="256" width="9.109375" style="231"/>
    <col min="257" max="257" width="72.6640625" style="231" customWidth="1"/>
    <col min="258" max="258" width="4" style="231" bestFit="1" customWidth="1"/>
    <col min="259" max="259" width="6.5546875" style="231" customWidth="1"/>
    <col min="260" max="260" width="11" style="231" customWidth="1"/>
    <col min="261" max="261" width="12.33203125" style="231" bestFit="1" customWidth="1"/>
    <col min="262" max="262" width="16.44140625" style="231" customWidth="1"/>
    <col min="263" max="263" width="18.33203125" style="231" customWidth="1"/>
    <col min="264" max="512" width="9.109375" style="231"/>
    <col min="513" max="513" width="72.6640625" style="231" customWidth="1"/>
    <col min="514" max="514" width="4" style="231" bestFit="1" customWidth="1"/>
    <col min="515" max="515" width="6.5546875" style="231" customWidth="1"/>
    <col min="516" max="516" width="11" style="231" customWidth="1"/>
    <col min="517" max="517" width="12.33203125" style="231" bestFit="1" customWidth="1"/>
    <col min="518" max="518" width="16.44140625" style="231" customWidth="1"/>
    <col min="519" max="519" width="18.33203125" style="231" customWidth="1"/>
    <col min="520" max="768" width="9.109375" style="231"/>
    <col min="769" max="769" width="72.6640625" style="231" customWidth="1"/>
    <col min="770" max="770" width="4" style="231" bestFit="1" customWidth="1"/>
    <col min="771" max="771" width="6.5546875" style="231" customWidth="1"/>
    <col min="772" max="772" width="11" style="231" customWidth="1"/>
    <col min="773" max="773" width="12.33203125" style="231" bestFit="1" customWidth="1"/>
    <col min="774" max="774" width="16.44140625" style="231" customWidth="1"/>
    <col min="775" max="775" width="18.33203125" style="231" customWidth="1"/>
    <col min="776" max="1024" width="9.109375" style="231"/>
    <col min="1025" max="1025" width="72.6640625" style="231" customWidth="1"/>
    <col min="1026" max="1026" width="4" style="231" bestFit="1" customWidth="1"/>
    <col min="1027" max="1027" width="6.5546875" style="231" customWidth="1"/>
    <col min="1028" max="1028" width="11" style="231" customWidth="1"/>
    <col min="1029" max="1029" width="12.33203125" style="231" bestFit="1" customWidth="1"/>
    <col min="1030" max="1030" width="16.44140625" style="231" customWidth="1"/>
    <col min="1031" max="1031" width="18.33203125" style="231" customWidth="1"/>
    <col min="1032" max="1280" width="9.109375" style="231"/>
    <col min="1281" max="1281" width="72.6640625" style="231" customWidth="1"/>
    <col min="1282" max="1282" width="4" style="231" bestFit="1" customWidth="1"/>
    <col min="1283" max="1283" width="6.5546875" style="231" customWidth="1"/>
    <col min="1284" max="1284" width="11" style="231" customWidth="1"/>
    <col min="1285" max="1285" width="12.33203125" style="231" bestFit="1" customWidth="1"/>
    <col min="1286" max="1286" width="16.44140625" style="231" customWidth="1"/>
    <col min="1287" max="1287" width="18.33203125" style="231" customWidth="1"/>
    <col min="1288" max="1536" width="9.109375" style="231"/>
    <col min="1537" max="1537" width="72.6640625" style="231" customWidth="1"/>
    <col min="1538" max="1538" width="4" style="231" bestFit="1" customWidth="1"/>
    <col min="1539" max="1539" width="6.5546875" style="231" customWidth="1"/>
    <col min="1540" max="1540" width="11" style="231" customWidth="1"/>
    <col min="1541" max="1541" width="12.33203125" style="231" bestFit="1" customWidth="1"/>
    <col min="1542" max="1542" width="16.44140625" style="231" customWidth="1"/>
    <col min="1543" max="1543" width="18.33203125" style="231" customWidth="1"/>
    <col min="1544" max="1792" width="9.109375" style="231"/>
    <col min="1793" max="1793" width="72.6640625" style="231" customWidth="1"/>
    <col min="1794" max="1794" width="4" style="231" bestFit="1" customWidth="1"/>
    <col min="1795" max="1795" width="6.5546875" style="231" customWidth="1"/>
    <col min="1796" max="1796" width="11" style="231" customWidth="1"/>
    <col min="1797" max="1797" width="12.33203125" style="231" bestFit="1" customWidth="1"/>
    <col min="1798" max="1798" width="16.44140625" style="231" customWidth="1"/>
    <col min="1799" max="1799" width="18.33203125" style="231" customWidth="1"/>
    <col min="1800" max="2048" width="9.109375" style="231"/>
    <col min="2049" max="2049" width="72.6640625" style="231" customWidth="1"/>
    <col min="2050" max="2050" width="4" style="231" bestFit="1" customWidth="1"/>
    <col min="2051" max="2051" width="6.5546875" style="231" customWidth="1"/>
    <col min="2052" max="2052" width="11" style="231" customWidth="1"/>
    <col min="2053" max="2053" width="12.33203125" style="231" bestFit="1" customWidth="1"/>
    <col min="2054" max="2054" width="16.44140625" style="231" customWidth="1"/>
    <col min="2055" max="2055" width="18.33203125" style="231" customWidth="1"/>
    <col min="2056" max="2304" width="9.109375" style="231"/>
    <col min="2305" max="2305" width="72.6640625" style="231" customWidth="1"/>
    <col min="2306" max="2306" width="4" style="231" bestFit="1" customWidth="1"/>
    <col min="2307" max="2307" width="6.5546875" style="231" customWidth="1"/>
    <col min="2308" max="2308" width="11" style="231" customWidth="1"/>
    <col min="2309" max="2309" width="12.33203125" style="231" bestFit="1" customWidth="1"/>
    <col min="2310" max="2310" width="16.44140625" style="231" customWidth="1"/>
    <col min="2311" max="2311" width="18.33203125" style="231" customWidth="1"/>
    <col min="2312" max="2560" width="9.109375" style="231"/>
    <col min="2561" max="2561" width="72.6640625" style="231" customWidth="1"/>
    <col min="2562" max="2562" width="4" style="231" bestFit="1" customWidth="1"/>
    <col min="2563" max="2563" width="6.5546875" style="231" customWidth="1"/>
    <col min="2564" max="2564" width="11" style="231" customWidth="1"/>
    <col min="2565" max="2565" width="12.33203125" style="231" bestFit="1" customWidth="1"/>
    <col min="2566" max="2566" width="16.44140625" style="231" customWidth="1"/>
    <col min="2567" max="2567" width="18.33203125" style="231" customWidth="1"/>
    <col min="2568" max="2816" width="9.109375" style="231"/>
    <col min="2817" max="2817" width="72.6640625" style="231" customWidth="1"/>
    <col min="2818" max="2818" width="4" style="231" bestFit="1" customWidth="1"/>
    <col min="2819" max="2819" width="6.5546875" style="231" customWidth="1"/>
    <col min="2820" max="2820" width="11" style="231" customWidth="1"/>
    <col min="2821" max="2821" width="12.33203125" style="231" bestFit="1" customWidth="1"/>
    <col min="2822" max="2822" width="16.44140625" style="231" customWidth="1"/>
    <col min="2823" max="2823" width="18.33203125" style="231" customWidth="1"/>
    <col min="2824" max="3072" width="9.109375" style="231"/>
    <col min="3073" max="3073" width="72.6640625" style="231" customWidth="1"/>
    <col min="3074" max="3074" width="4" style="231" bestFit="1" customWidth="1"/>
    <col min="3075" max="3075" width="6.5546875" style="231" customWidth="1"/>
    <col min="3076" max="3076" width="11" style="231" customWidth="1"/>
    <col min="3077" max="3077" width="12.33203125" style="231" bestFit="1" customWidth="1"/>
    <col min="3078" max="3078" width="16.44140625" style="231" customWidth="1"/>
    <col min="3079" max="3079" width="18.33203125" style="231" customWidth="1"/>
    <col min="3080" max="3328" width="9.109375" style="231"/>
    <col min="3329" max="3329" width="72.6640625" style="231" customWidth="1"/>
    <col min="3330" max="3330" width="4" style="231" bestFit="1" customWidth="1"/>
    <col min="3331" max="3331" width="6.5546875" style="231" customWidth="1"/>
    <col min="3332" max="3332" width="11" style="231" customWidth="1"/>
    <col min="3333" max="3333" width="12.33203125" style="231" bestFit="1" customWidth="1"/>
    <col min="3334" max="3334" width="16.44140625" style="231" customWidth="1"/>
    <col min="3335" max="3335" width="18.33203125" style="231" customWidth="1"/>
    <col min="3336" max="3584" width="9.109375" style="231"/>
    <col min="3585" max="3585" width="72.6640625" style="231" customWidth="1"/>
    <col min="3586" max="3586" width="4" style="231" bestFit="1" customWidth="1"/>
    <col min="3587" max="3587" width="6.5546875" style="231" customWidth="1"/>
    <col min="3588" max="3588" width="11" style="231" customWidth="1"/>
    <col min="3589" max="3589" width="12.33203125" style="231" bestFit="1" customWidth="1"/>
    <col min="3590" max="3590" width="16.44140625" style="231" customWidth="1"/>
    <col min="3591" max="3591" width="18.33203125" style="231" customWidth="1"/>
    <col min="3592" max="3840" width="9.109375" style="231"/>
    <col min="3841" max="3841" width="72.6640625" style="231" customWidth="1"/>
    <col min="3842" max="3842" width="4" style="231" bestFit="1" customWidth="1"/>
    <col min="3843" max="3843" width="6.5546875" style="231" customWidth="1"/>
    <col min="3844" max="3844" width="11" style="231" customWidth="1"/>
    <col min="3845" max="3845" width="12.33203125" style="231" bestFit="1" customWidth="1"/>
    <col min="3846" max="3846" width="16.44140625" style="231" customWidth="1"/>
    <col min="3847" max="3847" width="18.33203125" style="231" customWidth="1"/>
    <col min="3848" max="4096" width="9.109375" style="231"/>
    <col min="4097" max="4097" width="72.6640625" style="231" customWidth="1"/>
    <col min="4098" max="4098" width="4" style="231" bestFit="1" customWidth="1"/>
    <col min="4099" max="4099" width="6.5546875" style="231" customWidth="1"/>
    <col min="4100" max="4100" width="11" style="231" customWidth="1"/>
    <col min="4101" max="4101" width="12.33203125" style="231" bestFit="1" customWidth="1"/>
    <col min="4102" max="4102" width="16.44140625" style="231" customWidth="1"/>
    <col min="4103" max="4103" width="18.33203125" style="231" customWidth="1"/>
    <col min="4104" max="4352" width="9.109375" style="231"/>
    <col min="4353" max="4353" width="72.6640625" style="231" customWidth="1"/>
    <col min="4354" max="4354" width="4" style="231" bestFit="1" customWidth="1"/>
    <col min="4355" max="4355" width="6.5546875" style="231" customWidth="1"/>
    <col min="4356" max="4356" width="11" style="231" customWidth="1"/>
    <col min="4357" max="4357" width="12.33203125" style="231" bestFit="1" customWidth="1"/>
    <col min="4358" max="4358" width="16.44140625" style="231" customWidth="1"/>
    <col min="4359" max="4359" width="18.33203125" style="231" customWidth="1"/>
    <col min="4360" max="4608" width="9.109375" style="231"/>
    <col min="4609" max="4609" width="72.6640625" style="231" customWidth="1"/>
    <col min="4610" max="4610" width="4" style="231" bestFit="1" customWidth="1"/>
    <col min="4611" max="4611" width="6.5546875" style="231" customWidth="1"/>
    <col min="4612" max="4612" width="11" style="231" customWidth="1"/>
    <col min="4613" max="4613" width="12.33203125" style="231" bestFit="1" customWidth="1"/>
    <col min="4614" max="4614" width="16.44140625" style="231" customWidth="1"/>
    <col min="4615" max="4615" width="18.33203125" style="231" customWidth="1"/>
    <col min="4616" max="4864" width="9.109375" style="231"/>
    <col min="4865" max="4865" width="72.6640625" style="231" customWidth="1"/>
    <col min="4866" max="4866" width="4" style="231" bestFit="1" customWidth="1"/>
    <col min="4867" max="4867" width="6.5546875" style="231" customWidth="1"/>
    <col min="4868" max="4868" width="11" style="231" customWidth="1"/>
    <col min="4869" max="4869" width="12.33203125" style="231" bestFit="1" customWidth="1"/>
    <col min="4870" max="4870" width="16.44140625" style="231" customWidth="1"/>
    <col min="4871" max="4871" width="18.33203125" style="231" customWidth="1"/>
    <col min="4872" max="5120" width="9.109375" style="231"/>
    <col min="5121" max="5121" width="72.6640625" style="231" customWidth="1"/>
    <col min="5122" max="5122" width="4" style="231" bestFit="1" customWidth="1"/>
    <col min="5123" max="5123" width="6.5546875" style="231" customWidth="1"/>
    <col min="5124" max="5124" width="11" style="231" customWidth="1"/>
    <col min="5125" max="5125" width="12.33203125" style="231" bestFit="1" customWidth="1"/>
    <col min="5126" max="5126" width="16.44140625" style="231" customWidth="1"/>
    <col min="5127" max="5127" width="18.33203125" style="231" customWidth="1"/>
    <col min="5128" max="5376" width="9.109375" style="231"/>
    <col min="5377" max="5377" width="72.6640625" style="231" customWidth="1"/>
    <col min="5378" max="5378" width="4" style="231" bestFit="1" customWidth="1"/>
    <col min="5379" max="5379" width="6.5546875" style="231" customWidth="1"/>
    <col min="5380" max="5380" width="11" style="231" customWidth="1"/>
    <col min="5381" max="5381" width="12.33203125" style="231" bestFit="1" customWidth="1"/>
    <col min="5382" max="5382" width="16.44140625" style="231" customWidth="1"/>
    <col min="5383" max="5383" width="18.33203125" style="231" customWidth="1"/>
    <col min="5384" max="5632" width="9.109375" style="231"/>
    <col min="5633" max="5633" width="72.6640625" style="231" customWidth="1"/>
    <col min="5634" max="5634" width="4" style="231" bestFit="1" customWidth="1"/>
    <col min="5635" max="5635" width="6.5546875" style="231" customWidth="1"/>
    <col min="5636" max="5636" width="11" style="231" customWidth="1"/>
    <col min="5637" max="5637" width="12.33203125" style="231" bestFit="1" customWidth="1"/>
    <col min="5638" max="5638" width="16.44140625" style="231" customWidth="1"/>
    <col min="5639" max="5639" width="18.33203125" style="231" customWidth="1"/>
    <col min="5640" max="5888" width="9.109375" style="231"/>
    <col min="5889" max="5889" width="72.6640625" style="231" customWidth="1"/>
    <col min="5890" max="5890" width="4" style="231" bestFit="1" customWidth="1"/>
    <col min="5891" max="5891" width="6.5546875" style="231" customWidth="1"/>
    <col min="5892" max="5892" width="11" style="231" customWidth="1"/>
    <col min="5893" max="5893" width="12.33203125" style="231" bestFit="1" customWidth="1"/>
    <col min="5894" max="5894" width="16.44140625" style="231" customWidth="1"/>
    <col min="5895" max="5895" width="18.33203125" style="231" customWidth="1"/>
    <col min="5896" max="6144" width="9.109375" style="231"/>
    <col min="6145" max="6145" width="72.6640625" style="231" customWidth="1"/>
    <col min="6146" max="6146" width="4" style="231" bestFit="1" customWidth="1"/>
    <col min="6147" max="6147" width="6.5546875" style="231" customWidth="1"/>
    <col min="6148" max="6148" width="11" style="231" customWidth="1"/>
    <col min="6149" max="6149" width="12.33203125" style="231" bestFit="1" customWidth="1"/>
    <col min="6150" max="6150" width="16.44140625" style="231" customWidth="1"/>
    <col min="6151" max="6151" width="18.33203125" style="231" customWidth="1"/>
    <col min="6152" max="6400" width="9.109375" style="231"/>
    <col min="6401" max="6401" width="72.6640625" style="231" customWidth="1"/>
    <col min="6402" max="6402" width="4" style="231" bestFit="1" customWidth="1"/>
    <col min="6403" max="6403" width="6.5546875" style="231" customWidth="1"/>
    <col min="6404" max="6404" width="11" style="231" customWidth="1"/>
    <col min="6405" max="6405" width="12.33203125" style="231" bestFit="1" customWidth="1"/>
    <col min="6406" max="6406" width="16.44140625" style="231" customWidth="1"/>
    <col min="6407" max="6407" width="18.33203125" style="231" customWidth="1"/>
    <col min="6408" max="6656" width="9.109375" style="231"/>
    <col min="6657" max="6657" width="72.6640625" style="231" customWidth="1"/>
    <col min="6658" max="6658" width="4" style="231" bestFit="1" customWidth="1"/>
    <col min="6659" max="6659" width="6.5546875" style="231" customWidth="1"/>
    <col min="6660" max="6660" width="11" style="231" customWidth="1"/>
    <col min="6661" max="6661" width="12.33203125" style="231" bestFit="1" customWidth="1"/>
    <col min="6662" max="6662" width="16.44140625" style="231" customWidth="1"/>
    <col min="6663" max="6663" width="18.33203125" style="231" customWidth="1"/>
    <col min="6664" max="6912" width="9.109375" style="231"/>
    <col min="6913" max="6913" width="72.6640625" style="231" customWidth="1"/>
    <col min="6914" max="6914" width="4" style="231" bestFit="1" customWidth="1"/>
    <col min="6915" max="6915" width="6.5546875" style="231" customWidth="1"/>
    <col min="6916" max="6916" width="11" style="231" customWidth="1"/>
    <col min="6917" max="6917" width="12.33203125" style="231" bestFit="1" customWidth="1"/>
    <col min="6918" max="6918" width="16.44140625" style="231" customWidth="1"/>
    <col min="6919" max="6919" width="18.33203125" style="231" customWidth="1"/>
    <col min="6920" max="7168" width="9.109375" style="231"/>
    <col min="7169" max="7169" width="72.6640625" style="231" customWidth="1"/>
    <col min="7170" max="7170" width="4" style="231" bestFit="1" customWidth="1"/>
    <col min="7171" max="7171" width="6.5546875" style="231" customWidth="1"/>
    <col min="7172" max="7172" width="11" style="231" customWidth="1"/>
    <col min="7173" max="7173" width="12.33203125" style="231" bestFit="1" customWidth="1"/>
    <col min="7174" max="7174" width="16.44140625" style="231" customWidth="1"/>
    <col min="7175" max="7175" width="18.33203125" style="231" customWidth="1"/>
    <col min="7176" max="7424" width="9.109375" style="231"/>
    <col min="7425" max="7425" width="72.6640625" style="231" customWidth="1"/>
    <col min="7426" max="7426" width="4" style="231" bestFit="1" customWidth="1"/>
    <col min="7427" max="7427" width="6.5546875" style="231" customWidth="1"/>
    <col min="7428" max="7428" width="11" style="231" customWidth="1"/>
    <col min="7429" max="7429" width="12.33203125" style="231" bestFit="1" customWidth="1"/>
    <col min="7430" max="7430" width="16.44140625" style="231" customWidth="1"/>
    <col min="7431" max="7431" width="18.33203125" style="231" customWidth="1"/>
    <col min="7432" max="7680" width="9.109375" style="231"/>
    <col min="7681" max="7681" width="72.6640625" style="231" customWidth="1"/>
    <col min="7682" max="7682" width="4" style="231" bestFit="1" customWidth="1"/>
    <col min="7683" max="7683" width="6.5546875" style="231" customWidth="1"/>
    <col min="7684" max="7684" width="11" style="231" customWidth="1"/>
    <col min="7685" max="7685" width="12.33203125" style="231" bestFit="1" customWidth="1"/>
    <col min="7686" max="7686" width="16.44140625" style="231" customWidth="1"/>
    <col min="7687" max="7687" width="18.33203125" style="231" customWidth="1"/>
    <col min="7688" max="7936" width="9.109375" style="231"/>
    <col min="7937" max="7937" width="72.6640625" style="231" customWidth="1"/>
    <col min="7938" max="7938" width="4" style="231" bestFit="1" customWidth="1"/>
    <col min="7939" max="7939" width="6.5546875" style="231" customWidth="1"/>
    <col min="7940" max="7940" width="11" style="231" customWidth="1"/>
    <col min="7941" max="7941" width="12.33203125" style="231" bestFit="1" customWidth="1"/>
    <col min="7942" max="7942" width="16.44140625" style="231" customWidth="1"/>
    <col min="7943" max="7943" width="18.33203125" style="231" customWidth="1"/>
    <col min="7944" max="8192" width="9.109375" style="231"/>
    <col min="8193" max="8193" width="72.6640625" style="231" customWidth="1"/>
    <col min="8194" max="8194" width="4" style="231" bestFit="1" customWidth="1"/>
    <col min="8195" max="8195" width="6.5546875" style="231" customWidth="1"/>
    <col min="8196" max="8196" width="11" style="231" customWidth="1"/>
    <col min="8197" max="8197" width="12.33203125" style="231" bestFit="1" customWidth="1"/>
    <col min="8198" max="8198" width="16.44140625" style="231" customWidth="1"/>
    <col min="8199" max="8199" width="18.33203125" style="231" customWidth="1"/>
    <col min="8200" max="8448" width="9.109375" style="231"/>
    <col min="8449" max="8449" width="72.6640625" style="231" customWidth="1"/>
    <col min="8450" max="8450" width="4" style="231" bestFit="1" customWidth="1"/>
    <col min="8451" max="8451" width="6.5546875" style="231" customWidth="1"/>
    <col min="8452" max="8452" width="11" style="231" customWidth="1"/>
    <col min="8453" max="8453" width="12.33203125" style="231" bestFit="1" customWidth="1"/>
    <col min="8454" max="8454" width="16.44140625" style="231" customWidth="1"/>
    <col min="8455" max="8455" width="18.33203125" style="231" customWidth="1"/>
    <col min="8456" max="8704" width="9.109375" style="231"/>
    <col min="8705" max="8705" width="72.6640625" style="231" customWidth="1"/>
    <col min="8706" max="8706" width="4" style="231" bestFit="1" customWidth="1"/>
    <col min="8707" max="8707" width="6.5546875" style="231" customWidth="1"/>
    <col min="8708" max="8708" width="11" style="231" customWidth="1"/>
    <col min="8709" max="8709" width="12.33203125" style="231" bestFit="1" customWidth="1"/>
    <col min="8710" max="8710" width="16.44140625" style="231" customWidth="1"/>
    <col min="8711" max="8711" width="18.33203125" style="231" customWidth="1"/>
    <col min="8712" max="8960" width="9.109375" style="231"/>
    <col min="8961" max="8961" width="72.6640625" style="231" customWidth="1"/>
    <col min="8962" max="8962" width="4" style="231" bestFit="1" customWidth="1"/>
    <col min="8963" max="8963" width="6.5546875" style="231" customWidth="1"/>
    <col min="8964" max="8964" width="11" style="231" customWidth="1"/>
    <col min="8965" max="8965" width="12.33203125" style="231" bestFit="1" customWidth="1"/>
    <col min="8966" max="8966" width="16.44140625" style="231" customWidth="1"/>
    <col min="8967" max="8967" width="18.33203125" style="231" customWidth="1"/>
    <col min="8968" max="9216" width="9.109375" style="231"/>
    <col min="9217" max="9217" width="72.6640625" style="231" customWidth="1"/>
    <col min="9218" max="9218" width="4" style="231" bestFit="1" customWidth="1"/>
    <col min="9219" max="9219" width="6.5546875" style="231" customWidth="1"/>
    <col min="9220" max="9220" width="11" style="231" customWidth="1"/>
    <col min="9221" max="9221" width="12.33203125" style="231" bestFit="1" customWidth="1"/>
    <col min="9222" max="9222" width="16.44140625" style="231" customWidth="1"/>
    <col min="9223" max="9223" width="18.33203125" style="231" customWidth="1"/>
    <col min="9224" max="9472" width="9.109375" style="231"/>
    <col min="9473" max="9473" width="72.6640625" style="231" customWidth="1"/>
    <col min="9474" max="9474" width="4" style="231" bestFit="1" customWidth="1"/>
    <col min="9475" max="9475" width="6.5546875" style="231" customWidth="1"/>
    <col min="9476" max="9476" width="11" style="231" customWidth="1"/>
    <col min="9477" max="9477" width="12.33203125" style="231" bestFit="1" customWidth="1"/>
    <col min="9478" max="9478" width="16.44140625" style="231" customWidth="1"/>
    <col min="9479" max="9479" width="18.33203125" style="231" customWidth="1"/>
    <col min="9480" max="9728" width="9.109375" style="231"/>
    <col min="9729" max="9729" width="72.6640625" style="231" customWidth="1"/>
    <col min="9730" max="9730" width="4" style="231" bestFit="1" customWidth="1"/>
    <col min="9731" max="9731" width="6.5546875" style="231" customWidth="1"/>
    <col min="9732" max="9732" width="11" style="231" customWidth="1"/>
    <col min="9733" max="9733" width="12.33203125" style="231" bestFit="1" customWidth="1"/>
    <col min="9734" max="9734" width="16.44140625" style="231" customWidth="1"/>
    <col min="9735" max="9735" width="18.33203125" style="231" customWidth="1"/>
    <col min="9736" max="9984" width="9.109375" style="231"/>
    <col min="9985" max="9985" width="72.6640625" style="231" customWidth="1"/>
    <col min="9986" max="9986" width="4" style="231" bestFit="1" customWidth="1"/>
    <col min="9987" max="9987" width="6.5546875" style="231" customWidth="1"/>
    <col min="9988" max="9988" width="11" style="231" customWidth="1"/>
    <col min="9989" max="9989" width="12.33203125" style="231" bestFit="1" customWidth="1"/>
    <col min="9990" max="9990" width="16.44140625" style="231" customWidth="1"/>
    <col min="9991" max="9991" width="18.33203125" style="231" customWidth="1"/>
    <col min="9992" max="10240" width="9.109375" style="231"/>
    <col min="10241" max="10241" width="72.6640625" style="231" customWidth="1"/>
    <col min="10242" max="10242" width="4" style="231" bestFit="1" customWidth="1"/>
    <col min="10243" max="10243" width="6.5546875" style="231" customWidth="1"/>
    <col min="10244" max="10244" width="11" style="231" customWidth="1"/>
    <col min="10245" max="10245" width="12.33203125" style="231" bestFit="1" customWidth="1"/>
    <col min="10246" max="10246" width="16.44140625" style="231" customWidth="1"/>
    <col min="10247" max="10247" width="18.33203125" style="231" customWidth="1"/>
    <col min="10248" max="10496" width="9.109375" style="231"/>
    <col min="10497" max="10497" width="72.6640625" style="231" customWidth="1"/>
    <col min="10498" max="10498" width="4" style="231" bestFit="1" customWidth="1"/>
    <col min="10499" max="10499" width="6.5546875" style="231" customWidth="1"/>
    <col min="10500" max="10500" width="11" style="231" customWidth="1"/>
    <col min="10501" max="10501" width="12.33203125" style="231" bestFit="1" customWidth="1"/>
    <col min="10502" max="10502" width="16.44140625" style="231" customWidth="1"/>
    <col min="10503" max="10503" width="18.33203125" style="231" customWidth="1"/>
    <col min="10504" max="10752" width="9.109375" style="231"/>
    <col min="10753" max="10753" width="72.6640625" style="231" customWidth="1"/>
    <col min="10754" max="10754" width="4" style="231" bestFit="1" customWidth="1"/>
    <col min="10755" max="10755" width="6.5546875" style="231" customWidth="1"/>
    <col min="10756" max="10756" width="11" style="231" customWidth="1"/>
    <col min="10757" max="10757" width="12.33203125" style="231" bestFit="1" customWidth="1"/>
    <col min="10758" max="10758" width="16.44140625" style="231" customWidth="1"/>
    <col min="10759" max="10759" width="18.33203125" style="231" customWidth="1"/>
    <col min="10760" max="11008" width="9.109375" style="231"/>
    <col min="11009" max="11009" width="72.6640625" style="231" customWidth="1"/>
    <col min="11010" max="11010" width="4" style="231" bestFit="1" customWidth="1"/>
    <col min="11011" max="11011" width="6.5546875" style="231" customWidth="1"/>
    <col min="11012" max="11012" width="11" style="231" customWidth="1"/>
    <col min="11013" max="11013" width="12.33203125" style="231" bestFit="1" customWidth="1"/>
    <col min="11014" max="11014" width="16.44140625" style="231" customWidth="1"/>
    <col min="11015" max="11015" width="18.33203125" style="231" customWidth="1"/>
    <col min="11016" max="11264" width="9.109375" style="231"/>
    <col min="11265" max="11265" width="72.6640625" style="231" customWidth="1"/>
    <col min="11266" max="11266" width="4" style="231" bestFit="1" customWidth="1"/>
    <col min="11267" max="11267" width="6.5546875" style="231" customWidth="1"/>
    <col min="11268" max="11268" width="11" style="231" customWidth="1"/>
    <col min="11269" max="11269" width="12.33203125" style="231" bestFit="1" customWidth="1"/>
    <col min="11270" max="11270" width="16.44140625" style="231" customWidth="1"/>
    <col min="11271" max="11271" width="18.33203125" style="231" customWidth="1"/>
    <col min="11272" max="11520" width="9.109375" style="231"/>
    <col min="11521" max="11521" width="72.6640625" style="231" customWidth="1"/>
    <col min="11522" max="11522" width="4" style="231" bestFit="1" customWidth="1"/>
    <col min="11523" max="11523" width="6.5546875" style="231" customWidth="1"/>
    <col min="11524" max="11524" width="11" style="231" customWidth="1"/>
    <col min="11525" max="11525" width="12.33203125" style="231" bestFit="1" customWidth="1"/>
    <col min="11526" max="11526" width="16.44140625" style="231" customWidth="1"/>
    <col min="11527" max="11527" width="18.33203125" style="231" customWidth="1"/>
    <col min="11528" max="11776" width="9.109375" style="231"/>
    <col min="11777" max="11777" width="72.6640625" style="231" customWidth="1"/>
    <col min="11778" max="11778" width="4" style="231" bestFit="1" customWidth="1"/>
    <col min="11779" max="11779" width="6.5546875" style="231" customWidth="1"/>
    <col min="11780" max="11780" width="11" style="231" customWidth="1"/>
    <col min="11781" max="11781" width="12.33203125" style="231" bestFit="1" customWidth="1"/>
    <col min="11782" max="11782" width="16.44140625" style="231" customWidth="1"/>
    <col min="11783" max="11783" width="18.33203125" style="231" customWidth="1"/>
    <col min="11784" max="12032" width="9.109375" style="231"/>
    <col min="12033" max="12033" width="72.6640625" style="231" customWidth="1"/>
    <col min="12034" max="12034" width="4" style="231" bestFit="1" customWidth="1"/>
    <col min="12035" max="12035" width="6.5546875" style="231" customWidth="1"/>
    <col min="12036" max="12036" width="11" style="231" customWidth="1"/>
    <col min="12037" max="12037" width="12.33203125" style="231" bestFit="1" customWidth="1"/>
    <col min="12038" max="12038" width="16.44140625" style="231" customWidth="1"/>
    <col min="12039" max="12039" width="18.33203125" style="231" customWidth="1"/>
    <col min="12040" max="12288" width="9.109375" style="231"/>
    <col min="12289" max="12289" width="72.6640625" style="231" customWidth="1"/>
    <col min="12290" max="12290" width="4" style="231" bestFit="1" customWidth="1"/>
    <col min="12291" max="12291" width="6.5546875" style="231" customWidth="1"/>
    <col min="12292" max="12292" width="11" style="231" customWidth="1"/>
    <col min="12293" max="12293" width="12.33203125" style="231" bestFit="1" customWidth="1"/>
    <col min="12294" max="12294" width="16.44140625" style="231" customWidth="1"/>
    <col min="12295" max="12295" width="18.33203125" style="231" customWidth="1"/>
    <col min="12296" max="12544" width="9.109375" style="231"/>
    <col min="12545" max="12545" width="72.6640625" style="231" customWidth="1"/>
    <col min="12546" max="12546" width="4" style="231" bestFit="1" customWidth="1"/>
    <col min="12547" max="12547" width="6.5546875" style="231" customWidth="1"/>
    <col min="12548" max="12548" width="11" style="231" customWidth="1"/>
    <col min="12549" max="12549" width="12.33203125" style="231" bestFit="1" customWidth="1"/>
    <col min="12550" max="12550" width="16.44140625" style="231" customWidth="1"/>
    <col min="12551" max="12551" width="18.33203125" style="231" customWidth="1"/>
    <col min="12552" max="12800" width="9.109375" style="231"/>
    <col min="12801" max="12801" width="72.6640625" style="231" customWidth="1"/>
    <col min="12802" max="12802" width="4" style="231" bestFit="1" customWidth="1"/>
    <col min="12803" max="12803" width="6.5546875" style="231" customWidth="1"/>
    <col min="12804" max="12804" width="11" style="231" customWidth="1"/>
    <col min="12805" max="12805" width="12.33203125" style="231" bestFit="1" customWidth="1"/>
    <col min="12806" max="12806" width="16.44140625" style="231" customWidth="1"/>
    <col min="12807" max="12807" width="18.33203125" style="231" customWidth="1"/>
    <col min="12808" max="13056" width="9.109375" style="231"/>
    <col min="13057" max="13057" width="72.6640625" style="231" customWidth="1"/>
    <col min="13058" max="13058" width="4" style="231" bestFit="1" customWidth="1"/>
    <col min="13059" max="13059" width="6.5546875" style="231" customWidth="1"/>
    <col min="13060" max="13060" width="11" style="231" customWidth="1"/>
    <col min="13061" max="13061" width="12.33203125" style="231" bestFit="1" customWidth="1"/>
    <col min="13062" max="13062" width="16.44140625" style="231" customWidth="1"/>
    <col min="13063" max="13063" width="18.33203125" style="231" customWidth="1"/>
    <col min="13064" max="13312" width="9.109375" style="231"/>
    <col min="13313" max="13313" width="72.6640625" style="231" customWidth="1"/>
    <col min="13314" max="13314" width="4" style="231" bestFit="1" customWidth="1"/>
    <col min="13315" max="13315" width="6.5546875" style="231" customWidth="1"/>
    <col min="13316" max="13316" width="11" style="231" customWidth="1"/>
    <col min="13317" max="13317" width="12.33203125" style="231" bestFit="1" customWidth="1"/>
    <col min="13318" max="13318" width="16.44140625" style="231" customWidth="1"/>
    <col min="13319" max="13319" width="18.33203125" style="231" customWidth="1"/>
    <col min="13320" max="13568" width="9.109375" style="231"/>
    <col min="13569" max="13569" width="72.6640625" style="231" customWidth="1"/>
    <col min="13570" max="13570" width="4" style="231" bestFit="1" customWidth="1"/>
    <col min="13571" max="13571" width="6.5546875" style="231" customWidth="1"/>
    <col min="13572" max="13572" width="11" style="231" customWidth="1"/>
    <col min="13573" max="13573" width="12.33203125" style="231" bestFit="1" customWidth="1"/>
    <col min="13574" max="13574" width="16.44140625" style="231" customWidth="1"/>
    <col min="13575" max="13575" width="18.33203125" style="231" customWidth="1"/>
    <col min="13576" max="13824" width="9.109375" style="231"/>
    <col min="13825" max="13825" width="72.6640625" style="231" customWidth="1"/>
    <col min="13826" max="13826" width="4" style="231" bestFit="1" customWidth="1"/>
    <col min="13827" max="13827" width="6.5546875" style="231" customWidth="1"/>
    <col min="13828" max="13828" width="11" style="231" customWidth="1"/>
    <col min="13829" max="13829" width="12.33203125" style="231" bestFit="1" customWidth="1"/>
    <col min="13830" max="13830" width="16.44140625" style="231" customWidth="1"/>
    <col min="13831" max="13831" width="18.33203125" style="231" customWidth="1"/>
    <col min="13832" max="14080" width="9.109375" style="231"/>
    <col min="14081" max="14081" width="72.6640625" style="231" customWidth="1"/>
    <col min="14082" max="14082" width="4" style="231" bestFit="1" customWidth="1"/>
    <col min="14083" max="14083" width="6.5546875" style="231" customWidth="1"/>
    <col min="14084" max="14084" width="11" style="231" customWidth="1"/>
    <col min="14085" max="14085" width="12.33203125" style="231" bestFit="1" customWidth="1"/>
    <col min="14086" max="14086" width="16.44140625" style="231" customWidth="1"/>
    <col min="14087" max="14087" width="18.33203125" style="231" customWidth="1"/>
    <col min="14088" max="14336" width="9.109375" style="231"/>
    <col min="14337" max="14337" width="72.6640625" style="231" customWidth="1"/>
    <col min="14338" max="14338" width="4" style="231" bestFit="1" customWidth="1"/>
    <col min="14339" max="14339" width="6.5546875" style="231" customWidth="1"/>
    <col min="14340" max="14340" width="11" style="231" customWidth="1"/>
    <col min="14341" max="14341" width="12.33203125" style="231" bestFit="1" customWidth="1"/>
    <col min="14342" max="14342" width="16.44140625" style="231" customWidth="1"/>
    <col min="14343" max="14343" width="18.33203125" style="231" customWidth="1"/>
    <col min="14344" max="14592" width="9.109375" style="231"/>
    <col min="14593" max="14593" width="72.6640625" style="231" customWidth="1"/>
    <col min="14594" max="14594" width="4" style="231" bestFit="1" customWidth="1"/>
    <col min="14595" max="14595" width="6.5546875" style="231" customWidth="1"/>
    <col min="14596" max="14596" width="11" style="231" customWidth="1"/>
    <col min="14597" max="14597" width="12.33203125" style="231" bestFit="1" customWidth="1"/>
    <col min="14598" max="14598" width="16.44140625" style="231" customWidth="1"/>
    <col min="14599" max="14599" width="18.33203125" style="231" customWidth="1"/>
    <col min="14600" max="14848" width="9.109375" style="231"/>
    <col min="14849" max="14849" width="72.6640625" style="231" customWidth="1"/>
    <col min="14850" max="14850" width="4" style="231" bestFit="1" customWidth="1"/>
    <col min="14851" max="14851" width="6.5546875" style="231" customWidth="1"/>
    <col min="14852" max="14852" width="11" style="231" customWidth="1"/>
    <col min="14853" max="14853" width="12.33203125" style="231" bestFit="1" customWidth="1"/>
    <col min="14854" max="14854" width="16.44140625" style="231" customWidth="1"/>
    <col min="14855" max="14855" width="18.33203125" style="231" customWidth="1"/>
    <col min="14856" max="15104" width="9.109375" style="231"/>
    <col min="15105" max="15105" width="72.6640625" style="231" customWidth="1"/>
    <col min="15106" max="15106" width="4" style="231" bestFit="1" customWidth="1"/>
    <col min="15107" max="15107" width="6.5546875" style="231" customWidth="1"/>
    <col min="15108" max="15108" width="11" style="231" customWidth="1"/>
    <col min="15109" max="15109" width="12.33203125" style="231" bestFit="1" customWidth="1"/>
    <col min="15110" max="15110" width="16.44140625" style="231" customWidth="1"/>
    <col min="15111" max="15111" width="18.33203125" style="231" customWidth="1"/>
    <col min="15112" max="15360" width="9.109375" style="231"/>
    <col min="15361" max="15361" width="72.6640625" style="231" customWidth="1"/>
    <col min="15362" max="15362" width="4" style="231" bestFit="1" customWidth="1"/>
    <col min="15363" max="15363" width="6.5546875" style="231" customWidth="1"/>
    <col min="15364" max="15364" width="11" style="231" customWidth="1"/>
    <col min="15365" max="15365" width="12.33203125" style="231" bestFit="1" customWidth="1"/>
    <col min="15366" max="15366" width="16.44140625" style="231" customWidth="1"/>
    <col min="15367" max="15367" width="18.33203125" style="231" customWidth="1"/>
    <col min="15368" max="15616" width="9.109375" style="231"/>
    <col min="15617" max="15617" width="72.6640625" style="231" customWidth="1"/>
    <col min="15618" max="15618" width="4" style="231" bestFit="1" customWidth="1"/>
    <col min="15619" max="15619" width="6.5546875" style="231" customWidth="1"/>
    <col min="15620" max="15620" width="11" style="231" customWidth="1"/>
    <col min="15621" max="15621" width="12.33203125" style="231" bestFit="1" customWidth="1"/>
    <col min="15622" max="15622" width="16.44140625" style="231" customWidth="1"/>
    <col min="15623" max="15623" width="18.33203125" style="231" customWidth="1"/>
    <col min="15624" max="15872" width="9.109375" style="231"/>
    <col min="15873" max="15873" width="72.6640625" style="231" customWidth="1"/>
    <col min="15874" max="15874" width="4" style="231" bestFit="1" customWidth="1"/>
    <col min="15875" max="15875" width="6.5546875" style="231" customWidth="1"/>
    <col min="15876" max="15876" width="11" style="231" customWidth="1"/>
    <col min="15877" max="15877" width="12.33203125" style="231" bestFit="1" customWidth="1"/>
    <col min="15878" max="15878" width="16.44140625" style="231" customWidth="1"/>
    <col min="15879" max="15879" width="18.33203125" style="231" customWidth="1"/>
    <col min="15880" max="16128" width="9.109375" style="231"/>
    <col min="16129" max="16129" width="72.6640625" style="231" customWidth="1"/>
    <col min="16130" max="16130" width="4" style="231" bestFit="1" customWidth="1"/>
    <col min="16131" max="16131" width="6.5546875" style="231" customWidth="1"/>
    <col min="16132" max="16132" width="11" style="231" customWidth="1"/>
    <col min="16133" max="16133" width="12.33203125" style="231" bestFit="1" customWidth="1"/>
    <col min="16134" max="16134" width="16.44140625" style="231" customWidth="1"/>
    <col min="16135" max="16135" width="18.33203125" style="231" customWidth="1"/>
    <col min="16136" max="16384" width="9.109375" style="231"/>
  </cols>
  <sheetData>
    <row r="1" spans="1:8" ht="14.4" thickBot="1" x14ac:dyDescent="0.35">
      <c r="A1" s="227" t="s">
        <v>5</v>
      </c>
      <c r="B1" s="228" t="s">
        <v>429</v>
      </c>
      <c r="C1" s="229" t="s">
        <v>430</v>
      </c>
      <c r="D1" s="230" t="s">
        <v>431</v>
      </c>
      <c r="E1" s="230" t="s">
        <v>432</v>
      </c>
      <c r="F1" s="230" t="s">
        <v>433</v>
      </c>
      <c r="G1" s="230" t="s">
        <v>434</v>
      </c>
    </row>
    <row r="2" spans="1:8" ht="16.8" x14ac:dyDescent="0.4">
      <c r="A2" s="232" t="s">
        <v>435</v>
      </c>
      <c r="B2" s="233" t="s">
        <v>436</v>
      </c>
      <c r="C2" s="234"/>
      <c r="D2" s="235"/>
      <c r="E2" s="235"/>
      <c r="F2" s="235"/>
      <c r="G2" s="235"/>
    </row>
    <row r="3" spans="1:8" ht="13.8" x14ac:dyDescent="0.3">
      <c r="A3" s="236" t="s">
        <v>437</v>
      </c>
      <c r="B3" s="237" t="s">
        <v>386</v>
      </c>
      <c r="C3" s="238">
        <v>1</v>
      </c>
      <c r="D3" s="239"/>
      <c r="E3" s="235">
        <f>C3*D3</f>
        <v>0</v>
      </c>
      <c r="F3" s="235"/>
      <c r="G3" s="235">
        <f>C3*F3</f>
        <v>0</v>
      </c>
    </row>
    <row r="4" spans="1:8" ht="13.8" x14ac:dyDescent="0.3">
      <c r="A4" s="236" t="s">
        <v>438</v>
      </c>
      <c r="B4" s="237" t="s">
        <v>386</v>
      </c>
      <c r="C4" s="238">
        <v>1</v>
      </c>
      <c r="D4" s="239"/>
      <c r="E4" s="235">
        <f>C4*D4</f>
        <v>0</v>
      </c>
      <c r="F4" s="235"/>
      <c r="G4" s="235">
        <f>C4*F4</f>
        <v>0</v>
      </c>
    </row>
    <row r="5" spans="1:8" ht="39.6" x14ac:dyDescent="0.3">
      <c r="A5" s="236" t="s">
        <v>439</v>
      </c>
      <c r="B5" s="237" t="s">
        <v>386</v>
      </c>
      <c r="C5" s="238">
        <v>1</v>
      </c>
      <c r="D5" s="239"/>
      <c r="E5" s="235">
        <f>C5*D5</f>
        <v>0</v>
      </c>
      <c r="F5" s="235"/>
      <c r="G5" s="235">
        <f>C5*F5</f>
        <v>0</v>
      </c>
    </row>
    <row r="6" spans="1:8" ht="13.8" x14ac:dyDescent="0.3">
      <c r="A6" s="240" t="s">
        <v>440</v>
      </c>
      <c r="B6" s="237" t="s">
        <v>386</v>
      </c>
      <c r="C6" s="238">
        <v>40</v>
      </c>
      <c r="D6" s="239"/>
      <c r="E6" s="235">
        <f>C6*D6</f>
        <v>0</v>
      </c>
      <c r="F6" s="235"/>
      <c r="G6" s="235">
        <f>C6*F6</f>
        <v>0</v>
      </c>
    </row>
    <row r="7" spans="1:8" ht="13.8" x14ac:dyDescent="0.3">
      <c r="A7" s="241" t="s">
        <v>441</v>
      </c>
      <c r="B7" s="237" t="s">
        <v>386</v>
      </c>
      <c r="C7" s="238">
        <v>1</v>
      </c>
      <c r="D7" s="239"/>
      <c r="E7" s="235">
        <f>C7*D7</f>
        <v>0</v>
      </c>
      <c r="F7" s="235"/>
      <c r="G7" s="235">
        <f>C7*F7</f>
        <v>0</v>
      </c>
    </row>
    <row r="8" spans="1:8" ht="16.8" x14ac:dyDescent="0.4">
      <c r="A8" s="242" t="s">
        <v>85</v>
      </c>
      <c r="B8" s="243" t="s">
        <v>436</v>
      </c>
      <c r="C8" s="244"/>
      <c r="D8" s="245"/>
      <c r="E8" s="235"/>
      <c r="F8" s="235"/>
      <c r="G8" s="235"/>
    </row>
    <row r="9" spans="1:8" ht="13.8" x14ac:dyDescent="0.3">
      <c r="A9" s="246" t="s">
        <v>442</v>
      </c>
      <c r="B9" s="247" t="s">
        <v>205</v>
      </c>
      <c r="C9" s="248">
        <v>25</v>
      </c>
      <c r="D9" s="239"/>
      <c r="E9" s="239">
        <f>C9*D9</f>
        <v>0</v>
      </c>
      <c r="F9" s="239"/>
      <c r="G9" s="239">
        <f>C9*F9</f>
        <v>0</v>
      </c>
      <c r="H9" s="249"/>
    </row>
    <row r="10" spans="1:8" ht="30" x14ac:dyDescent="0.35">
      <c r="A10" s="250" t="s">
        <v>443</v>
      </c>
      <c r="B10" s="251" t="s">
        <v>436</v>
      </c>
      <c r="C10" s="252"/>
      <c r="D10" s="239"/>
      <c r="E10" s="239"/>
      <c r="F10" s="239"/>
      <c r="G10" s="239"/>
      <c r="H10" s="249"/>
    </row>
    <row r="11" spans="1:8" ht="13.8" x14ac:dyDescent="0.3">
      <c r="A11" s="246" t="s">
        <v>444</v>
      </c>
      <c r="B11" s="247" t="s">
        <v>205</v>
      </c>
      <c r="C11" s="248">
        <v>20</v>
      </c>
      <c r="D11" s="239"/>
      <c r="E11" s="239">
        <f t="shared" ref="E11:E16" si="0">C11*D11</f>
        <v>0</v>
      </c>
      <c r="F11" s="239"/>
      <c r="G11" s="239">
        <f t="shared" ref="G11:G16" si="1">C11*F11</f>
        <v>0</v>
      </c>
      <c r="H11" s="249"/>
    </row>
    <row r="12" spans="1:8" ht="13.8" x14ac:dyDescent="0.3">
      <c r="A12" s="246" t="s">
        <v>445</v>
      </c>
      <c r="B12" s="247" t="s">
        <v>205</v>
      </c>
      <c r="C12" s="248">
        <v>20</v>
      </c>
      <c r="D12" s="239"/>
      <c r="E12" s="239">
        <f t="shared" si="0"/>
        <v>0</v>
      </c>
      <c r="F12" s="239"/>
      <c r="G12" s="239">
        <f t="shared" si="1"/>
        <v>0</v>
      </c>
      <c r="H12" s="249"/>
    </row>
    <row r="13" spans="1:8" ht="13.8" x14ac:dyDescent="0.3">
      <c r="A13" s="246" t="s">
        <v>446</v>
      </c>
      <c r="B13" s="247" t="s">
        <v>205</v>
      </c>
      <c r="C13" s="248">
        <v>150</v>
      </c>
      <c r="D13" s="239"/>
      <c r="E13" s="239">
        <f t="shared" si="0"/>
        <v>0</v>
      </c>
      <c r="F13" s="239"/>
      <c r="G13" s="239">
        <f t="shared" si="1"/>
        <v>0</v>
      </c>
      <c r="H13" s="249"/>
    </row>
    <row r="14" spans="1:8" ht="13.8" x14ac:dyDescent="0.3">
      <c r="A14" s="246" t="s">
        <v>447</v>
      </c>
      <c r="B14" s="247" t="s">
        <v>205</v>
      </c>
      <c r="C14" s="248">
        <v>45</v>
      </c>
      <c r="D14" s="239"/>
      <c r="E14" s="239">
        <f t="shared" si="0"/>
        <v>0</v>
      </c>
      <c r="F14" s="239"/>
      <c r="G14" s="239">
        <f t="shared" si="1"/>
        <v>0</v>
      </c>
      <c r="H14" s="249"/>
    </row>
    <row r="15" spans="1:8" ht="13.8" x14ac:dyDescent="0.3">
      <c r="A15" s="246" t="s">
        <v>448</v>
      </c>
      <c r="B15" s="247" t="s">
        <v>205</v>
      </c>
      <c r="C15" s="248">
        <v>210</v>
      </c>
      <c r="D15" s="239"/>
      <c r="E15" s="239">
        <f t="shared" si="0"/>
        <v>0</v>
      </c>
      <c r="F15" s="239"/>
      <c r="G15" s="239">
        <f t="shared" si="1"/>
        <v>0</v>
      </c>
      <c r="H15" s="249"/>
    </row>
    <row r="16" spans="1:8" ht="13.8" x14ac:dyDescent="0.3">
      <c r="A16" s="246" t="s">
        <v>449</v>
      </c>
      <c r="B16" s="247" t="s">
        <v>386</v>
      </c>
      <c r="C16" s="248">
        <v>1</v>
      </c>
      <c r="D16" s="239"/>
      <c r="E16" s="239">
        <f t="shared" si="0"/>
        <v>0</v>
      </c>
      <c r="F16" s="239"/>
      <c r="G16" s="239">
        <f t="shared" si="1"/>
        <v>0</v>
      </c>
      <c r="H16" s="249"/>
    </row>
    <row r="17" spans="1:8" ht="15" x14ac:dyDescent="0.35">
      <c r="A17" s="250" t="s">
        <v>450</v>
      </c>
      <c r="B17" s="251" t="s">
        <v>436</v>
      </c>
      <c r="C17" s="252"/>
      <c r="D17" s="239"/>
      <c r="E17" s="239"/>
      <c r="F17" s="239"/>
      <c r="G17" s="239"/>
      <c r="H17" s="249"/>
    </row>
    <row r="18" spans="1:8" ht="13.8" x14ac:dyDescent="0.3">
      <c r="A18" s="246" t="s">
        <v>451</v>
      </c>
      <c r="B18" s="247" t="s">
        <v>386</v>
      </c>
      <c r="C18" s="248">
        <v>9</v>
      </c>
      <c r="D18" s="239"/>
      <c r="E18" s="239">
        <f>C18*D18</f>
        <v>0</v>
      </c>
      <c r="F18" s="239"/>
      <c r="G18" s="239">
        <f>C18*F18</f>
        <v>0</v>
      </c>
      <c r="H18" s="249"/>
    </row>
    <row r="19" spans="1:8" ht="13.8" x14ac:dyDescent="0.3">
      <c r="A19" s="246" t="s">
        <v>452</v>
      </c>
      <c r="B19" s="247" t="s">
        <v>386</v>
      </c>
      <c r="C19" s="248">
        <v>10</v>
      </c>
      <c r="D19" s="239"/>
      <c r="E19" s="239">
        <f>C19*D19</f>
        <v>0</v>
      </c>
      <c r="F19" s="239"/>
      <c r="G19" s="239">
        <f>C19*F19</f>
        <v>0</v>
      </c>
      <c r="H19" s="249"/>
    </row>
    <row r="20" spans="1:8" ht="13.8" x14ac:dyDescent="0.3">
      <c r="A20" s="253" t="s">
        <v>453</v>
      </c>
      <c r="B20" s="247" t="s">
        <v>386</v>
      </c>
      <c r="C20" s="248">
        <v>19</v>
      </c>
      <c r="D20" s="239"/>
      <c r="E20" s="239">
        <f>C20*D20</f>
        <v>0</v>
      </c>
      <c r="F20" s="239"/>
      <c r="G20" s="239">
        <f>C20*F20</f>
        <v>0</v>
      </c>
      <c r="H20" s="249"/>
    </row>
    <row r="21" spans="1:8" ht="15" x14ac:dyDescent="0.35">
      <c r="A21" s="254" t="s">
        <v>454</v>
      </c>
      <c r="B21" s="251" t="s">
        <v>436</v>
      </c>
      <c r="C21" s="252"/>
      <c r="D21" s="245"/>
      <c r="E21" s="239"/>
      <c r="F21" s="239"/>
      <c r="G21" s="239"/>
      <c r="H21" s="249"/>
    </row>
    <row r="22" spans="1:8" ht="13.8" x14ac:dyDescent="0.3">
      <c r="A22" s="246" t="s">
        <v>455</v>
      </c>
      <c r="B22" s="247" t="s">
        <v>205</v>
      </c>
      <c r="C22" s="248">
        <v>50</v>
      </c>
      <c r="D22" s="239"/>
      <c r="E22" s="239">
        <f t="shared" ref="E22:E31" si="2">C22*D22</f>
        <v>0</v>
      </c>
      <c r="F22" s="239"/>
      <c r="G22" s="239">
        <f t="shared" ref="G22:G31" si="3">C22*F22</f>
        <v>0</v>
      </c>
      <c r="H22" s="249"/>
    </row>
    <row r="23" spans="1:8" ht="13.8" x14ac:dyDescent="0.3">
      <c r="A23" s="246" t="s">
        <v>456</v>
      </c>
      <c r="B23" s="247" t="s">
        <v>386</v>
      </c>
      <c r="C23" s="248">
        <v>50</v>
      </c>
      <c r="D23" s="239"/>
      <c r="E23" s="239">
        <f t="shared" si="2"/>
        <v>0</v>
      </c>
      <c r="F23" s="239"/>
      <c r="G23" s="239">
        <f t="shared" si="3"/>
        <v>0</v>
      </c>
      <c r="H23" s="249"/>
    </row>
    <row r="24" spans="1:8" ht="13.8" x14ac:dyDescent="0.3">
      <c r="A24" s="246" t="s">
        <v>457</v>
      </c>
      <c r="B24" s="247" t="s">
        <v>386</v>
      </c>
      <c r="C24" s="248">
        <v>30</v>
      </c>
      <c r="D24" s="239"/>
      <c r="E24" s="239">
        <f t="shared" si="2"/>
        <v>0</v>
      </c>
      <c r="F24" s="239"/>
      <c r="G24" s="239">
        <f t="shared" si="3"/>
        <v>0</v>
      </c>
      <c r="H24" s="249"/>
    </row>
    <row r="25" spans="1:8" ht="13.8" x14ac:dyDescent="0.3">
      <c r="A25" s="246" t="s">
        <v>458</v>
      </c>
      <c r="B25" s="247" t="s">
        <v>205</v>
      </c>
      <c r="C25" s="248">
        <v>70</v>
      </c>
      <c r="D25" s="239"/>
      <c r="E25" s="239">
        <f t="shared" si="2"/>
        <v>0</v>
      </c>
      <c r="F25" s="239"/>
      <c r="G25" s="239">
        <f t="shared" si="3"/>
        <v>0</v>
      </c>
      <c r="H25" s="249"/>
    </row>
    <row r="26" spans="1:8" ht="13.8" x14ac:dyDescent="0.3">
      <c r="A26" s="246" t="s">
        <v>459</v>
      </c>
      <c r="B26" s="247" t="s">
        <v>386</v>
      </c>
      <c r="C26" s="248">
        <v>50</v>
      </c>
      <c r="D26" s="239"/>
      <c r="E26" s="239">
        <f t="shared" si="2"/>
        <v>0</v>
      </c>
      <c r="F26" s="239"/>
      <c r="G26" s="239">
        <f t="shared" si="3"/>
        <v>0</v>
      </c>
      <c r="H26" s="249"/>
    </row>
    <row r="27" spans="1:8" ht="13.8" x14ac:dyDescent="0.3">
      <c r="A27" s="246" t="s">
        <v>460</v>
      </c>
      <c r="B27" s="247" t="s">
        <v>386</v>
      </c>
      <c r="C27" s="248">
        <v>70</v>
      </c>
      <c r="D27" s="239"/>
      <c r="E27" s="239">
        <f t="shared" si="2"/>
        <v>0</v>
      </c>
      <c r="F27" s="239"/>
      <c r="G27" s="239">
        <f t="shared" si="3"/>
        <v>0</v>
      </c>
      <c r="H27" s="249"/>
    </row>
    <row r="28" spans="1:8" ht="13.8" x14ac:dyDescent="0.3">
      <c r="A28" s="246" t="s">
        <v>461</v>
      </c>
      <c r="B28" s="247" t="s">
        <v>386</v>
      </c>
      <c r="C28" s="248">
        <v>150</v>
      </c>
      <c r="D28" s="239"/>
      <c r="E28" s="239">
        <f t="shared" si="2"/>
        <v>0</v>
      </c>
      <c r="F28" s="239"/>
      <c r="G28" s="239">
        <f t="shared" si="3"/>
        <v>0</v>
      </c>
      <c r="H28" s="249"/>
    </row>
    <row r="29" spans="1:8" ht="13.8" x14ac:dyDescent="0.3">
      <c r="A29" s="246" t="s">
        <v>462</v>
      </c>
      <c r="B29" s="247" t="s">
        <v>386</v>
      </c>
      <c r="C29" s="248">
        <v>100</v>
      </c>
      <c r="D29" s="239"/>
      <c r="E29" s="239">
        <f>C29*D29</f>
        <v>0</v>
      </c>
      <c r="F29" s="239"/>
      <c r="G29" s="239">
        <f>C29*F29</f>
        <v>0</v>
      </c>
      <c r="H29" s="249"/>
    </row>
    <row r="30" spans="1:8" ht="13.8" x14ac:dyDescent="0.3">
      <c r="A30" s="246" t="s">
        <v>463</v>
      </c>
      <c r="B30" s="247" t="s">
        <v>386</v>
      </c>
      <c r="C30" s="248">
        <v>250</v>
      </c>
      <c r="D30" s="239"/>
      <c r="E30" s="239">
        <f t="shared" si="2"/>
        <v>0</v>
      </c>
      <c r="F30" s="239"/>
      <c r="G30" s="239">
        <f t="shared" si="3"/>
        <v>0</v>
      </c>
      <c r="H30" s="249"/>
    </row>
    <row r="31" spans="1:8" ht="13.8" x14ac:dyDescent="0.3">
      <c r="A31" s="246" t="s">
        <v>464</v>
      </c>
      <c r="B31" s="247" t="s">
        <v>222</v>
      </c>
      <c r="C31" s="248">
        <v>1</v>
      </c>
      <c r="D31" s="239"/>
      <c r="E31" s="239">
        <f t="shared" si="2"/>
        <v>0</v>
      </c>
      <c r="F31" s="239"/>
      <c r="G31" s="239">
        <f t="shared" si="3"/>
        <v>0</v>
      </c>
      <c r="H31" s="249"/>
    </row>
    <row r="32" spans="1:8" ht="15" x14ac:dyDescent="0.35">
      <c r="A32" s="250" t="s">
        <v>465</v>
      </c>
      <c r="B32" s="251" t="s">
        <v>436</v>
      </c>
      <c r="C32" s="252"/>
      <c r="D32" s="239"/>
      <c r="E32" s="239"/>
      <c r="F32" s="239"/>
      <c r="G32" s="239"/>
      <c r="H32" s="249"/>
    </row>
    <row r="33" spans="1:8" ht="13.8" x14ac:dyDescent="0.3">
      <c r="A33" s="246" t="s">
        <v>466</v>
      </c>
      <c r="B33" s="247" t="s">
        <v>467</v>
      </c>
      <c r="C33" s="248">
        <v>12</v>
      </c>
      <c r="D33" s="239"/>
      <c r="E33" s="239">
        <f>C33*D33</f>
        <v>0</v>
      </c>
      <c r="F33" s="239"/>
      <c r="G33" s="239">
        <f>C33*F33</f>
        <v>0</v>
      </c>
      <c r="H33" s="249"/>
    </row>
    <row r="34" spans="1:8" ht="15" x14ac:dyDescent="0.35">
      <c r="A34" s="250" t="s">
        <v>468</v>
      </c>
      <c r="B34" s="251" t="s">
        <v>436</v>
      </c>
      <c r="C34" s="252"/>
      <c r="D34" s="239"/>
      <c r="E34" s="239"/>
      <c r="F34" s="239"/>
      <c r="G34" s="239"/>
      <c r="H34" s="249"/>
    </row>
    <row r="35" spans="1:8" ht="13.8" x14ac:dyDescent="0.3">
      <c r="A35" s="246" t="s">
        <v>469</v>
      </c>
      <c r="B35" s="247" t="s">
        <v>222</v>
      </c>
      <c r="C35" s="248">
        <v>1</v>
      </c>
      <c r="D35" s="239"/>
      <c r="E35" s="239">
        <f>C35*D35</f>
        <v>0</v>
      </c>
      <c r="F35" s="239"/>
      <c r="G35" s="239">
        <f>C35*F35</f>
        <v>0</v>
      </c>
      <c r="H35" s="249"/>
    </row>
    <row r="36" spans="1:8" ht="15" x14ac:dyDescent="0.35">
      <c r="A36" s="250" t="s">
        <v>470</v>
      </c>
      <c r="B36" s="251" t="s">
        <v>436</v>
      </c>
      <c r="C36" s="252"/>
      <c r="D36" s="239"/>
      <c r="E36" s="239"/>
      <c r="F36" s="239"/>
      <c r="G36" s="239"/>
      <c r="H36" s="249"/>
    </row>
    <row r="37" spans="1:8" ht="15" x14ac:dyDescent="0.35">
      <c r="A37" s="250" t="s">
        <v>471</v>
      </c>
      <c r="B37" s="251" t="s">
        <v>436</v>
      </c>
      <c r="C37" s="252"/>
      <c r="D37" s="239"/>
      <c r="E37" s="239"/>
      <c r="F37" s="239"/>
      <c r="G37" s="239"/>
      <c r="H37" s="249"/>
    </row>
    <row r="38" spans="1:8" ht="13.8" x14ac:dyDescent="0.3">
      <c r="A38" s="246" t="s">
        <v>472</v>
      </c>
      <c r="B38" s="247" t="s">
        <v>467</v>
      </c>
      <c r="C38" s="248">
        <v>10</v>
      </c>
      <c r="D38" s="239"/>
      <c r="E38" s="239">
        <f>C38*D38</f>
        <v>0</v>
      </c>
      <c r="F38" s="239"/>
      <c r="G38" s="239">
        <f>C38*F38</f>
        <v>0</v>
      </c>
      <c r="H38" s="249"/>
    </row>
    <row r="39" spans="1:8" ht="13.8" x14ac:dyDescent="0.3">
      <c r="A39" s="246" t="s">
        <v>473</v>
      </c>
      <c r="B39" s="247" t="s">
        <v>467</v>
      </c>
      <c r="C39" s="248">
        <v>2</v>
      </c>
      <c r="D39" s="239"/>
      <c r="E39" s="239">
        <f>C39*D39</f>
        <v>0</v>
      </c>
      <c r="F39" s="239"/>
      <c r="G39" s="239">
        <f>C39*F39</f>
        <v>0</v>
      </c>
      <c r="H39" s="249"/>
    </row>
    <row r="40" spans="1:8" ht="13.8" x14ac:dyDescent="0.3">
      <c r="A40" s="246"/>
      <c r="B40" s="247"/>
      <c r="C40" s="248"/>
      <c r="D40" s="239"/>
      <c r="E40" s="239"/>
      <c r="F40" s="239"/>
      <c r="G40" s="239"/>
      <c r="H40" s="249"/>
    </row>
    <row r="41" spans="1:8" ht="15" x14ac:dyDescent="0.35">
      <c r="A41" s="250"/>
      <c r="B41" s="251" t="s">
        <v>436</v>
      </c>
      <c r="C41" s="252"/>
      <c r="D41" s="239"/>
      <c r="E41" s="239"/>
      <c r="F41" s="239"/>
      <c r="G41" s="239"/>
      <c r="H41" s="249"/>
    </row>
    <row r="42" spans="1:8" ht="13.8" x14ac:dyDescent="0.3">
      <c r="A42" s="255" t="s">
        <v>474</v>
      </c>
      <c r="B42" s="247" t="s">
        <v>222</v>
      </c>
      <c r="C42" s="248">
        <v>1</v>
      </c>
      <c r="D42" s="239"/>
      <c r="E42" s="239">
        <f>C42*D42</f>
        <v>0</v>
      </c>
      <c r="F42" s="239"/>
      <c r="G42" s="239">
        <f>C42*F42</f>
        <v>0</v>
      </c>
      <c r="H42" s="249"/>
    </row>
    <row r="43" spans="1:8" ht="13.8" x14ac:dyDescent="0.3">
      <c r="A43" s="246" t="s">
        <v>475</v>
      </c>
      <c r="B43" s="247" t="s">
        <v>222</v>
      </c>
      <c r="C43" s="248">
        <v>1</v>
      </c>
      <c r="D43" s="239"/>
      <c r="E43" s="239">
        <f>C43*D43</f>
        <v>0</v>
      </c>
      <c r="F43" s="239"/>
      <c r="G43" s="239">
        <f>C43*F43</f>
        <v>0</v>
      </c>
      <c r="H43" s="249"/>
    </row>
    <row r="44" spans="1:8" x14ac:dyDescent="0.25">
      <c r="A44" s="255"/>
      <c r="B44" s="255"/>
      <c r="C44" s="256"/>
      <c r="D44" s="239"/>
      <c r="E44" s="239"/>
      <c r="F44" s="239"/>
      <c r="G44" s="239"/>
      <c r="H44" s="249"/>
    </row>
    <row r="45" spans="1:8" x14ac:dyDescent="0.25">
      <c r="A45" s="257"/>
      <c r="B45" s="257"/>
      <c r="C45" s="258"/>
      <c r="D45" s="245"/>
      <c r="E45" s="245"/>
      <c r="F45" s="245"/>
      <c r="G45" s="245"/>
      <c r="H45" s="249"/>
    </row>
    <row r="46" spans="1:8" x14ac:dyDescent="0.25">
      <c r="A46" s="257"/>
      <c r="B46" s="257"/>
      <c r="C46" s="258"/>
      <c r="D46" s="245"/>
      <c r="E46" s="245"/>
      <c r="F46" s="245"/>
      <c r="G46" s="245"/>
      <c r="H46" s="249"/>
    </row>
    <row r="47" spans="1:8" x14ac:dyDescent="0.25">
      <c r="A47" s="257"/>
      <c r="B47" s="257"/>
      <c r="C47" s="258"/>
      <c r="D47" s="245"/>
      <c r="E47" s="245"/>
      <c r="F47" s="245"/>
      <c r="G47" s="245"/>
      <c r="H47" s="249"/>
    </row>
    <row r="48" spans="1:8" ht="13.8" thickBot="1" x14ac:dyDescent="0.3">
      <c r="A48" s="257"/>
      <c r="B48" s="257"/>
      <c r="C48" s="258"/>
      <c r="D48" s="245"/>
      <c r="E48" s="245"/>
      <c r="F48" s="245"/>
      <c r="G48" s="245"/>
      <c r="H48" s="249"/>
    </row>
    <row r="49" spans="1:8" x14ac:dyDescent="0.25">
      <c r="A49" s="257"/>
      <c r="B49" s="257"/>
      <c r="C49" s="258"/>
      <c r="D49" s="245"/>
      <c r="E49" s="259">
        <f>SUM(E3:E48)</f>
        <v>0</v>
      </c>
      <c r="F49" s="239"/>
      <c r="G49" s="259">
        <f>SUM(G3:G48)</f>
        <v>0</v>
      </c>
      <c r="H49" s="249"/>
    </row>
    <row r="50" spans="1:8" ht="13.8" thickBot="1" x14ac:dyDescent="0.3">
      <c r="A50" s="257"/>
      <c r="B50" s="257"/>
      <c r="C50" s="258"/>
      <c r="D50" s="245"/>
      <c r="E50" s="260" t="s">
        <v>476</v>
      </c>
      <c r="F50" s="239"/>
      <c r="G50" s="260" t="s">
        <v>477</v>
      </c>
      <c r="H50" s="249"/>
    </row>
    <row r="51" spans="1:8" ht="13.8" thickBot="1" x14ac:dyDescent="0.3">
      <c r="A51" s="257"/>
      <c r="B51" s="257"/>
      <c r="C51" s="258"/>
      <c r="D51" s="245"/>
      <c r="E51" s="245"/>
      <c r="F51" s="245"/>
      <c r="G51" s="245"/>
      <c r="H51" s="249"/>
    </row>
    <row r="52" spans="1:8" ht="14.4" thickBot="1" x14ac:dyDescent="0.3">
      <c r="A52" s="261" t="s">
        <v>478</v>
      </c>
      <c r="B52" s="262"/>
      <c r="C52" s="263"/>
      <c r="D52" s="264"/>
      <c r="E52" s="264"/>
      <c r="F52" s="264"/>
      <c r="G52" s="265">
        <f>G49+E49</f>
        <v>0</v>
      </c>
      <c r="H52" s="249"/>
    </row>
    <row r="53" spans="1:8" x14ac:dyDescent="0.25">
      <c r="A53" s="257"/>
      <c r="B53" s="257"/>
      <c r="C53" s="258"/>
      <c r="D53" s="245"/>
      <c r="E53" s="245"/>
      <c r="F53" s="245"/>
      <c r="G53" s="245"/>
      <c r="H53" s="249"/>
    </row>
  </sheetData>
  <sheetProtection algorithmName="SHA-512" hashValue="rrKdP3LM9kQB0C3gOYJD+pToITUQaE7w70m8t4c+fJrpSIwnVvAEzcUhvnhELDlwpFJAD1LdyYy00ohNIzFEDg==" saltValue="4jDld/Y/DmADXioIQa6eeQ==" spinCount="100000" sheet="1" objects="1" scenarios="1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AB5A9-85E9-485F-BCFC-F84112BBA8E3}">
  <dimension ref="A1:I47"/>
  <sheetViews>
    <sheetView view="pageBreakPreview" zoomScaleNormal="100" zoomScaleSheetLayoutView="174" workbookViewId="0">
      <selection activeCell="E28" sqref="E28"/>
    </sheetView>
  </sheetViews>
  <sheetFormatPr defaultRowHeight="13.2" x14ac:dyDescent="0.25"/>
  <cols>
    <col min="1" max="1" width="8" style="125" customWidth="1"/>
    <col min="2" max="2" width="39.5546875" style="125" customWidth="1"/>
    <col min="3" max="3" width="8.5546875" style="10" customWidth="1"/>
    <col min="4" max="4" width="7.33203125" style="125" customWidth="1"/>
    <col min="5" max="5" width="21" style="219" customWidth="1"/>
    <col min="6" max="6" width="8.5546875" style="220" hidden="1" customWidth="1"/>
    <col min="7" max="7" width="14.88671875" style="220" customWidth="1"/>
    <col min="8" max="8" width="19.109375" style="220" customWidth="1"/>
    <col min="9" max="9" width="15.109375" style="220" customWidth="1"/>
    <col min="257" max="257" width="8" customWidth="1"/>
    <col min="258" max="258" width="39.5546875" customWidth="1"/>
    <col min="259" max="259" width="8.5546875" customWidth="1"/>
    <col min="260" max="260" width="7.33203125" customWidth="1"/>
    <col min="261" max="261" width="16.33203125" customWidth="1"/>
    <col min="262" max="262" width="0" hidden="1" customWidth="1"/>
    <col min="263" max="263" width="14.88671875" customWidth="1"/>
    <col min="264" max="264" width="19.109375" customWidth="1"/>
    <col min="265" max="265" width="15.109375" customWidth="1"/>
    <col min="513" max="513" width="8" customWidth="1"/>
    <col min="514" max="514" width="39.5546875" customWidth="1"/>
    <col min="515" max="515" width="8.5546875" customWidth="1"/>
    <col min="516" max="516" width="7.33203125" customWidth="1"/>
    <col min="517" max="517" width="16.33203125" customWidth="1"/>
    <col min="518" max="518" width="0" hidden="1" customWidth="1"/>
    <col min="519" max="519" width="14.88671875" customWidth="1"/>
    <col min="520" max="520" width="19.109375" customWidth="1"/>
    <col min="521" max="521" width="15.109375" customWidth="1"/>
    <col min="769" max="769" width="8" customWidth="1"/>
    <col min="770" max="770" width="39.5546875" customWidth="1"/>
    <col min="771" max="771" width="8.5546875" customWidth="1"/>
    <col min="772" max="772" width="7.33203125" customWidth="1"/>
    <col min="773" max="773" width="16.33203125" customWidth="1"/>
    <col min="774" max="774" width="0" hidden="1" customWidth="1"/>
    <col min="775" max="775" width="14.88671875" customWidth="1"/>
    <col min="776" max="776" width="19.109375" customWidth="1"/>
    <col min="777" max="777" width="15.109375" customWidth="1"/>
    <col min="1025" max="1025" width="8" customWidth="1"/>
    <col min="1026" max="1026" width="39.5546875" customWidth="1"/>
    <col min="1027" max="1027" width="8.5546875" customWidth="1"/>
    <col min="1028" max="1028" width="7.33203125" customWidth="1"/>
    <col min="1029" max="1029" width="16.33203125" customWidth="1"/>
    <col min="1030" max="1030" width="0" hidden="1" customWidth="1"/>
    <col min="1031" max="1031" width="14.88671875" customWidth="1"/>
    <col min="1032" max="1032" width="19.109375" customWidth="1"/>
    <col min="1033" max="1033" width="15.109375" customWidth="1"/>
    <col min="1281" max="1281" width="8" customWidth="1"/>
    <col min="1282" max="1282" width="39.5546875" customWidth="1"/>
    <col min="1283" max="1283" width="8.5546875" customWidth="1"/>
    <col min="1284" max="1284" width="7.33203125" customWidth="1"/>
    <col min="1285" max="1285" width="16.33203125" customWidth="1"/>
    <col min="1286" max="1286" width="0" hidden="1" customWidth="1"/>
    <col min="1287" max="1287" width="14.88671875" customWidth="1"/>
    <col min="1288" max="1288" width="19.109375" customWidth="1"/>
    <col min="1289" max="1289" width="15.109375" customWidth="1"/>
    <col min="1537" max="1537" width="8" customWidth="1"/>
    <col min="1538" max="1538" width="39.5546875" customWidth="1"/>
    <col min="1539" max="1539" width="8.5546875" customWidth="1"/>
    <col min="1540" max="1540" width="7.33203125" customWidth="1"/>
    <col min="1541" max="1541" width="16.33203125" customWidth="1"/>
    <col min="1542" max="1542" width="0" hidden="1" customWidth="1"/>
    <col min="1543" max="1543" width="14.88671875" customWidth="1"/>
    <col min="1544" max="1544" width="19.109375" customWidth="1"/>
    <col min="1545" max="1545" width="15.109375" customWidth="1"/>
    <col min="1793" max="1793" width="8" customWidth="1"/>
    <col min="1794" max="1794" width="39.5546875" customWidth="1"/>
    <col min="1795" max="1795" width="8.5546875" customWidth="1"/>
    <col min="1796" max="1796" width="7.33203125" customWidth="1"/>
    <col min="1797" max="1797" width="16.33203125" customWidth="1"/>
    <col min="1798" max="1798" width="0" hidden="1" customWidth="1"/>
    <col min="1799" max="1799" width="14.88671875" customWidth="1"/>
    <col min="1800" max="1800" width="19.109375" customWidth="1"/>
    <col min="1801" max="1801" width="15.109375" customWidth="1"/>
    <col min="2049" max="2049" width="8" customWidth="1"/>
    <col min="2050" max="2050" width="39.5546875" customWidth="1"/>
    <col min="2051" max="2051" width="8.5546875" customWidth="1"/>
    <col min="2052" max="2052" width="7.33203125" customWidth="1"/>
    <col min="2053" max="2053" width="16.33203125" customWidth="1"/>
    <col min="2054" max="2054" width="0" hidden="1" customWidth="1"/>
    <col min="2055" max="2055" width="14.88671875" customWidth="1"/>
    <col min="2056" max="2056" width="19.109375" customWidth="1"/>
    <col min="2057" max="2057" width="15.109375" customWidth="1"/>
    <col min="2305" max="2305" width="8" customWidth="1"/>
    <col min="2306" max="2306" width="39.5546875" customWidth="1"/>
    <col min="2307" max="2307" width="8.5546875" customWidth="1"/>
    <col min="2308" max="2308" width="7.33203125" customWidth="1"/>
    <col min="2309" max="2309" width="16.33203125" customWidth="1"/>
    <col min="2310" max="2310" width="0" hidden="1" customWidth="1"/>
    <col min="2311" max="2311" width="14.88671875" customWidth="1"/>
    <col min="2312" max="2312" width="19.109375" customWidth="1"/>
    <col min="2313" max="2313" width="15.109375" customWidth="1"/>
    <col min="2561" max="2561" width="8" customWidth="1"/>
    <col min="2562" max="2562" width="39.5546875" customWidth="1"/>
    <col min="2563" max="2563" width="8.5546875" customWidth="1"/>
    <col min="2564" max="2564" width="7.33203125" customWidth="1"/>
    <col min="2565" max="2565" width="16.33203125" customWidth="1"/>
    <col min="2566" max="2566" width="0" hidden="1" customWidth="1"/>
    <col min="2567" max="2567" width="14.88671875" customWidth="1"/>
    <col min="2568" max="2568" width="19.109375" customWidth="1"/>
    <col min="2569" max="2569" width="15.109375" customWidth="1"/>
    <col min="2817" max="2817" width="8" customWidth="1"/>
    <col min="2818" max="2818" width="39.5546875" customWidth="1"/>
    <col min="2819" max="2819" width="8.5546875" customWidth="1"/>
    <col min="2820" max="2820" width="7.33203125" customWidth="1"/>
    <col min="2821" max="2821" width="16.33203125" customWidth="1"/>
    <col min="2822" max="2822" width="0" hidden="1" customWidth="1"/>
    <col min="2823" max="2823" width="14.88671875" customWidth="1"/>
    <col min="2824" max="2824" width="19.109375" customWidth="1"/>
    <col min="2825" max="2825" width="15.109375" customWidth="1"/>
    <col min="3073" max="3073" width="8" customWidth="1"/>
    <col min="3074" max="3074" width="39.5546875" customWidth="1"/>
    <col min="3075" max="3075" width="8.5546875" customWidth="1"/>
    <col min="3076" max="3076" width="7.33203125" customWidth="1"/>
    <col min="3077" max="3077" width="16.33203125" customWidth="1"/>
    <col min="3078" max="3078" width="0" hidden="1" customWidth="1"/>
    <col min="3079" max="3079" width="14.88671875" customWidth="1"/>
    <col min="3080" max="3080" width="19.109375" customWidth="1"/>
    <col min="3081" max="3081" width="15.109375" customWidth="1"/>
    <col min="3329" max="3329" width="8" customWidth="1"/>
    <col min="3330" max="3330" width="39.5546875" customWidth="1"/>
    <col min="3331" max="3331" width="8.5546875" customWidth="1"/>
    <col min="3332" max="3332" width="7.33203125" customWidth="1"/>
    <col min="3333" max="3333" width="16.33203125" customWidth="1"/>
    <col min="3334" max="3334" width="0" hidden="1" customWidth="1"/>
    <col min="3335" max="3335" width="14.88671875" customWidth="1"/>
    <col min="3336" max="3336" width="19.109375" customWidth="1"/>
    <col min="3337" max="3337" width="15.109375" customWidth="1"/>
    <col min="3585" max="3585" width="8" customWidth="1"/>
    <col min="3586" max="3586" width="39.5546875" customWidth="1"/>
    <col min="3587" max="3587" width="8.5546875" customWidth="1"/>
    <col min="3588" max="3588" width="7.33203125" customWidth="1"/>
    <col min="3589" max="3589" width="16.33203125" customWidth="1"/>
    <col min="3590" max="3590" width="0" hidden="1" customWidth="1"/>
    <col min="3591" max="3591" width="14.88671875" customWidth="1"/>
    <col min="3592" max="3592" width="19.109375" customWidth="1"/>
    <col min="3593" max="3593" width="15.109375" customWidth="1"/>
    <col min="3841" max="3841" width="8" customWidth="1"/>
    <col min="3842" max="3842" width="39.5546875" customWidth="1"/>
    <col min="3843" max="3843" width="8.5546875" customWidth="1"/>
    <col min="3844" max="3844" width="7.33203125" customWidth="1"/>
    <col min="3845" max="3845" width="16.33203125" customWidth="1"/>
    <col min="3846" max="3846" width="0" hidden="1" customWidth="1"/>
    <col min="3847" max="3847" width="14.88671875" customWidth="1"/>
    <col min="3848" max="3848" width="19.109375" customWidth="1"/>
    <col min="3849" max="3849" width="15.109375" customWidth="1"/>
    <col min="4097" max="4097" width="8" customWidth="1"/>
    <col min="4098" max="4098" width="39.5546875" customWidth="1"/>
    <col min="4099" max="4099" width="8.5546875" customWidth="1"/>
    <col min="4100" max="4100" width="7.33203125" customWidth="1"/>
    <col min="4101" max="4101" width="16.33203125" customWidth="1"/>
    <col min="4102" max="4102" width="0" hidden="1" customWidth="1"/>
    <col min="4103" max="4103" width="14.88671875" customWidth="1"/>
    <col min="4104" max="4104" width="19.109375" customWidth="1"/>
    <col min="4105" max="4105" width="15.109375" customWidth="1"/>
    <col min="4353" max="4353" width="8" customWidth="1"/>
    <col min="4354" max="4354" width="39.5546875" customWidth="1"/>
    <col min="4355" max="4355" width="8.5546875" customWidth="1"/>
    <col min="4356" max="4356" width="7.33203125" customWidth="1"/>
    <col min="4357" max="4357" width="16.33203125" customWidth="1"/>
    <col min="4358" max="4358" width="0" hidden="1" customWidth="1"/>
    <col min="4359" max="4359" width="14.88671875" customWidth="1"/>
    <col min="4360" max="4360" width="19.109375" customWidth="1"/>
    <col min="4361" max="4361" width="15.109375" customWidth="1"/>
    <col min="4609" max="4609" width="8" customWidth="1"/>
    <col min="4610" max="4610" width="39.5546875" customWidth="1"/>
    <col min="4611" max="4611" width="8.5546875" customWidth="1"/>
    <col min="4612" max="4612" width="7.33203125" customWidth="1"/>
    <col min="4613" max="4613" width="16.33203125" customWidth="1"/>
    <col min="4614" max="4614" width="0" hidden="1" customWidth="1"/>
    <col min="4615" max="4615" width="14.88671875" customWidth="1"/>
    <col min="4616" max="4616" width="19.109375" customWidth="1"/>
    <col min="4617" max="4617" width="15.109375" customWidth="1"/>
    <col min="4865" max="4865" width="8" customWidth="1"/>
    <col min="4866" max="4866" width="39.5546875" customWidth="1"/>
    <col min="4867" max="4867" width="8.5546875" customWidth="1"/>
    <col min="4868" max="4868" width="7.33203125" customWidth="1"/>
    <col min="4869" max="4869" width="16.33203125" customWidth="1"/>
    <col min="4870" max="4870" width="0" hidden="1" customWidth="1"/>
    <col min="4871" max="4871" width="14.88671875" customWidth="1"/>
    <col min="4872" max="4872" width="19.109375" customWidth="1"/>
    <col min="4873" max="4873" width="15.109375" customWidth="1"/>
    <col min="5121" max="5121" width="8" customWidth="1"/>
    <col min="5122" max="5122" width="39.5546875" customWidth="1"/>
    <col min="5123" max="5123" width="8.5546875" customWidth="1"/>
    <col min="5124" max="5124" width="7.33203125" customWidth="1"/>
    <col min="5125" max="5125" width="16.33203125" customWidth="1"/>
    <col min="5126" max="5126" width="0" hidden="1" customWidth="1"/>
    <col min="5127" max="5127" width="14.88671875" customWidth="1"/>
    <col min="5128" max="5128" width="19.109375" customWidth="1"/>
    <col min="5129" max="5129" width="15.109375" customWidth="1"/>
    <col min="5377" max="5377" width="8" customWidth="1"/>
    <col min="5378" max="5378" width="39.5546875" customWidth="1"/>
    <col min="5379" max="5379" width="8.5546875" customWidth="1"/>
    <col min="5380" max="5380" width="7.33203125" customWidth="1"/>
    <col min="5381" max="5381" width="16.33203125" customWidth="1"/>
    <col min="5382" max="5382" width="0" hidden="1" customWidth="1"/>
    <col min="5383" max="5383" width="14.88671875" customWidth="1"/>
    <col min="5384" max="5384" width="19.109375" customWidth="1"/>
    <col min="5385" max="5385" width="15.109375" customWidth="1"/>
    <col min="5633" max="5633" width="8" customWidth="1"/>
    <col min="5634" max="5634" width="39.5546875" customWidth="1"/>
    <col min="5635" max="5635" width="8.5546875" customWidth="1"/>
    <col min="5636" max="5636" width="7.33203125" customWidth="1"/>
    <col min="5637" max="5637" width="16.33203125" customWidth="1"/>
    <col min="5638" max="5638" width="0" hidden="1" customWidth="1"/>
    <col min="5639" max="5639" width="14.88671875" customWidth="1"/>
    <col min="5640" max="5640" width="19.109375" customWidth="1"/>
    <col min="5641" max="5641" width="15.109375" customWidth="1"/>
    <col min="5889" max="5889" width="8" customWidth="1"/>
    <col min="5890" max="5890" width="39.5546875" customWidth="1"/>
    <col min="5891" max="5891" width="8.5546875" customWidth="1"/>
    <col min="5892" max="5892" width="7.33203125" customWidth="1"/>
    <col min="5893" max="5893" width="16.33203125" customWidth="1"/>
    <col min="5894" max="5894" width="0" hidden="1" customWidth="1"/>
    <col min="5895" max="5895" width="14.88671875" customWidth="1"/>
    <col min="5896" max="5896" width="19.109375" customWidth="1"/>
    <col min="5897" max="5897" width="15.109375" customWidth="1"/>
    <col min="6145" max="6145" width="8" customWidth="1"/>
    <col min="6146" max="6146" width="39.5546875" customWidth="1"/>
    <col min="6147" max="6147" width="8.5546875" customWidth="1"/>
    <col min="6148" max="6148" width="7.33203125" customWidth="1"/>
    <col min="6149" max="6149" width="16.33203125" customWidth="1"/>
    <col min="6150" max="6150" width="0" hidden="1" customWidth="1"/>
    <col min="6151" max="6151" width="14.88671875" customWidth="1"/>
    <col min="6152" max="6152" width="19.109375" customWidth="1"/>
    <col min="6153" max="6153" width="15.109375" customWidth="1"/>
    <col min="6401" max="6401" width="8" customWidth="1"/>
    <col min="6402" max="6402" width="39.5546875" customWidth="1"/>
    <col min="6403" max="6403" width="8.5546875" customWidth="1"/>
    <col min="6404" max="6404" width="7.33203125" customWidth="1"/>
    <col min="6405" max="6405" width="16.33203125" customWidth="1"/>
    <col min="6406" max="6406" width="0" hidden="1" customWidth="1"/>
    <col min="6407" max="6407" width="14.88671875" customWidth="1"/>
    <col min="6408" max="6408" width="19.109375" customWidth="1"/>
    <col min="6409" max="6409" width="15.109375" customWidth="1"/>
    <col min="6657" max="6657" width="8" customWidth="1"/>
    <col min="6658" max="6658" width="39.5546875" customWidth="1"/>
    <col min="6659" max="6659" width="8.5546875" customWidth="1"/>
    <col min="6660" max="6660" width="7.33203125" customWidth="1"/>
    <col min="6661" max="6661" width="16.33203125" customWidth="1"/>
    <col min="6662" max="6662" width="0" hidden="1" customWidth="1"/>
    <col min="6663" max="6663" width="14.88671875" customWidth="1"/>
    <col min="6664" max="6664" width="19.109375" customWidth="1"/>
    <col min="6665" max="6665" width="15.109375" customWidth="1"/>
    <col min="6913" max="6913" width="8" customWidth="1"/>
    <col min="6914" max="6914" width="39.5546875" customWidth="1"/>
    <col min="6915" max="6915" width="8.5546875" customWidth="1"/>
    <col min="6916" max="6916" width="7.33203125" customWidth="1"/>
    <col min="6917" max="6917" width="16.33203125" customWidth="1"/>
    <col min="6918" max="6918" width="0" hidden="1" customWidth="1"/>
    <col min="6919" max="6919" width="14.88671875" customWidth="1"/>
    <col min="6920" max="6920" width="19.109375" customWidth="1"/>
    <col min="6921" max="6921" width="15.109375" customWidth="1"/>
    <col min="7169" max="7169" width="8" customWidth="1"/>
    <col min="7170" max="7170" width="39.5546875" customWidth="1"/>
    <col min="7171" max="7171" width="8.5546875" customWidth="1"/>
    <col min="7172" max="7172" width="7.33203125" customWidth="1"/>
    <col min="7173" max="7173" width="16.33203125" customWidth="1"/>
    <col min="7174" max="7174" width="0" hidden="1" customWidth="1"/>
    <col min="7175" max="7175" width="14.88671875" customWidth="1"/>
    <col min="7176" max="7176" width="19.109375" customWidth="1"/>
    <col min="7177" max="7177" width="15.109375" customWidth="1"/>
    <col min="7425" max="7425" width="8" customWidth="1"/>
    <col min="7426" max="7426" width="39.5546875" customWidth="1"/>
    <col min="7427" max="7427" width="8.5546875" customWidth="1"/>
    <col min="7428" max="7428" width="7.33203125" customWidth="1"/>
    <col min="7429" max="7429" width="16.33203125" customWidth="1"/>
    <col min="7430" max="7430" width="0" hidden="1" customWidth="1"/>
    <col min="7431" max="7431" width="14.88671875" customWidth="1"/>
    <col min="7432" max="7432" width="19.109375" customWidth="1"/>
    <col min="7433" max="7433" width="15.109375" customWidth="1"/>
    <col min="7681" max="7681" width="8" customWidth="1"/>
    <col min="7682" max="7682" width="39.5546875" customWidth="1"/>
    <col min="7683" max="7683" width="8.5546875" customWidth="1"/>
    <col min="7684" max="7684" width="7.33203125" customWidth="1"/>
    <col min="7685" max="7685" width="16.33203125" customWidth="1"/>
    <col min="7686" max="7686" width="0" hidden="1" customWidth="1"/>
    <col min="7687" max="7687" width="14.88671875" customWidth="1"/>
    <col min="7688" max="7688" width="19.109375" customWidth="1"/>
    <col min="7689" max="7689" width="15.109375" customWidth="1"/>
    <col min="7937" max="7937" width="8" customWidth="1"/>
    <col min="7938" max="7938" width="39.5546875" customWidth="1"/>
    <col min="7939" max="7939" width="8.5546875" customWidth="1"/>
    <col min="7940" max="7940" width="7.33203125" customWidth="1"/>
    <col min="7941" max="7941" width="16.33203125" customWidth="1"/>
    <col min="7942" max="7942" width="0" hidden="1" customWidth="1"/>
    <col min="7943" max="7943" width="14.88671875" customWidth="1"/>
    <col min="7944" max="7944" width="19.109375" customWidth="1"/>
    <col min="7945" max="7945" width="15.109375" customWidth="1"/>
    <col min="8193" max="8193" width="8" customWidth="1"/>
    <col min="8194" max="8194" width="39.5546875" customWidth="1"/>
    <col min="8195" max="8195" width="8.5546875" customWidth="1"/>
    <col min="8196" max="8196" width="7.33203125" customWidth="1"/>
    <col min="8197" max="8197" width="16.33203125" customWidth="1"/>
    <col min="8198" max="8198" width="0" hidden="1" customWidth="1"/>
    <col min="8199" max="8199" width="14.88671875" customWidth="1"/>
    <col min="8200" max="8200" width="19.109375" customWidth="1"/>
    <col min="8201" max="8201" width="15.109375" customWidth="1"/>
    <col min="8449" max="8449" width="8" customWidth="1"/>
    <col min="8450" max="8450" width="39.5546875" customWidth="1"/>
    <col min="8451" max="8451" width="8.5546875" customWidth="1"/>
    <col min="8452" max="8452" width="7.33203125" customWidth="1"/>
    <col min="8453" max="8453" width="16.33203125" customWidth="1"/>
    <col min="8454" max="8454" width="0" hidden="1" customWidth="1"/>
    <col min="8455" max="8455" width="14.88671875" customWidth="1"/>
    <col min="8456" max="8456" width="19.109375" customWidth="1"/>
    <col min="8457" max="8457" width="15.109375" customWidth="1"/>
    <col min="8705" max="8705" width="8" customWidth="1"/>
    <col min="8706" max="8706" width="39.5546875" customWidth="1"/>
    <col min="8707" max="8707" width="8.5546875" customWidth="1"/>
    <col min="8708" max="8708" width="7.33203125" customWidth="1"/>
    <col min="8709" max="8709" width="16.33203125" customWidth="1"/>
    <col min="8710" max="8710" width="0" hidden="1" customWidth="1"/>
    <col min="8711" max="8711" width="14.88671875" customWidth="1"/>
    <col min="8712" max="8712" width="19.109375" customWidth="1"/>
    <col min="8713" max="8713" width="15.109375" customWidth="1"/>
    <col min="8961" max="8961" width="8" customWidth="1"/>
    <col min="8962" max="8962" width="39.5546875" customWidth="1"/>
    <col min="8963" max="8963" width="8.5546875" customWidth="1"/>
    <col min="8964" max="8964" width="7.33203125" customWidth="1"/>
    <col min="8965" max="8965" width="16.33203125" customWidth="1"/>
    <col min="8966" max="8966" width="0" hidden="1" customWidth="1"/>
    <col min="8967" max="8967" width="14.88671875" customWidth="1"/>
    <col min="8968" max="8968" width="19.109375" customWidth="1"/>
    <col min="8969" max="8969" width="15.109375" customWidth="1"/>
    <col min="9217" max="9217" width="8" customWidth="1"/>
    <col min="9218" max="9218" width="39.5546875" customWidth="1"/>
    <col min="9219" max="9219" width="8.5546875" customWidth="1"/>
    <col min="9220" max="9220" width="7.33203125" customWidth="1"/>
    <col min="9221" max="9221" width="16.33203125" customWidth="1"/>
    <col min="9222" max="9222" width="0" hidden="1" customWidth="1"/>
    <col min="9223" max="9223" width="14.88671875" customWidth="1"/>
    <col min="9224" max="9224" width="19.109375" customWidth="1"/>
    <col min="9225" max="9225" width="15.109375" customWidth="1"/>
    <col min="9473" max="9473" width="8" customWidth="1"/>
    <col min="9474" max="9474" width="39.5546875" customWidth="1"/>
    <col min="9475" max="9475" width="8.5546875" customWidth="1"/>
    <col min="9476" max="9476" width="7.33203125" customWidth="1"/>
    <col min="9477" max="9477" width="16.33203125" customWidth="1"/>
    <col min="9478" max="9478" width="0" hidden="1" customWidth="1"/>
    <col min="9479" max="9479" width="14.88671875" customWidth="1"/>
    <col min="9480" max="9480" width="19.109375" customWidth="1"/>
    <col min="9481" max="9481" width="15.109375" customWidth="1"/>
    <col min="9729" max="9729" width="8" customWidth="1"/>
    <col min="9730" max="9730" width="39.5546875" customWidth="1"/>
    <col min="9731" max="9731" width="8.5546875" customWidth="1"/>
    <col min="9732" max="9732" width="7.33203125" customWidth="1"/>
    <col min="9733" max="9733" width="16.33203125" customWidth="1"/>
    <col min="9734" max="9734" width="0" hidden="1" customWidth="1"/>
    <col min="9735" max="9735" width="14.88671875" customWidth="1"/>
    <col min="9736" max="9736" width="19.109375" customWidth="1"/>
    <col min="9737" max="9737" width="15.109375" customWidth="1"/>
    <col min="9985" max="9985" width="8" customWidth="1"/>
    <col min="9986" max="9986" width="39.5546875" customWidth="1"/>
    <col min="9987" max="9987" width="8.5546875" customWidth="1"/>
    <col min="9988" max="9988" width="7.33203125" customWidth="1"/>
    <col min="9989" max="9989" width="16.33203125" customWidth="1"/>
    <col min="9990" max="9990" width="0" hidden="1" customWidth="1"/>
    <col min="9991" max="9991" width="14.88671875" customWidth="1"/>
    <col min="9992" max="9992" width="19.109375" customWidth="1"/>
    <col min="9993" max="9993" width="15.109375" customWidth="1"/>
    <col min="10241" max="10241" width="8" customWidth="1"/>
    <col min="10242" max="10242" width="39.5546875" customWidth="1"/>
    <col min="10243" max="10243" width="8.5546875" customWidth="1"/>
    <col min="10244" max="10244" width="7.33203125" customWidth="1"/>
    <col min="10245" max="10245" width="16.33203125" customWidth="1"/>
    <col min="10246" max="10246" width="0" hidden="1" customWidth="1"/>
    <col min="10247" max="10247" width="14.88671875" customWidth="1"/>
    <col min="10248" max="10248" width="19.109375" customWidth="1"/>
    <col min="10249" max="10249" width="15.109375" customWidth="1"/>
    <col min="10497" max="10497" width="8" customWidth="1"/>
    <col min="10498" max="10498" width="39.5546875" customWidth="1"/>
    <col min="10499" max="10499" width="8.5546875" customWidth="1"/>
    <col min="10500" max="10500" width="7.33203125" customWidth="1"/>
    <col min="10501" max="10501" width="16.33203125" customWidth="1"/>
    <col min="10502" max="10502" width="0" hidden="1" customWidth="1"/>
    <col min="10503" max="10503" width="14.88671875" customWidth="1"/>
    <col min="10504" max="10504" width="19.109375" customWidth="1"/>
    <col min="10505" max="10505" width="15.109375" customWidth="1"/>
    <col min="10753" max="10753" width="8" customWidth="1"/>
    <col min="10754" max="10754" width="39.5546875" customWidth="1"/>
    <col min="10755" max="10755" width="8.5546875" customWidth="1"/>
    <col min="10756" max="10756" width="7.33203125" customWidth="1"/>
    <col min="10757" max="10757" width="16.33203125" customWidth="1"/>
    <col min="10758" max="10758" width="0" hidden="1" customWidth="1"/>
    <col min="10759" max="10759" width="14.88671875" customWidth="1"/>
    <col min="10760" max="10760" width="19.109375" customWidth="1"/>
    <col min="10761" max="10761" width="15.109375" customWidth="1"/>
    <col min="11009" max="11009" width="8" customWidth="1"/>
    <col min="11010" max="11010" width="39.5546875" customWidth="1"/>
    <col min="11011" max="11011" width="8.5546875" customWidth="1"/>
    <col min="11012" max="11012" width="7.33203125" customWidth="1"/>
    <col min="11013" max="11013" width="16.33203125" customWidth="1"/>
    <col min="11014" max="11014" width="0" hidden="1" customWidth="1"/>
    <col min="11015" max="11015" width="14.88671875" customWidth="1"/>
    <col min="11016" max="11016" width="19.109375" customWidth="1"/>
    <col min="11017" max="11017" width="15.109375" customWidth="1"/>
    <col min="11265" max="11265" width="8" customWidth="1"/>
    <col min="11266" max="11266" width="39.5546875" customWidth="1"/>
    <col min="11267" max="11267" width="8.5546875" customWidth="1"/>
    <col min="11268" max="11268" width="7.33203125" customWidth="1"/>
    <col min="11269" max="11269" width="16.33203125" customWidth="1"/>
    <col min="11270" max="11270" width="0" hidden="1" customWidth="1"/>
    <col min="11271" max="11271" width="14.88671875" customWidth="1"/>
    <col min="11272" max="11272" width="19.109375" customWidth="1"/>
    <col min="11273" max="11273" width="15.109375" customWidth="1"/>
    <col min="11521" max="11521" width="8" customWidth="1"/>
    <col min="11522" max="11522" width="39.5546875" customWidth="1"/>
    <col min="11523" max="11523" width="8.5546875" customWidth="1"/>
    <col min="11524" max="11524" width="7.33203125" customWidth="1"/>
    <col min="11525" max="11525" width="16.33203125" customWidth="1"/>
    <col min="11526" max="11526" width="0" hidden="1" customWidth="1"/>
    <col min="11527" max="11527" width="14.88671875" customWidth="1"/>
    <col min="11528" max="11528" width="19.109375" customWidth="1"/>
    <col min="11529" max="11529" width="15.109375" customWidth="1"/>
    <col min="11777" max="11777" width="8" customWidth="1"/>
    <col min="11778" max="11778" width="39.5546875" customWidth="1"/>
    <col min="11779" max="11779" width="8.5546875" customWidth="1"/>
    <col min="11780" max="11780" width="7.33203125" customWidth="1"/>
    <col min="11781" max="11781" width="16.33203125" customWidth="1"/>
    <col min="11782" max="11782" width="0" hidden="1" customWidth="1"/>
    <col min="11783" max="11783" width="14.88671875" customWidth="1"/>
    <col min="11784" max="11784" width="19.109375" customWidth="1"/>
    <col min="11785" max="11785" width="15.109375" customWidth="1"/>
    <col min="12033" max="12033" width="8" customWidth="1"/>
    <col min="12034" max="12034" width="39.5546875" customWidth="1"/>
    <col min="12035" max="12035" width="8.5546875" customWidth="1"/>
    <col min="12036" max="12036" width="7.33203125" customWidth="1"/>
    <col min="12037" max="12037" width="16.33203125" customWidth="1"/>
    <col min="12038" max="12038" width="0" hidden="1" customWidth="1"/>
    <col min="12039" max="12039" width="14.88671875" customWidth="1"/>
    <col min="12040" max="12040" width="19.109375" customWidth="1"/>
    <col min="12041" max="12041" width="15.109375" customWidth="1"/>
    <col min="12289" max="12289" width="8" customWidth="1"/>
    <col min="12290" max="12290" width="39.5546875" customWidth="1"/>
    <col min="12291" max="12291" width="8.5546875" customWidth="1"/>
    <col min="12292" max="12292" width="7.33203125" customWidth="1"/>
    <col min="12293" max="12293" width="16.33203125" customWidth="1"/>
    <col min="12294" max="12294" width="0" hidden="1" customWidth="1"/>
    <col min="12295" max="12295" width="14.88671875" customWidth="1"/>
    <col min="12296" max="12296" width="19.109375" customWidth="1"/>
    <col min="12297" max="12297" width="15.109375" customWidth="1"/>
    <col min="12545" max="12545" width="8" customWidth="1"/>
    <col min="12546" max="12546" width="39.5546875" customWidth="1"/>
    <col min="12547" max="12547" width="8.5546875" customWidth="1"/>
    <col min="12548" max="12548" width="7.33203125" customWidth="1"/>
    <col min="12549" max="12549" width="16.33203125" customWidth="1"/>
    <col min="12550" max="12550" width="0" hidden="1" customWidth="1"/>
    <col min="12551" max="12551" width="14.88671875" customWidth="1"/>
    <col min="12552" max="12552" width="19.109375" customWidth="1"/>
    <col min="12553" max="12553" width="15.109375" customWidth="1"/>
    <col min="12801" max="12801" width="8" customWidth="1"/>
    <col min="12802" max="12802" width="39.5546875" customWidth="1"/>
    <col min="12803" max="12803" width="8.5546875" customWidth="1"/>
    <col min="12804" max="12804" width="7.33203125" customWidth="1"/>
    <col min="12805" max="12805" width="16.33203125" customWidth="1"/>
    <col min="12806" max="12806" width="0" hidden="1" customWidth="1"/>
    <col min="12807" max="12807" width="14.88671875" customWidth="1"/>
    <col min="12808" max="12808" width="19.109375" customWidth="1"/>
    <col min="12809" max="12809" width="15.109375" customWidth="1"/>
    <col min="13057" max="13057" width="8" customWidth="1"/>
    <col min="13058" max="13058" width="39.5546875" customWidth="1"/>
    <col min="13059" max="13059" width="8.5546875" customWidth="1"/>
    <col min="13060" max="13060" width="7.33203125" customWidth="1"/>
    <col min="13061" max="13061" width="16.33203125" customWidth="1"/>
    <col min="13062" max="13062" width="0" hidden="1" customWidth="1"/>
    <col min="13063" max="13063" width="14.88671875" customWidth="1"/>
    <col min="13064" max="13064" width="19.109375" customWidth="1"/>
    <col min="13065" max="13065" width="15.109375" customWidth="1"/>
    <col min="13313" max="13313" width="8" customWidth="1"/>
    <col min="13314" max="13314" width="39.5546875" customWidth="1"/>
    <col min="13315" max="13315" width="8.5546875" customWidth="1"/>
    <col min="13316" max="13316" width="7.33203125" customWidth="1"/>
    <col min="13317" max="13317" width="16.33203125" customWidth="1"/>
    <col min="13318" max="13318" width="0" hidden="1" customWidth="1"/>
    <col min="13319" max="13319" width="14.88671875" customWidth="1"/>
    <col min="13320" max="13320" width="19.109375" customWidth="1"/>
    <col min="13321" max="13321" width="15.109375" customWidth="1"/>
    <col min="13569" max="13569" width="8" customWidth="1"/>
    <col min="13570" max="13570" width="39.5546875" customWidth="1"/>
    <col min="13571" max="13571" width="8.5546875" customWidth="1"/>
    <col min="13572" max="13572" width="7.33203125" customWidth="1"/>
    <col min="13573" max="13573" width="16.33203125" customWidth="1"/>
    <col min="13574" max="13574" width="0" hidden="1" customWidth="1"/>
    <col min="13575" max="13575" width="14.88671875" customWidth="1"/>
    <col min="13576" max="13576" width="19.109375" customWidth="1"/>
    <col min="13577" max="13577" width="15.109375" customWidth="1"/>
    <col min="13825" max="13825" width="8" customWidth="1"/>
    <col min="13826" max="13826" width="39.5546875" customWidth="1"/>
    <col min="13827" max="13827" width="8.5546875" customWidth="1"/>
    <col min="13828" max="13828" width="7.33203125" customWidth="1"/>
    <col min="13829" max="13829" width="16.33203125" customWidth="1"/>
    <col min="13830" max="13830" width="0" hidden="1" customWidth="1"/>
    <col min="13831" max="13831" width="14.88671875" customWidth="1"/>
    <col min="13832" max="13832" width="19.109375" customWidth="1"/>
    <col min="13833" max="13833" width="15.109375" customWidth="1"/>
    <col min="14081" max="14081" width="8" customWidth="1"/>
    <col min="14082" max="14082" width="39.5546875" customWidth="1"/>
    <col min="14083" max="14083" width="8.5546875" customWidth="1"/>
    <col min="14084" max="14084" width="7.33203125" customWidth="1"/>
    <col min="14085" max="14085" width="16.33203125" customWidth="1"/>
    <col min="14086" max="14086" width="0" hidden="1" customWidth="1"/>
    <col min="14087" max="14087" width="14.88671875" customWidth="1"/>
    <col min="14088" max="14088" width="19.109375" customWidth="1"/>
    <col min="14089" max="14089" width="15.109375" customWidth="1"/>
    <col min="14337" max="14337" width="8" customWidth="1"/>
    <col min="14338" max="14338" width="39.5546875" customWidth="1"/>
    <col min="14339" max="14339" width="8.5546875" customWidth="1"/>
    <col min="14340" max="14340" width="7.33203125" customWidth="1"/>
    <col min="14341" max="14341" width="16.33203125" customWidth="1"/>
    <col min="14342" max="14342" width="0" hidden="1" customWidth="1"/>
    <col min="14343" max="14343" width="14.88671875" customWidth="1"/>
    <col min="14344" max="14344" width="19.109375" customWidth="1"/>
    <col min="14345" max="14345" width="15.109375" customWidth="1"/>
    <col min="14593" max="14593" width="8" customWidth="1"/>
    <col min="14594" max="14594" width="39.5546875" customWidth="1"/>
    <col min="14595" max="14595" width="8.5546875" customWidth="1"/>
    <col min="14596" max="14596" width="7.33203125" customWidth="1"/>
    <col min="14597" max="14597" width="16.33203125" customWidth="1"/>
    <col min="14598" max="14598" width="0" hidden="1" customWidth="1"/>
    <col min="14599" max="14599" width="14.88671875" customWidth="1"/>
    <col min="14600" max="14600" width="19.109375" customWidth="1"/>
    <col min="14601" max="14601" width="15.109375" customWidth="1"/>
    <col min="14849" max="14849" width="8" customWidth="1"/>
    <col min="14850" max="14850" width="39.5546875" customWidth="1"/>
    <col min="14851" max="14851" width="8.5546875" customWidth="1"/>
    <col min="14852" max="14852" width="7.33203125" customWidth="1"/>
    <col min="14853" max="14853" width="16.33203125" customWidth="1"/>
    <col min="14854" max="14854" width="0" hidden="1" customWidth="1"/>
    <col min="14855" max="14855" width="14.88671875" customWidth="1"/>
    <col min="14856" max="14856" width="19.109375" customWidth="1"/>
    <col min="14857" max="14857" width="15.109375" customWidth="1"/>
    <col min="15105" max="15105" width="8" customWidth="1"/>
    <col min="15106" max="15106" width="39.5546875" customWidth="1"/>
    <col min="15107" max="15107" width="8.5546875" customWidth="1"/>
    <col min="15108" max="15108" width="7.33203125" customWidth="1"/>
    <col min="15109" max="15109" width="16.33203125" customWidth="1"/>
    <col min="15110" max="15110" width="0" hidden="1" customWidth="1"/>
    <col min="15111" max="15111" width="14.88671875" customWidth="1"/>
    <col min="15112" max="15112" width="19.109375" customWidth="1"/>
    <col min="15113" max="15113" width="15.109375" customWidth="1"/>
    <col min="15361" max="15361" width="8" customWidth="1"/>
    <col min="15362" max="15362" width="39.5546875" customWidth="1"/>
    <col min="15363" max="15363" width="8.5546875" customWidth="1"/>
    <col min="15364" max="15364" width="7.33203125" customWidth="1"/>
    <col min="15365" max="15365" width="16.33203125" customWidth="1"/>
    <col min="15366" max="15366" width="0" hidden="1" customWidth="1"/>
    <col min="15367" max="15367" width="14.88671875" customWidth="1"/>
    <col min="15368" max="15368" width="19.109375" customWidth="1"/>
    <col min="15369" max="15369" width="15.109375" customWidth="1"/>
    <col min="15617" max="15617" width="8" customWidth="1"/>
    <col min="15618" max="15618" width="39.5546875" customWidth="1"/>
    <col min="15619" max="15619" width="8.5546875" customWidth="1"/>
    <col min="15620" max="15620" width="7.33203125" customWidth="1"/>
    <col min="15621" max="15621" width="16.33203125" customWidth="1"/>
    <col min="15622" max="15622" width="0" hidden="1" customWidth="1"/>
    <col min="15623" max="15623" width="14.88671875" customWidth="1"/>
    <col min="15624" max="15624" width="19.109375" customWidth="1"/>
    <col min="15625" max="15625" width="15.109375" customWidth="1"/>
    <col min="15873" max="15873" width="8" customWidth="1"/>
    <col min="15874" max="15874" width="39.5546875" customWidth="1"/>
    <col min="15875" max="15875" width="8.5546875" customWidth="1"/>
    <col min="15876" max="15876" width="7.33203125" customWidth="1"/>
    <col min="15877" max="15877" width="16.33203125" customWidth="1"/>
    <col min="15878" max="15878" width="0" hidden="1" customWidth="1"/>
    <col min="15879" max="15879" width="14.88671875" customWidth="1"/>
    <col min="15880" max="15880" width="19.109375" customWidth="1"/>
    <col min="15881" max="15881" width="15.109375" customWidth="1"/>
    <col min="16129" max="16129" width="8" customWidth="1"/>
    <col min="16130" max="16130" width="39.5546875" customWidth="1"/>
    <col min="16131" max="16131" width="8.5546875" customWidth="1"/>
    <col min="16132" max="16132" width="7.33203125" customWidth="1"/>
    <col min="16133" max="16133" width="16.33203125" customWidth="1"/>
    <col min="16134" max="16134" width="0" hidden="1" customWidth="1"/>
    <col min="16135" max="16135" width="14.88671875" customWidth="1"/>
    <col min="16136" max="16136" width="19.109375" customWidth="1"/>
    <col min="16137" max="16137" width="15.109375" customWidth="1"/>
  </cols>
  <sheetData>
    <row r="1" spans="1:9" ht="13.5" customHeight="1" thickTop="1" x14ac:dyDescent="0.25">
      <c r="A1" s="349" t="s">
        <v>374</v>
      </c>
      <c r="B1" s="351" t="s">
        <v>375</v>
      </c>
      <c r="C1" s="349" t="s">
        <v>376</v>
      </c>
      <c r="D1" s="353" t="s">
        <v>377</v>
      </c>
      <c r="E1" s="344" t="s">
        <v>378</v>
      </c>
      <c r="F1" s="344" t="s">
        <v>379</v>
      </c>
      <c r="G1" s="344" t="s">
        <v>380</v>
      </c>
      <c r="H1" s="344" t="s">
        <v>381</v>
      </c>
      <c r="I1" s="344" t="s">
        <v>382</v>
      </c>
    </row>
    <row r="2" spans="1:9" ht="18.75" customHeight="1" thickBot="1" x14ac:dyDescent="0.3">
      <c r="A2" s="350"/>
      <c r="B2" s="352"/>
      <c r="C2" s="350"/>
      <c r="D2" s="352"/>
      <c r="E2" s="354"/>
      <c r="F2" s="345"/>
      <c r="G2" s="345"/>
      <c r="H2" s="345"/>
      <c r="I2" s="345"/>
    </row>
    <row r="3" spans="1:9" ht="18.75" customHeight="1" thickTop="1" x14ac:dyDescent="0.25">
      <c r="A3" s="10"/>
      <c r="B3"/>
      <c r="D3"/>
      <c r="E3" s="194"/>
      <c r="F3" s="194"/>
      <c r="G3" s="195"/>
      <c r="H3" s="194"/>
      <c r="I3" s="195"/>
    </row>
    <row r="4" spans="1:9" ht="23.4" customHeight="1" x14ac:dyDescent="0.25">
      <c r="A4" s="196"/>
      <c r="B4" s="197" t="s">
        <v>383</v>
      </c>
      <c r="C4" s="198"/>
      <c r="D4" s="199"/>
      <c r="E4" s="200"/>
      <c r="F4" s="200"/>
      <c r="G4" s="201"/>
      <c r="H4" s="201"/>
      <c r="I4" s="201"/>
    </row>
    <row r="5" spans="1:9" ht="18.75" customHeight="1" x14ac:dyDescent="0.25">
      <c r="A5" s="196"/>
      <c r="B5" s="202"/>
      <c r="C5" s="198"/>
      <c r="D5" s="199"/>
      <c r="E5" s="200"/>
      <c r="F5" s="200"/>
      <c r="G5" s="201"/>
      <c r="H5" s="201"/>
      <c r="I5" s="201"/>
    </row>
    <row r="6" spans="1:9" ht="12" customHeight="1" x14ac:dyDescent="0.25">
      <c r="A6" s="346" t="s">
        <v>384</v>
      </c>
      <c r="B6" s="203" t="s">
        <v>385</v>
      </c>
      <c r="C6" s="347" t="s">
        <v>386</v>
      </c>
      <c r="D6" s="348" t="s">
        <v>387</v>
      </c>
      <c r="E6" s="204"/>
      <c r="F6" s="205"/>
      <c r="G6" s="206"/>
      <c r="H6" s="207">
        <f>D6*E6</f>
        <v>0</v>
      </c>
      <c r="I6" s="206"/>
    </row>
    <row r="7" spans="1:9" ht="12" customHeight="1" x14ac:dyDescent="0.25">
      <c r="A7" s="346"/>
      <c r="B7" s="208" t="s">
        <v>388</v>
      </c>
      <c r="C7" s="347"/>
      <c r="D7" s="348"/>
      <c r="E7" s="204"/>
      <c r="F7" s="209">
        <v>20</v>
      </c>
      <c r="G7" s="207">
        <f>ROUND(E6*F7/100,0)</f>
        <v>0</v>
      </c>
      <c r="H7" s="210"/>
      <c r="I7" s="211">
        <f>G7*D6</f>
        <v>0</v>
      </c>
    </row>
    <row r="8" spans="1:9" ht="12" customHeight="1" x14ac:dyDescent="0.25">
      <c r="A8" s="346"/>
      <c r="B8" s="203" t="s">
        <v>389</v>
      </c>
      <c r="C8" s="347" t="s">
        <v>386</v>
      </c>
      <c r="D8" s="348" t="s">
        <v>387</v>
      </c>
      <c r="E8" s="204"/>
      <c r="F8" s="205"/>
      <c r="G8" s="206"/>
      <c r="H8" s="207">
        <f>D8*E8</f>
        <v>0</v>
      </c>
      <c r="I8" s="206"/>
    </row>
    <row r="9" spans="1:9" ht="12" customHeight="1" x14ac:dyDescent="0.25">
      <c r="A9" s="346"/>
      <c r="B9" s="208" t="s">
        <v>390</v>
      </c>
      <c r="C9" s="347"/>
      <c r="D9" s="348"/>
      <c r="E9" s="204"/>
      <c r="F9" s="209">
        <v>40</v>
      </c>
      <c r="G9" s="207">
        <f>ROUND(E8*F9/100,0)</f>
        <v>0</v>
      </c>
      <c r="H9" s="210"/>
      <c r="I9" s="211">
        <f>G9*D8</f>
        <v>0</v>
      </c>
    </row>
    <row r="10" spans="1:9" ht="12" customHeight="1" x14ac:dyDescent="0.25">
      <c r="A10" s="346"/>
      <c r="B10" s="212" t="s">
        <v>391</v>
      </c>
      <c r="C10" s="347" t="s">
        <v>392</v>
      </c>
      <c r="D10" s="348" t="s">
        <v>387</v>
      </c>
      <c r="E10" s="204"/>
      <c r="F10" s="205"/>
      <c r="G10" s="206"/>
      <c r="H10" s="207">
        <f>D10*E10</f>
        <v>0</v>
      </c>
      <c r="I10" s="206"/>
    </row>
    <row r="11" spans="1:9" ht="12" customHeight="1" x14ac:dyDescent="0.25">
      <c r="A11" s="346"/>
      <c r="B11" s="208"/>
      <c r="C11" s="347"/>
      <c r="D11" s="348"/>
      <c r="E11" s="204"/>
      <c r="F11" s="209">
        <v>40</v>
      </c>
      <c r="G11" s="207">
        <f>ROUND(E10*F11/100,0)</f>
        <v>0</v>
      </c>
      <c r="H11" s="210"/>
      <c r="I11" s="211">
        <f>G11*D10</f>
        <v>0</v>
      </c>
    </row>
    <row r="12" spans="1:9" ht="12" customHeight="1" x14ac:dyDescent="0.25">
      <c r="A12" s="355" t="s">
        <v>393</v>
      </c>
      <c r="B12" s="212" t="s">
        <v>394</v>
      </c>
      <c r="C12" s="347" t="s">
        <v>386</v>
      </c>
      <c r="D12" s="348" t="s">
        <v>387</v>
      </c>
      <c r="E12" s="204"/>
      <c r="F12" s="209"/>
      <c r="G12" s="206"/>
      <c r="H12" s="207">
        <f>D12*E12</f>
        <v>0</v>
      </c>
      <c r="I12" s="206"/>
    </row>
    <row r="13" spans="1:9" ht="12" customHeight="1" x14ac:dyDescent="0.25">
      <c r="A13" s="355"/>
      <c r="B13" s="208" t="s">
        <v>395</v>
      </c>
      <c r="C13" s="347"/>
      <c r="D13" s="348"/>
      <c r="E13" s="204"/>
      <c r="F13" s="209">
        <v>40</v>
      </c>
      <c r="G13" s="207">
        <f>ROUND(E12*F13/100,0)</f>
        <v>0</v>
      </c>
      <c r="H13" s="210"/>
      <c r="I13" s="211">
        <f>G13*D12</f>
        <v>0</v>
      </c>
    </row>
    <row r="14" spans="1:9" ht="12" customHeight="1" x14ac:dyDescent="0.25">
      <c r="A14" s="355" t="s">
        <v>396</v>
      </c>
      <c r="B14" s="212" t="s">
        <v>397</v>
      </c>
      <c r="C14" s="347" t="s">
        <v>386</v>
      </c>
      <c r="D14" s="348" t="s">
        <v>387</v>
      </c>
      <c r="E14" s="204"/>
      <c r="F14" s="209"/>
      <c r="G14" s="206"/>
      <c r="H14" s="207">
        <f>D14*E14</f>
        <v>0</v>
      </c>
      <c r="I14" s="206"/>
    </row>
    <row r="15" spans="1:9" ht="12" customHeight="1" x14ac:dyDescent="0.25">
      <c r="A15" s="355"/>
      <c r="B15" s="208" t="s">
        <v>398</v>
      </c>
      <c r="C15" s="347"/>
      <c r="D15" s="348"/>
      <c r="E15" s="204"/>
      <c r="F15" s="209">
        <v>40</v>
      </c>
      <c r="G15" s="207">
        <f>ROUND(E14*F15/100,0)</f>
        <v>0</v>
      </c>
      <c r="H15" s="210"/>
      <c r="I15" s="211">
        <f>G15*D14</f>
        <v>0</v>
      </c>
    </row>
    <row r="16" spans="1:9" ht="12" customHeight="1" x14ac:dyDescent="0.25">
      <c r="A16" s="355" t="s">
        <v>399</v>
      </c>
      <c r="B16" s="208" t="s">
        <v>400</v>
      </c>
      <c r="C16" s="347" t="s">
        <v>386</v>
      </c>
      <c r="D16" s="348" t="s">
        <v>387</v>
      </c>
      <c r="E16" s="204"/>
      <c r="F16" s="209"/>
      <c r="G16" s="206"/>
      <c r="H16" s="207">
        <f>D16*E16</f>
        <v>0</v>
      </c>
      <c r="I16" s="206"/>
    </row>
    <row r="17" spans="1:9" ht="12" customHeight="1" x14ac:dyDescent="0.25">
      <c r="A17" s="355"/>
      <c r="B17" s="208" t="s">
        <v>401</v>
      </c>
      <c r="C17" s="347"/>
      <c r="D17" s="348"/>
      <c r="E17" s="204"/>
      <c r="F17" s="209">
        <v>40</v>
      </c>
      <c r="G17" s="207">
        <f>ROUND(E16*F17/100,0)</f>
        <v>0</v>
      </c>
      <c r="H17" s="210"/>
      <c r="I17" s="211">
        <f>G17*D16</f>
        <v>0</v>
      </c>
    </row>
    <row r="18" spans="1:9" ht="12" customHeight="1" x14ac:dyDescent="0.25">
      <c r="A18" s="355" t="s">
        <v>402</v>
      </c>
      <c r="B18" s="208" t="s">
        <v>400</v>
      </c>
      <c r="C18" s="347" t="s">
        <v>386</v>
      </c>
      <c r="D18" s="348" t="s">
        <v>50</v>
      </c>
      <c r="E18" s="204"/>
      <c r="F18" s="209"/>
      <c r="G18" s="206"/>
      <c r="H18" s="207">
        <f>D18*E18</f>
        <v>0</v>
      </c>
      <c r="I18" s="206"/>
    </row>
    <row r="19" spans="1:9" ht="12" customHeight="1" x14ac:dyDescent="0.25">
      <c r="A19" s="355"/>
      <c r="B19" s="208" t="s">
        <v>403</v>
      </c>
      <c r="C19" s="347"/>
      <c r="D19" s="348"/>
      <c r="E19" s="204"/>
      <c r="F19" s="209">
        <v>40</v>
      </c>
      <c r="G19" s="207">
        <f>ROUND(E18*F19/100,0)</f>
        <v>0</v>
      </c>
      <c r="H19" s="210"/>
      <c r="I19" s="211">
        <f>G19*D18</f>
        <v>0</v>
      </c>
    </row>
    <row r="20" spans="1:9" ht="12" customHeight="1" x14ac:dyDescent="0.25">
      <c r="A20" s="355" t="s">
        <v>404</v>
      </c>
      <c r="B20" s="213" t="s">
        <v>405</v>
      </c>
      <c r="C20" s="347" t="s">
        <v>146</v>
      </c>
      <c r="D20" s="348" t="s">
        <v>406</v>
      </c>
      <c r="E20" s="204"/>
      <c r="F20" s="209"/>
      <c r="G20" s="206"/>
      <c r="H20" s="207">
        <f>D20*E20</f>
        <v>0</v>
      </c>
      <c r="I20" s="206"/>
    </row>
    <row r="21" spans="1:9" ht="12" customHeight="1" x14ac:dyDescent="0.25">
      <c r="A21" s="355"/>
      <c r="B21" s="213" t="s">
        <v>407</v>
      </c>
      <c r="C21" s="347"/>
      <c r="D21" s="348"/>
      <c r="E21" s="204"/>
      <c r="F21" s="209">
        <v>40</v>
      </c>
      <c r="G21" s="207">
        <f>ROUND(E20*F21/100,0)</f>
        <v>0</v>
      </c>
      <c r="H21" s="210"/>
      <c r="I21" s="211">
        <f>G21*D20</f>
        <v>0</v>
      </c>
    </row>
    <row r="22" spans="1:9" ht="12" customHeight="1" x14ac:dyDescent="0.25">
      <c r="A22" s="355" t="s">
        <v>408</v>
      </c>
      <c r="B22" s="213" t="s">
        <v>409</v>
      </c>
      <c r="C22" s="347" t="s">
        <v>146</v>
      </c>
      <c r="D22" s="348" t="s">
        <v>410</v>
      </c>
      <c r="E22" s="204"/>
      <c r="F22" s="209"/>
      <c r="G22" s="206"/>
      <c r="H22" s="207">
        <f>D22*E22</f>
        <v>0</v>
      </c>
      <c r="I22" s="206"/>
    </row>
    <row r="23" spans="1:9" ht="12" customHeight="1" x14ac:dyDescent="0.25">
      <c r="A23" s="355"/>
      <c r="B23" s="213" t="s">
        <v>411</v>
      </c>
      <c r="C23" s="347"/>
      <c r="D23" s="348"/>
      <c r="E23" s="204"/>
      <c r="F23" s="209">
        <v>40</v>
      </c>
      <c r="G23" s="207">
        <f>ROUND(E22*F23/100,0)</f>
        <v>0</v>
      </c>
      <c r="H23" s="210"/>
      <c r="I23" s="211">
        <f>G23*D22</f>
        <v>0</v>
      </c>
    </row>
    <row r="24" spans="1:9" ht="12" customHeight="1" x14ac:dyDescent="0.25">
      <c r="A24" s="355"/>
      <c r="B24" s="213"/>
      <c r="C24" s="347"/>
      <c r="D24" s="348"/>
      <c r="E24" s="204"/>
      <c r="F24" s="209"/>
      <c r="G24" s="206"/>
      <c r="H24" s="207"/>
      <c r="I24" s="206"/>
    </row>
    <row r="25" spans="1:9" ht="12" customHeight="1" thickBot="1" x14ac:dyDescent="0.3">
      <c r="A25" s="355"/>
      <c r="B25" s="213"/>
      <c r="C25" s="347"/>
      <c r="D25" s="348"/>
      <c r="E25" s="204"/>
      <c r="F25" s="209"/>
      <c r="G25" s="207"/>
      <c r="H25" s="210"/>
      <c r="I25" s="211"/>
    </row>
    <row r="26" spans="1:9" ht="28.5" customHeight="1" thickTop="1" thickBot="1" x14ac:dyDescent="0.3">
      <c r="A26" s="214"/>
      <c r="B26" s="215" t="s">
        <v>412</v>
      </c>
      <c r="C26" s="216"/>
      <c r="D26" s="217"/>
      <c r="E26" s="217"/>
      <c r="F26" s="217"/>
      <c r="G26" s="217"/>
      <c r="H26" s="218">
        <f>SUM(H6:H25)</f>
        <v>0</v>
      </c>
      <c r="I26" s="218">
        <f>SUM(I6:I25)</f>
        <v>0</v>
      </c>
    </row>
    <row r="27" spans="1:9" ht="18.75" customHeight="1" thickTop="1" x14ac:dyDescent="0.25"/>
    <row r="28" spans="1:9" ht="18.75" customHeight="1" x14ac:dyDescent="0.25">
      <c r="A28" s="10"/>
      <c r="B28"/>
      <c r="D28"/>
      <c r="E28" s="194"/>
      <c r="F28" s="194"/>
      <c r="G28" s="195"/>
      <c r="H28" s="194"/>
      <c r="I28" s="195"/>
    </row>
    <row r="29" spans="1:9" ht="23.4" customHeight="1" x14ac:dyDescent="0.25">
      <c r="A29" s="196"/>
      <c r="B29" s="197" t="s">
        <v>413</v>
      </c>
      <c r="C29" s="198"/>
      <c r="D29" s="199"/>
      <c r="E29" s="200"/>
      <c r="F29" s="200"/>
      <c r="G29" s="201"/>
      <c r="H29" s="201"/>
      <c r="I29" s="201"/>
    </row>
    <row r="30" spans="1:9" ht="18.75" customHeight="1" x14ac:dyDescent="0.25">
      <c r="A30" s="196"/>
      <c r="B30"/>
      <c r="C30" s="198"/>
      <c r="D30" s="199"/>
      <c r="E30" s="200"/>
      <c r="F30" s="200"/>
      <c r="G30" s="201"/>
      <c r="H30" s="201"/>
      <c r="I30" s="201"/>
    </row>
    <row r="31" spans="1:9" ht="26.25" customHeight="1" x14ac:dyDescent="0.25">
      <c r="A31" s="355" t="s">
        <v>414</v>
      </c>
      <c r="B31" s="221" t="s">
        <v>415</v>
      </c>
      <c r="C31" s="347" t="s">
        <v>392</v>
      </c>
      <c r="D31" s="348" t="s">
        <v>387</v>
      </c>
      <c r="E31" s="204"/>
      <c r="F31" s="209"/>
      <c r="G31" s="206"/>
      <c r="H31" s="207">
        <f>D31*E31</f>
        <v>0</v>
      </c>
      <c r="I31" s="206"/>
    </row>
    <row r="32" spans="1:9" ht="12" customHeight="1" x14ac:dyDescent="0.25">
      <c r="A32" s="355"/>
      <c r="B32" s="213"/>
      <c r="C32" s="347"/>
      <c r="D32" s="348"/>
      <c r="E32" s="204"/>
      <c r="F32" s="209">
        <v>0</v>
      </c>
      <c r="G32" s="207">
        <f>ROUND(E31*F32/100,0)</f>
        <v>0</v>
      </c>
      <c r="H32" s="210"/>
      <c r="I32" s="211">
        <f>G32*D31</f>
        <v>0</v>
      </c>
    </row>
    <row r="33" spans="1:9" ht="12" customHeight="1" x14ac:dyDescent="0.25">
      <c r="A33" s="355" t="s">
        <v>416</v>
      </c>
      <c r="B33" s="213" t="s">
        <v>417</v>
      </c>
      <c r="C33" s="347" t="s">
        <v>392</v>
      </c>
      <c r="D33" s="348" t="s">
        <v>387</v>
      </c>
      <c r="E33" s="204"/>
      <c r="F33" s="209"/>
      <c r="G33" s="206"/>
      <c r="H33" s="207">
        <f>D33*E33</f>
        <v>0</v>
      </c>
      <c r="I33" s="206"/>
    </row>
    <row r="34" spans="1:9" ht="12" customHeight="1" x14ac:dyDescent="0.25">
      <c r="A34" s="355"/>
      <c r="B34" s="213"/>
      <c r="C34" s="347"/>
      <c r="D34" s="348"/>
      <c r="E34" s="204"/>
      <c r="F34" s="209">
        <v>0</v>
      </c>
      <c r="G34" s="207">
        <f>ROUND(E33*F34/100,0)</f>
        <v>0</v>
      </c>
      <c r="H34" s="210"/>
      <c r="I34" s="211">
        <f>G34*D33</f>
        <v>0</v>
      </c>
    </row>
    <row r="35" spans="1:9" ht="12" customHeight="1" x14ac:dyDescent="0.25">
      <c r="A35" s="355" t="s">
        <v>418</v>
      </c>
      <c r="B35" s="213" t="s">
        <v>419</v>
      </c>
      <c r="C35" s="347" t="s">
        <v>392</v>
      </c>
      <c r="D35" s="348" t="s">
        <v>387</v>
      </c>
      <c r="E35" s="204"/>
      <c r="F35" s="209"/>
      <c r="G35" s="206"/>
      <c r="H35" s="207">
        <f>D35*E35</f>
        <v>0</v>
      </c>
      <c r="I35" s="206"/>
    </row>
    <row r="36" spans="1:9" ht="12" customHeight="1" x14ac:dyDescent="0.25">
      <c r="A36" s="355"/>
      <c r="B36" s="213"/>
      <c r="C36" s="347"/>
      <c r="D36" s="348"/>
      <c r="E36" s="204"/>
      <c r="F36" s="209">
        <v>0</v>
      </c>
      <c r="G36" s="207">
        <f>ROUND(E35*F36/100,0)</f>
        <v>0</v>
      </c>
      <c r="H36" s="210"/>
      <c r="I36" s="211">
        <f>G36*D35</f>
        <v>0</v>
      </c>
    </row>
    <row r="37" spans="1:9" ht="12" customHeight="1" x14ac:dyDescent="0.25">
      <c r="A37" s="355" t="s">
        <v>420</v>
      </c>
      <c r="B37" s="213" t="s">
        <v>421</v>
      </c>
      <c r="C37" s="347" t="s">
        <v>392</v>
      </c>
      <c r="D37" s="348" t="s">
        <v>387</v>
      </c>
      <c r="E37" s="204"/>
      <c r="F37" s="209"/>
      <c r="G37" s="206"/>
      <c r="H37" s="207">
        <f>D37*E37</f>
        <v>0</v>
      </c>
      <c r="I37" s="206"/>
    </row>
    <row r="38" spans="1:9" ht="12" customHeight="1" x14ac:dyDescent="0.25">
      <c r="A38" s="355"/>
      <c r="B38" s="213"/>
      <c r="C38" s="347"/>
      <c r="D38" s="348"/>
      <c r="E38" s="204"/>
      <c r="F38" s="209">
        <v>0</v>
      </c>
      <c r="G38" s="207">
        <f>ROUND(E37*F38/100,0)</f>
        <v>0</v>
      </c>
      <c r="H38" s="207"/>
      <c r="I38" s="211">
        <f>G38*D37</f>
        <v>0</v>
      </c>
    </row>
    <row r="39" spans="1:9" ht="12" customHeight="1" x14ac:dyDescent="0.25">
      <c r="A39" s="355" t="s">
        <v>422</v>
      </c>
      <c r="B39" s="213" t="s">
        <v>423</v>
      </c>
      <c r="C39" s="347" t="s">
        <v>392</v>
      </c>
      <c r="D39" s="348" t="s">
        <v>387</v>
      </c>
      <c r="E39" s="204"/>
      <c r="F39" s="209"/>
      <c r="G39" s="206"/>
      <c r="H39" s="207">
        <f t="shared" ref="H39:H41" si="0">D39*E39</f>
        <v>0</v>
      </c>
      <c r="I39" s="206"/>
    </row>
    <row r="40" spans="1:9" ht="12" customHeight="1" x14ac:dyDescent="0.25">
      <c r="A40" s="355"/>
      <c r="B40" s="213"/>
      <c r="C40" s="347"/>
      <c r="D40" s="348"/>
      <c r="E40" s="204"/>
      <c r="F40" s="209">
        <v>0</v>
      </c>
      <c r="G40" s="207">
        <f>ROUND(E39*F40/100,0)</f>
        <v>0</v>
      </c>
      <c r="H40" s="210"/>
      <c r="I40" s="211">
        <f>G40*D39</f>
        <v>0</v>
      </c>
    </row>
    <row r="41" spans="1:9" ht="12" customHeight="1" x14ac:dyDescent="0.25">
      <c r="A41" s="355" t="s">
        <v>424</v>
      </c>
      <c r="B41" s="213" t="s">
        <v>425</v>
      </c>
      <c r="C41" s="347" t="s">
        <v>392</v>
      </c>
      <c r="D41" s="348" t="s">
        <v>387</v>
      </c>
      <c r="E41" s="204"/>
      <c r="F41" s="209"/>
      <c r="G41" s="206"/>
      <c r="H41" s="207">
        <f t="shared" si="0"/>
        <v>0</v>
      </c>
      <c r="I41" s="206"/>
    </row>
    <row r="42" spans="1:9" ht="12" customHeight="1" x14ac:dyDescent="0.25">
      <c r="A42" s="355"/>
      <c r="B42" s="213" t="s">
        <v>426</v>
      </c>
      <c r="C42" s="347"/>
      <c r="D42" s="348"/>
      <c r="E42" s="204"/>
      <c r="F42" s="209">
        <v>0</v>
      </c>
      <c r="G42" s="207">
        <f>ROUND(E41*F42/100,0)</f>
        <v>0</v>
      </c>
      <c r="H42" s="210"/>
      <c r="I42" s="211">
        <f>G42*D41</f>
        <v>0</v>
      </c>
    </row>
    <row r="43" spans="1:9" ht="12" customHeight="1" x14ac:dyDescent="0.25">
      <c r="A43" s="355"/>
      <c r="B43" s="213"/>
      <c r="C43" s="347"/>
      <c r="D43" s="348"/>
      <c r="E43" s="204"/>
      <c r="F43" s="209"/>
      <c r="G43" s="206"/>
      <c r="H43" s="207"/>
      <c r="I43" s="206"/>
    </row>
    <row r="44" spans="1:9" ht="12" customHeight="1" thickBot="1" x14ac:dyDescent="0.3">
      <c r="A44" s="355"/>
      <c r="B44" s="213"/>
      <c r="C44" s="347"/>
      <c r="D44" s="348"/>
      <c r="E44" s="204"/>
      <c r="F44" s="209"/>
      <c r="G44" s="207"/>
      <c r="H44" s="210"/>
      <c r="I44" s="211"/>
    </row>
    <row r="45" spans="1:9" ht="28.5" customHeight="1" thickTop="1" thickBot="1" x14ac:dyDescent="0.3">
      <c r="A45" s="214"/>
      <c r="B45" s="215" t="s">
        <v>412</v>
      </c>
      <c r="C45" s="216"/>
      <c r="D45" s="217"/>
      <c r="E45" s="217"/>
      <c r="F45" s="217"/>
      <c r="G45" s="217"/>
      <c r="H45" s="218">
        <f>SUM(H31:H44)</f>
        <v>0</v>
      </c>
      <c r="I45" s="218">
        <f>SUM(I31:I44)</f>
        <v>0</v>
      </c>
    </row>
    <row r="46" spans="1:9" ht="18.75" customHeight="1" thickTop="1" thickBot="1" x14ac:dyDescent="0.3">
      <c r="A46" s="10"/>
      <c r="B46"/>
      <c r="D46"/>
      <c r="E46" s="194"/>
      <c r="F46" s="194"/>
      <c r="G46" s="195"/>
      <c r="H46" s="194"/>
      <c r="I46" s="195"/>
    </row>
    <row r="47" spans="1:9" ht="13.8" thickBot="1" x14ac:dyDescent="0.3">
      <c r="A47" s="222" t="s">
        <v>427</v>
      </c>
      <c r="B47" s="223"/>
      <c r="C47" s="224"/>
      <c r="D47" s="223"/>
      <c r="E47" s="225"/>
      <c r="F47" s="226"/>
      <c r="G47" s="225"/>
      <c r="H47" s="226">
        <f>H45+I45+H26+I26</f>
        <v>0</v>
      </c>
      <c r="I47" s="226" t="s">
        <v>428</v>
      </c>
    </row>
  </sheetData>
  <sheetProtection algorithmName="SHA-512" hashValue="RXWsZPWMIQ2gLY+Vkpiv4X4alJnrP6xvLIa07CSIfdl7wNAVPw7yo97HZuMz2BP1ggX8iTQtGUjcWBMUH6s5yg==" saltValue="UmzZ9IlYZYjAQ5bejd7PSg==" spinCount="100000" sheet="1" objects="1" scenarios="1"/>
  <mergeCells count="58">
    <mergeCell ref="A41:A42"/>
    <mergeCell ref="C41:C42"/>
    <mergeCell ref="D41:D42"/>
    <mergeCell ref="A43:A44"/>
    <mergeCell ref="C43:C44"/>
    <mergeCell ref="D43:D44"/>
    <mergeCell ref="A37:A38"/>
    <mergeCell ref="C37:C38"/>
    <mergeCell ref="D37:D38"/>
    <mergeCell ref="A39:A40"/>
    <mergeCell ref="C39:C40"/>
    <mergeCell ref="D39:D40"/>
    <mergeCell ref="A33:A34"/>
    <mergeCell ref="C33:C34"/>
    <mergeCell ref="D33:D34"/>
    <mergeCell ref="A35:A36"/>
    <mergeCell ref="C35:C36"/>
    <mergeCell ref="D35:D36"/>
    <mergeCell ref="A24:A25"/>
    <mergeCell ref="C24:C25"/>
    <mergeCell ref="D24:D25"/>
    <mergeCell ref="A31:A32"/>
    <mergeCell ref="C31:C32"/>
    <mergeCell ref="D31:D32"/>
    <mergeCell ref="A20:A21"/>
    <mergeCell ref="C20:C21"/>
    <mergeCell ref="D20:D21"/>
    <mergeCell ref="A22:A23"/>
    <mergeCell ref="C22:C23"/>
    <mergeCell ref="D22:D23"/>
    <mergeCell ref="A16:A17"/>
    <mergeCell ref="C16:C17"/>
    <mergeCell ref="D16:D17"/>
    <mergeCell ref="A18:A19"/>
    <mergeCell ref="C18:C19"/>
    <mergeCell ref="D18:D19"/>
    <mergeCell ref="A12:A13"/>
    <mergeCell ref="C12:C13"/>
    <mergeCell ref="D12:D13"/>
    <mergeCell ref="A14:A15"/>
    <mergeCell ref="C14:C15"/>
    <mergeCell ref="D14:D15"/>
    <mergeCell ref="G1:G2"/>
    <mergeCell ref="H1:H2"/>
    <mergeCell ref="I1:I2"/>
    <mergeCell ref="A6:A11"/>
    <mergeCell ref="C6:C7"/>
    <mergeCell ref="D6:D7"/>
    <mergeCell ref="C8:C9"/>
    <mergeCell ref="D8:D9"/>
    <mergeCell ref="C10:C11"/>
    <mergeCell ref="D10:D11"/>
    <mergeCell ref="A1:A2"/>
    <mergeCell ref="B1:B2"/>
    <mergeCell ref="C1:C2"/>
    <mergeCell ref="D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scale="63" fitToHeight="3" orientation="portrait" r:id="rId1"/>
  <headerFooter alignWithMargins="0">
    <oddHeader xml:space="preserve">&amp;C
</oddHeader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Stavba</vt:lpstr>
      <vt:lpstr>VzorPolozky</vt:lpstr>
      <vt:lpstr>SO 01 HBP24_01 Pol</vt:lpstr>
      <vt:lpstr>el</vt:lpstr>
      <vt:lpstr>VZT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 01 HBP24_01 Pol'!Názvy_tisku</vt:lpstr>
      <vt:lpstr>VZT!Názvy_tisku</vt:lpstr>
      <vt:lpstr>oadresa</vt:lpstr>
      <vt:lpstr>Stavba!Objednatel</vt:lpstr>
      <vt:lpstr>Stavba!Objekt</vt:lpstr>
      <vt:lpstr>'SO 01 HBP24_01 Pol'!Oblast_tisku</vt:lpstr>
      <vt:lpstr>Stavba!Oblast_tisku</vt:lpstr>
      <vt:lpstr>VZT!Oblast_tisku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Honsa Martin</dc:creator>
  <cp:lastModifiedBy>Petr Zajíček</cp:lastModifiedBy>
  <cp:lastPrinted>2024-02-13T15:36:25Z</cp:lastPrinted>
  <dcterms:created xsi:type="dcterms:W3CDTF">2009-04-08T07:15:50Z</dcterms:created>
  <dcterms:modified xsi:type="dcterms:W3CDTF">2024-11-15T09:58:21Z</dcterms:modified>
</cp:coreProperties>
</file>