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0.103\Mzdy\VZMR\VZ Podlahy 2025\"/>
    </mc:Choice>
  </mc:AlternateContent>
  <xr:revisionPtr revIDLastSave="0" documentId="13_ncr:1_{2B7AECC2-9950-47AB-A37D-119687F1ABAA}" xr6:coauthVersionLast="47" xr6:coauthVersionMax="47" xr10:uidLastSave="{00000000-0000-0000-0000-000000000000}"/>
  <bookViews>
    <workbookView xWindow="28680" yWindow="-120" windowWidth="29040" windowHeight="15840" tabRatio="778" xr2:uid="{00000000-000D-0000-FFFF-FFFF00000000}"/>
  </bookViews>
  <sheets>
    <sheet name="Rekapitulace stavby" sheetId="1" r:id="rId1"/>
    <sheet name="D.1.1.b 01 - PAVILON A - ..." sheetId="2" r:id="rId2"/>
    <sheet name="D.1.1.b 02 - PAVILON A - ..." sheetId="3" r:id="rId3"/>
    <sheet name="D.1.1.b 03 - PAVILON B - ..." sheetId="4" r:id="rId4"/>
    <sheet name="D.1.1.b 04 - PAVILON C - ..." sheetId="5" r:id="rId5"/>
    <sheet name="D.1.1.b 05 - PAVILON C - ..." sheetId="6" r:id="rId6"/>
    <sheet name="VRN - Vedlejší a ostatní ..." sheetId="7" r:id="rId7"/>
    <sheet name="Seznam figur" sheetId="8" r:id="rId8"/>
  </sheets>
  <definedNames>
    <definedName name="_xlnm._FilterDatabase" localSheetId="1" hidden="1">'D.1.1.b 01 - PAVILON A - ...'!$C$123:$K$273</definedName>
    <definedName name="_xlnm._FilterDatabase" localSheetId="2" hidden="1">'D.1.1.b 02 - PAVILON A - ...'!$C$123:$K$254</definedName>
    <definedName name="_xlnm._FilterDatabase" localSheetId="3" hidden="1">'D.1.1.b 03 - PAVILON B - ...'!$C$123:$K$273</definedName>
    <definedName name="_xlnm._FilterDatabase" localSheetId="4" hidden="1">'D.1.1.b 04 - PAVILON C - ...'!$C$122:$K$248</definedName>
    <definedName name="_xlnm._FilterDatabase" localSheetId="5" hidden="1">'D.1.1.b 05 - PAVILON C - ...'!$C$123:$K$302</definedName>
    <definedName name="_xlnm._FilterDatabase" localSheetId="6" hidden="1">'VRN - Vedlejší a ostatní ...'!$C$116:$K$127</definedName>
    <definedName name="_xlnm.Print_Titles" localSheetId="1">'D.1.1.b 01 - PAVILON A - ...'!$123:$123</definedName>
    <definedName name="_xlnm.Print_Titles" localSheetId="2">'D.1.1.b 02 - PAVILON A - ...'!$123:$123</definedName>
    <definedName name="_xlnm.Print_Titles" localSheetId="3">'D.1.1.b 03 - PAVILON B - ...'!$123:$123</definedName>
    <definedName name="_xlnm.Print_Titles" localSheetId="4">'D.1.1.b 04 - PAVILON C - ...'!$122:$122</definedName>
    <definedName name="_xlnm.Print_Titles" localSheetId="5">'D.1.1.b 05 - PAVILON C - ...'!$123:$123</definedName>
    <definedName name="_xlnm.Print_Titles" localSheetId="0">'Rekapitulace stavby'!$92:$92</definedName>
    <definedName name="_xlnm.Print_Titles" localSheetId="7">'Seznam figur'!$9:$9</definedName>
    <definedName name="_xlnm.Print_Titles" localSheetId="6">'VRN - Vedlejší a ostatní ...'!$116:$116</definedName>
    <definedName name="_xlnm.Print_Area" localSheetId="1">'D.1.1.b 01 - PAVILON A - ...'!$C$4:$J$76,'D.1.1.b 01 - PAVILON A - ...'!$C$82:$J$105,'D.1.1.b 01 - PAVILON A - ...'!$C$111:$K$273</definedName>
    <definedName name="_xlnm.Print_Area" localSheetId="2">'D.1.1.b 02 - PAVILON A - ...'!$C$4:$J$76,'D.1.1.b 02 - PAVILON A - ...'!$C$82:$J$105,'D.1.1.b 02 - PAVILON A - ...'!$C$111:$K$254</definedName>
    <definedName name="_xlnm.Print_Area" localSheetId="3">'D.1.1.b 03 - PAVILON B - ...'!$C$4:$J$76,'D.1.1.b 03 - PAVILON B - ...'!$C$82:$J$105,'D.1.1.b 03 - PAVILON B - ...'!$C$111:$K$273</definedName>
    <definedName name="_xlnm.Print_Area" localSheetId="4">'D.1.1.b 04 - PAVILON C - ...'!$C$4:$J$76,'D.1.1.b 04 - PAVILON C - ...'!$C$82:$J$104,'D.1.1.b 04 - PAVILON C - ...'!$C$110:$K$248</definedName>
    <definedName name="_xlnm.Print_Area" localSheetId="5">'D.1.1.b 05 - PAVILON C - ...'!$C$4:$J$76,'D.1.1.b 05 - PAVILON C - ...'!$C$82:$J$105,'D.1.1.b 05 - PAVILON C - ...'!$C$111:$K$302</definedName>
    <definedName name="_xlnm.Print_Area" localSheetId="0">'Rekapitulace stavby'!$D$4:$AO$76,'Rekapitulace stavby'!$C$82:$AQ$101</definedName>
    <definedName name="_xlnm.Print_Area" localSheetId="7">'Seznam figur'!$C$4:$G$310</definedName>
    <definedName name="_xlnm.Print_Area" localSheetId="6">'VRN - Vedlejší a ostatní ...'!$C$4:$J$76,'VRN - Vedlejší a ostatní ...'!$C$82:$J$98,'VRN - Vedlejší a ostatní ...'!$C$104:$K$127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8" l="1"/>
  <c r="J37" i="7"/>
  <c r="J36" i="7"/>
  <c r="AY100" i="1" s="1"/>
  <c r="J35" i="7"/>
  <c r="AX100" i="1" s="1"/>
  <c r="BI126" i="7"/>
  <c r="BH126" i="7"/>
  <c r="BG126" i="7"/>
  <c r="BF126" i="7"/>
  <c r="T126" i="7"/>
  <c r="R126" i="7"/>
  <c r="P126" i="7"/>
  <c r="BI124" i="7"/>
  <c r="BH124" i="7"/>
  <c r="BG124" i="7"/>
  <c r="BF124" i="7"/>
  <c r="T124" i="7"/>
  <c r="R124" i="7"/>
  <c r="P124" i="7"/>
  <c r="BI121" i="7"/>
  <c r="BH121" i="7"/>
  <c r="BG121" i="7"/>
  <c r="BF121" i="7"/>
  <c r="T121" i="7"/>
  <c r="R121" i="7"/>
  <c r="P121" i="7"/>
  <c r="BI119" i="7"/>
  <c r="BH119" i="7"/>
  <c r="BG119" i="7"/>
  <c r="BF119" i="7"/>
  <c r="T119" i="7"/>
  <c r="R119" i="7"/>
  <c r="P119" i="7"/>
  <c r="J113" i="7"/>
  <c r="F113" i="7"/>
  <c r="F111" i="7"/>
  <c r="E109" i="7"/>
  <c r="J91" i="7"/>
  <c r="F91" i="7"/>
  <c r="F89" i="7"/>
  <c r="E87" i="7"/>
  <c r="J24" i="7"/>
  <c r="E24" i="7"/>
  <c r="J114" i="7" s="1"/>
  <c r="J23" i="7"/>
  <c r="J18" i="7"/>
  <c r="E18" i="7"/>
  <c r="F92" i="7" s="1"/>
  <c r="J17" i="7"/>
  <c r="J12" i="7"/>
  <c r="J89" i="7" s="1"/>
  <c r="E7" i="7"/>
  <c r="E107" i="7"/>
  <c r="J37" i="6"/>
  <c r="J36" i="6"/>
  <c r="AY99" i="1"/>
  <c r="J35" i="6"/>
  <c r="AX99" i="1" s="1"/>
  <c r="BI301" i="6"/>
  <c r="BH301" i="6"/>
  <c r="BG301" i="6"/>
  <c r="BF301" i="6"/>
  <c r="T301" i="6"/>
  <c r="R301" i="6"/>
  <c r="P301" i="6"/>
  <c r="BI299" i="6"/>
  <c r="BH299" i="6"/>
  <c r="BG299" i="6"/>
  <c r="BF299" i="6"/>
  <c r="T299" i="6"/>
  <c r="R299" i="6"/>
  <c r="P299" i="6"/>
  <c r="BI296" i="6"/>
  <c r="BH296" i="6"/>
  <c r="BG296" i="6"/>
  <c r="BF296" i="6"/>
  <c r="T296" i="6"/>
  <c r="R296" i="6"/>
  <c r="P296" i="6"/>
  <c r="BI294" i="6"/>
  <c r="BH294" i="6"/>
  <c r="BG294" i="6"/>
  <c r="BF294" i="6"/>
  <c r="T294" i="6"/>
  <c r="R294" i="6"/>
  <c r="P294" i="6"/>
  <c r="BI291" i="6"/>
  <c r="BH291" i="6"/>
  <c r="BG291" i="6"/>
  <c r="BF291" i="6"/>
  <c r="T291" i="6"/>
  <c r="R291" i="6"/>
  <c r="P291" i="6"/>
  <c r="BI289" i="6"/>
  <c r="BH289" i="6"/>
  <c r="BG289" i="6"/>
  <c r="BF289" i="6"/>
  <c r="T289" i="6"/>
  <c r="R289" i="6"/>
  <c r="P289" i="6"/>
  <c r="BI286" i="6"/>
  <c r="BH286" i="6"/>
  <c r="BG286" i="6"/>
  <c r="BF286" i="6"/>
  <c r="T286" i="6"/>
  <c r="R286" i="6"/>
  <c r="P286" i="6"/>
  <c r="BI281" i="6"/>
  <c r="BH281" i="6"/>
  <c r="BG281" i="6"/>
  <c r="BF281" i="6"/>
  <c r="T281" i="6"/>
  <c r="R281" i="6"/>
  <c r="P281" i="6"/>
  <c r="BI277" i="6"/>
  <c r="BH277" i="6"/>
  <c r="BG277" i="6"/>
  <c r="BF277" i="6"/>
  <c r="T277" i="6"/>
  <c r="R277" i="6"/>
  <c r="P277" i="6"/>
  <c r="BI275" i="6"/>
  <c r="BH275" i="6"/>
  <c r="BG275" i="6"/>
  <c r="BF275" i="6"/>
  <c r="T275" i="6"/>
  <c r="R275" i="6"/>
  <c r="P275" i="6"/>
  <c r="BI270" i="6"/>
  <c r="BH270" i="6"/>
  <c r="BG270" i="6"/>
  <c r="BF270" i="6"/>
  <c r="T270" i="6"/>
  <c r="R270" i="6"/>
  <c r="P270" i="6"/>
  <c r="BI264" i="6"/>
  <c r="BH264" i="6"/>
  <c r="BG264" i="6"/>
  <c r="BF264" i="6"/>
  <c r="T264" i="6"/>
  <c r="R264" i="6"/>
  <c r="P264" i="6"/>
  <c r="BI258" i="6"/>
  <c r="BH258" i="6"/>
  <c r="BG258" i="6"/>
  <c r="BF258" i="6"/>
  <c r="T258" i="6"/>
  <c r="R258" i="6"/>
  <c r="P258" i="6"/>
  <c r="BI249" i="6"/>
  <c r="BH249" i="6"/>
  <c r="BG249" i="6"/>
  <c r="BF249" i="6"/>
  <c r="T249" i="6"/>
  <c r="R249" i="6"/>
  <c r="P249" i="6"/>
  <c r="BI243" i="6"/>
  <c r="BH243" i="6"/>
  <c r="BG243" i="6"/>
  <c r="BF243" i="6"/>
  <c r="T243" i="6"/>
  <c r="R243" i="6"/>
  <c r="P243" i="6"/>
  <c r="BI238" i="6"/>
  <c r="BH238" i="6"/>
  <c r="BG238" i="6"/>
  <c r="BF238" i="6"/>
  <c r="T238" i="6"/>
  <c r="R238" i="6"/>
  <c r="P238" i="6"/>
  <c r="BI235" i="6"/>
  <c r="BH235" i="6"/>
  <c r="BG235" i="6"/>
  <c r="BF235" i="6"/>
  <c r="T235" i="6"/>
  <c r="R235" i="6"/>
  <c r="P235" i="6"/>
  <c r="BI233" i="6"/>
  <c r="BH233" i="6"/>
  <c r="BG233" i="6"/>
  <c r="BF233" i="6"/>
  <c r="T233" i="6"/>
  <c r="R233" i="6"/>
  <c r="P233" i="6"/>
  <c r="BI227" i="6"/>
  <c r="BH227" i="6"/>
  <c r="BG227" i="6"/>
  <c r="BF227" i="6"/>
  <c r="T227" i="6"/>
  <c r="R227" i="6"/>
  <c r="P227" i="6"/>
  <c r="BI225" i="6"/>
  <c r="BH225" i="6"/>
  <c r="BG225" i="6"/>
  <c r="BF225" i="6"/>
  <c r="T225" i="6"/>
  <c r="R225" i="6"/>
  <c r="P225" i="6"/>
  <c r="BI219" i="6"/>
  <c r="BH219" i="6"/>
  <c r="BG219" i="6"/>
  <c r="BF219" i="6"/>
  <c r="T219" i="6"/>
  <c r="R219" i="6"/>
  <c r="P219" i="6"/>
  <c r="BI213" i="6"/>
  <c r="BH213" i="6"/>
  <c r="BG213" i="6"/>
  <c r="BF213" i="6"/>
  <c r="T213" i="6"/>
  <c r="R213" i="6"/>
  <c r="P213" i="6"/>
  <c r="BI209" i="6"/>
  <c r="BH209" i="6"/>
  <c r="BG209" i="6"/>
  <c r="BF209" i="6"/>
  <c r="T209" i="6"/>
  <c r="T208" i="6"/>
  <c r="R209" i="6"/>
  <c r="R208" i="6" s="1"/>
  <c r="P209" i="6"/>
  <c r="P208" i="6"/>
  <c r="BI207" i="6"/>
  <c r="BH207" i="6"/>
  <c r="BG207" i="6"/>
  <c r="BF207" i="6"/>
  <c r="T207" i="6"/>
  <c r="R207" i="6"/>
  <c r="P207" i="6"/>
  <c r="BI204" i="6"/>
  <c r="BH204" i="6"/>
  <c r="BG204" i="6"/>
  <c r="BF204" i="6"/>
  <c r="T204" i="6"/>
  <c r="R204" i="6"/>
  <c r="P204" i="6"/>
  <c r="BI202" i="6"/>
  <c r="BH202" i="6"/>
  <c r="BG202" i="6"/>
  <c r="BF202" i="6"/>
  <c r="T202" i="6"/>
  <c r="R202" i="6"/>
  <c r="P202" i="6"/>
  <c r="BI199" i="6"/>
  <c r="BH199" i="6"/>
  <c r="BG199" i="6"/>
  <c r="BF199" i="6"/>
  <c r="T199" i="6"/>
  <c r="R199" i="6"/>
  <c r="P199" i="6"/>
  <c r="BI197" i="6"/>
  <c r="BH197" i="6"/>
  <c r="BG197" i="6"/>
  <c r="BF197" i="6"/>
  <c r="T197" i="6"/>
  <c r="R197" i="6"/>
  <c r="P197" i="6"/>
  <c r="BI195" i="6"/>
  <c r="BH195" i="6"/>
  <c r="BG195" i="6"/>
  <c r="BF195" i="6"/>
  <c r="T195" i="6"/>
  <c r="R195" i="6"/>
  <c r="P195" i="6"/>
  <c r="BI188" i="6"/>
  <c r="BH188" i="6"/>
  <c r="BG188" i="6"/>
  <c r="BF188" i="6"/>
  <c r="T188" i="6"/>
  <c r="R188" i="6"/>
  <c r="P188" i="6"/>
  <c r="BI176" i="6"/>
  <c r="BH176" i="6"/>
  <c r="BG176" i="6"/>
  <c r="BF176" i="6"/>
  <c r="T176" i="6"/>
  <c r="R176" i="6"/>
  <c r="P176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2" i="6"/>
  <c r="BH162" i="6"/>
  <c r="BG162" i="6"/>
  <c r="BF162" i="6"/>
  <c r="T162" i="6"/>
  <c r="R162" i="6"/>
  <c r="P162" i="6"/>
  <c r="BI156" i="6"/>
  <c r="BH156" i="6"/>
  <c r="BG156" i="6"/>
  <c r="BF156" i="6"/>
  <c r="T156" i="6"/>
  <c r="R156" i="6"/>
  <c r="P156" i="6"/>
  <c r="BI151" i="6"/>
  <c r="BH151" i="6"/>
  <c r="BG151" i="6"/>
  <c r="BF151" i="6"/>
  <c r="T151" i="6"/>
  <c r="R151" i="6"/>
  <c r="P151" i="6"/>
  <c r="BI146" i="6"/>
  <c r="BH146" i="6"/>
  <c r="BG146" i="6"/>
  <c r="BF146" i="6"/>
  <c r="T146" i="6"/>
  <c r="R146" i="6"/>
  <c r="P146" i="6"/>
  <c r="BI141" i="6"/>
  <c r="BH141" i="6"/>
  <c r="BG141" i="6"/>
  <c r="BF141" i="6"/>
  <c r="T141" i="6"/>
  <c r="R141" i="6"/>
  <c r="P141" i="6"/>
  <c r="BI133" i="6"/>
  <c r="BH133" i="6"/>
  <c r="BG133" i="6"/>
  <c r="BF133" i="6"/>
  <c r="T133" i="6"/>
  <c r="R133" i="6"/>
  <c r="P133" i="6"/>
  <c r="BI127" i="6"/>
  <c r="BH127" i="6"/>
  <c r="BG127" i="6"/>
  <c r="BF127" i="6"/>
  <c r="T127" i="6"/>
  <c r="R127" i="6"/>
  <c r="P127" i="6"/>
  <c r="J120" i="6"/>
  <c r="F120" i="6"/>
  <c r="F118" i="6"/>
  <c r="E116" i="6"/>
  <c r="J91" i="6"/>
  <c r="F91" i="6"/>
  <c r="F89" i="6"/>
  <c r="E87" i="6"/>
  <c r="J24" i="6"/>
  <c r="E24" i="6"/>
  <c r="J92" i="6" s="1"/>
  <c r="J23" i="6"/>
  <c r="J18" i="6"/>
  <c r="E18" i="6"/>
  <c r="F92" i="6" s="1"/>
  <c r="J17" i="6"/>
  <c r="J12" i="6"/>
  <c r="J118" i="6" s="1"/>
  <c r="E7" i="6"/>
  <c r="E114" i="6"/>
  <c r="J37" i="5"/>
  <c r="J36" i="5"/>
  <c r="AY98" i="1" s="1"/>
  <c r="J35" i="5"/>
  <c r="AX98" i="1"/>
  <c r="BI247" i="5"/>
  <c r="BH247" i="5"/>
  <c r="BG247" i="5"/>
  <c r="BF247" i="5"/>
  <c r="T247" i="5"/>
  <c r="R247" i="5"/>
  <c r="P247" i="5"/>
  <c r="BI245" i="5"/>
  <c r="BH245" i="5"/>
  <c r="BG245" i="5"/>
  <c r="BF245" i="5"/>
  <c r="T245" i="5"/>
  <c r="R245" i="5"/>
  <c r="P245" i="5"/>
  <c r="BI241" i="5"/>
  <c r="BH241" i="5"/>
  <c r="BG241" i="5"/>
  <c r="BF241" i="5"/>
  <c r="T241" i="5"/>
  <c r="R241" i="5"/>
  <c r="P241" i="5"/>
  <c r="BI239" i="5"/>
  <c r="BH239" i="5"/>
  <c r="BG239" i="5"/>
  <c r="BF239" i="5"/>
  <c r="T239" i="5"/>
  <c r="R239" i="5"/>
  <c r="P239" i="5"/>
  <c r="BI236" i="5"/>
  <c r="BH236" i="5"/>
  <c r="BG236" i="5"/>
  <c r="BF236" i="5"/>
  <c r="T236" i="5"/>
  <c r="R236" i="5"/>
  <c r="P236" i="5"/>
  <c r="BI234" i="5"/>
  <c r="BH234" i="5"/>
  <c r="BG234" i="5"/>
  <c r="BF234" i="5"/>
  <c r="T234" i="5"/>
  <c r="R234" i="5"/>
  <c r="P234" i="5"/>
  <c r="BI231" i="5"/>
  <c r="BH231" i="5"/>
  <c r="BG231" i="5"/>
  <c r="BF231" i="5"/>
  <c r="T231" i="5"/>
  <c r="R231" i="5"/>
  <c r="P231" i="5"/>
  <c r="BI228" i="5"/>
  <c r="BH228" i="5"/>
  <c r="BG228" i="5"/>
  <c r="BF228" i="5"/>
  <c r="T228" i="5"/>
  <c r="R228" i="5"/>
  <c r="P228" i="5"/>
  <c r="BI224" i="5"/>
  <c r="BH224" i="5"/>
  <c r="BG224" i="5"/>
  <c r="BF224" i="5"/>
  <c r="T224" i="5"/>
  <c r="R224" i="5"/>
  <c r="P224" i="5"/>
  <c r="BI220" i="5"/>
  <c r="BH220" i="5"/>
  <c r="BG220" i="5"/>
  <c r="BF220" i="5"/>
  <c r="T220" i="5"/>
  <c r="R220" i="5"/>
  <c r="P220" i="5"/>
  <c r="BI217" i="5"/>
  <c r="BH217" i="5"/>
  <c r="BG217" i="5"/>
  <c r="BF217" i="5"/>
  <c r="T217" i="5"/>
  <c r="R217" i="5"/>
  <c r="P217" i="5"/>
  <c r="BI213" i="5"/>
  <c r="BH213" i="5"/>
  <c r="BG213" i="5"/>
  <c r="BF213" i="5"/>
  <c r="T213" i="5"/>
  <c r="R213" i="5"/>
  <c r="P213" i="5"/>
  <c r="BI211" i="5"/>
  <c r="BH211" i="5"/>
  <c r="BG211" i="5"/>
  <c r="BF211" i="5"/>
  <c r="T211" i="5"/>
  <c r="R211" i="5"/>
  <c r="P211" i="5"/>
  <c r="BI209" i="5"/>
  <c r="BH209" i="5"/>
  <c r="BG209" i="5"/>
  <c r="BF209" i="5"/>
  <c r="T209" i="5"/>
  <c r="R209" i="5"/>
  <c r="P209" i="5"/>
  <c r="BI206" i="5"/>
  <c r="BH206" i="5"/>
  <c r="BG206" i="5"/>
  <c r="BF206" i="5"/>
  <c r="T206" i="5"/>
  <c r="R206" i="5"/>
  <c r="P206" i="5"/>
  <c r="BI201" i="5"/>
  <c r="BH201" i="5"/>
  <c r="BG201" i="5"/>
  <c r="BF201" i="5"/>
  <c r="T201" i="5"/>
  <c r="R201" i="5"/>
  <c r="P201" i="5"/>
  <c r="BI196" i="5"/>
  <c r="BH196" i="5"/>
  <c r="BG196" i="5"/>
  <c r="BF196" i="5"/>
  <c r="T196" i="5"/>
  <c r="R196" i="5"/>
  <c r="P196" i="5"/>
  <c r="BI192" i="5"/>
  <c r="BH192" i="5"/>
  <c r="BG192" i="5"/>
  <c r="BF192" i="5"/>
  <c r="T192" i="5"/>
  <c r="R192" i="5"/>
  <c r="P192" i="5"/>
  <c r="BI188" i="5"/>
  <c r="BH188" i="5"/>
  <c r="BG188" i="5"/>
  <c r="BF188" i="5"/>
  <c r="T188" i="5"/>
  <c r="R188" i="5"/>
  <c r="P188" i="5"/>
  <c r="BI184" i="5"/>
  <c r="BH184" i="5"/>
  <c r="BG184" i="5"/>
  <c r="BF184" i="5"/>
  <c r="T184" i="5"/>
  <c r="R184" i="5"/>
  <c r="P184" i="5"/>
  <c r="BI177" i="5"/>
  <c r="BH177" i="5"/>
  <c r="BG177" i="5"/>
  <c r="BF177" i="5"/>
  <c r="T177" i="5"/>
  <c r="R177" i="5"/>
  <c r="P177" i="5"/>
  <c r="BI173" i="5"/>
  <c r="BH173" i="5"/>
  <c r="BG173" i="5"/>
  <c r="BF173" i="5"/>
  <c r="T173" i="5"/>
  <c r="R173" i="5"/>
  <c r="P173" i="5"/>
  <c r="BI170" i="5"/>
  <c r="BH170" i="5"/>
  <c r="BG170" i="5"/>
  <c r="BF170" i="5"/>
  <c r="T170" i="5"/>
  <c r="R170" i="5"/>
  <c r="P170" i="5"/>
  <c r="BI167" i="5"/>
  <c r="BH167" i="5"/>
  <c r="BG167" i="5"/>
  <c r="BF167" i="5"/>
  <c r="T167" i="5"/>
  <c r="R167" i="5"/>
  <c r="P167" i="5"/>
  <c r="BI163" i="5"/>
  <c r="BH163" i="5"/>
  <c r="BG163" i="5"/>
  <c r="BF163" i="5"/>
  <c r="T163" i="5"/>
  <c r="T162" i="5"/>
  <c r="R163" i="5"/>
  <c r="R162" i="5"/>
  <c r="P163" i="5"/>
  <c r="P162" i="5" s="1"/>
  <c r="BI161" i="5"/>
  <c r="BH161" i="5"/>
  <c r="BG161" i="5"/>
  <c r="BF161" i="5"/>
  <c r="T161" i="5"/>
  <c r="R161" i="5"/>
  <c r="P161" i="5"/>
  <c r="BI158" i="5"/>
  <c r="BH158" i="5"/>
  <c r="BG158" i="5"/>
  <c r="BF158" i="5"/>
  <c r="T158" i="5"/>
  <c r="R158" i="5"/>
  <c r="P158" i="5"/>
  <c r="BI156" i="5"/>
  <c r="BH156" i="5"/>
  <c r="BG156" i="5"/>
  <c r="BF156" i="5"/>
  <c r="T156" i="5"/>
  <c r="R156" i="5"/>
  <c r="P156" i="5"/>
  <c r="BI154" i="5"/>
  <c r="BH154" i="5"/>
  <c r="BG154" i="5"/>
  <c r="BF154" i="5"/>
  <c r="T154" i="5"/>
  <c r="R154" i="5"/>
  <c r="P154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0" i="5"/>
  <c r="BH140" i="5"/>
  <c r="BG140" i="5"/>
  <c r="BF140" i="5"/>
  <c r="T140" i="5"/>
  <c r="R140" i="5"/>
  <c r="P140" i="5"/>
  <c r="BI136" i="5"/>
  <c r="BH136" i="5"/>
  <c r="BG136" i="5"/>
  <c r="BF136" i="5"/>
  <c r="T136" i="5"/>
  <c r="R136" i="5"/>
  <c r="P136" i="5"/>
  <c r="BI132" i="5"/>
  <c r="BH132" i="5"/>
  <c r="BG132" i="5"/>
  <c r="BF132" i="5"/>
  <c r="T132" i="5"/>
  <c r="R132" i="5"/>
  <c r="P132" i="5"/>
  <c r="BI126" i="5"/>
  <c r="BH126" i="5"/>
  <c r="BG126" i="5"/>
  <c r="BF126" i="5"/>
  <c r="T126" i="5"/>
  <c r="R126" i="5"/>
  <c r="P126" i="5"/>
  <c r="J119" i="5"/>
  <c r="F119" i="5"/>
  <c r="F117" i="5"/>
  <c r="E115" i="5"/>
  <c r="J91" i="5"/>
  <c r="F91" i="5"/>
  <c r="F89" i="5"/>
  <c r="E87" i="5"/>
  <c r="J24" i="5"/>
  <c r="E24" i="5"/>
  <c r="J120" i="5" s="1"/>
  <c r="J23" i="5"/>
  <c r="J18" i="5"/>
  <c r="E18" i="5"/>
  <c r="F92" i="5"/>
  <c r="J17" i="5"/>
  <c r="J12" i="5"/>
  <c r="J117" i="5"/>
  <c r="E7" i="5"/>
  <c r="E85" i="5" s="1"/>
  <c r="J37" i="4"/>
  <c r="J36" i="4"/>
  <c r="AY97" i="1"/>
  <c r="J35" i="4"/>
  <c r="AX97" i="1"/>
  <c r="BI272" i="4"/>
  <c r="BH272" i="4"/>
  <c r="BG272" i="4"/>
  <c r="BF272" i="4"/>
  <c r="T272" i="4"/>
  <c r="R272" i="4"/>
  <c r="P272" i="4"/>
  <c r="BI270" i="4"/>
  <c r="BH270" i="4"/>
  <c r="BG270" i="4"/>
  <c r="BF270" i="4"/>
  <c r="T270" i="4"/>
  <c r="R270" i="4"/>
  <c r="P270" i="4"/>
  <c r="BI266" i="4"/>
  <c r="BH266" i="4"/>
  <c r="BG266" i="4"/>
  <c r="BF266" i="4"/>
  <c r="T266" i="4"/>
  <c r="R266" i="4"/>
  <c r="P266" i="4"/>
  <c r="BI264" i="4"/>
  <c r="BH264" i="4"/>
  <c r="BG264" i="4"/>
  <c r="BF264" i="4"/>
  <c r="T264" i="4"/>
  <c r="R264" i="4"/>
  <c r="P264" i="4"/>
  <c r="BI261" i="4"/>
  <c r="BH261" i="4"/>
  <c r="BG261" i="4"/>
  <c r="BF261" i="4"/>
  <c r="T261" i="4"/>
  <c r="R261" i="4"/>
  <c r="P261" i="4"/>
  <c r="BI259" i="4"/>
  <c r="BH259" i="4"/>
  <c r="BG259" i="4"/>
  <c r="BF259" i="4"/>
  <c r="T259" i="4"/>
  <c r="R259" i="4"/>
  <c r="P259" i="4"/>
  <c r="BI256" i="4"/>
  <c r="BH256" i="4"/>
  <c r="BG256" i="4"/>
  <c r="BF256" i="4"/>
  <c r="T256" i="4"/>
  <c r="R256" i="4"/>
  <c r="P256" i="4"/>
  <c r="BI253" i="4"/>
  <c r="BH253" i="4"/>
  <c r="BG253" i="4"/>
  <c r="BF253" i="4"/>
  <c r="T253" i="4"/>
  <c r="R253" i="4"/>
  <c r="P253" i="4"/>
  <c r="BI249" i="4"/>
  <c r="BH249" i="4"/>
  <c r="BG249" i="4"/>
  <c r="BF249" i="4"/>
  <c r="T249" i="4"/>
  <c r="R249" i="4"/>
  <c r="P249" i="4"/>
  <c r="BI245" i="4"/>
  <c r="BH245" i="4"/>
  <c r="BG245" i="4"/>
  <c r="BF245" i="4"/>
  <c r="T245" i="4"/>
  <c r="R245" i="4"/>
  <c r="P245" i="4"/>
  <c r="BI242" i="4"/>
  <c r="BH242" i="4"/>
  <c r="BG242" i="4"/>
  <c r="BF242" i="4"/>
  <c r="T242" i="4"/>
  <c r="R242" i="4"/>
  <c r="P242" i="4"/>
  <c r="BI238" i="4"/>
  <c r="BH238" i="4"/>
  <c r="BG238" i="4"/>
  <c r="BF238" i="4"/>
  <c r="T238" i="4"/>
  <c r="R238" i="4"/>
  <c r="P238" i="4"/>
  <c r="BI236" i="4"/>
  <c r="BH236" i="4"/>
  <c r="BG236" i="4"/>
  <c r="BF236" i="4"/>
  <c r="T236" i="4"/>
  <c r="R236" i="4"/>
  <c r="P236" i="4"/>
  <c r="BI234" i="4"/>
  <c r="BH234" i="4"/>
  <c r="BG234" i="4"/>
  <c r="BF234" i="4"/>
  <c r="T234" i="4"/>
  <c r="R234" i="4"/>
  <c r="P234" i="4"/>
  <c r="BI231" i="4"/>
  <c r="BH231" i="4"/>
  <c r="BG231" i="4"/>
  <c r="BF231" i="4"/>
  <c r="T231" i="4"/>
  <c r="R231" i="4"/>
  <c r="P231" i="4"/>
  <c r="BI227" i="4"/>
  <c r="BH227" i="4"/>
  <c r="BG227" i="4"/>
  <c r="BF227" i="4"/>
  <c r="T227" i="4"/>
  <c r="R227" i="4"/>
  <c r="P227" i="4"/>
  <c r="BI223" i="4"/>
  <c r="BH223" i="4"/>
  <c r="BG223" i="4"/>
  <c r="BF223" i="4"/>
  <c r="T223" i="4"/>
  <c r="R223" i="4"/>
  <c r="P223" i="4"/>
  <c r="BI216" i="4"/>
  <c r="BH216" i="4"/>
  <c r="BG216" i="4"/>
  <c r="BF216" i="4"/>
  <c r="T216" i="4"/>
  <c r="R216" i="4"/>
  <c r="P216" i="4"/>
  <c r="BI212" i="4"/>
  <c r="BH212" i="4"/>
  <c r="BG212" i="4"/>
  <c r="BF212" i="4"/>
  <c r="T212" i="4"/>
  <c r="R212" i="4"/>
  <c r="P212" i="4"/>
  <c r="BI209" i="4"/>
  <c r="BH209" i="4"/>
  <c r="BG209" i="4"/>
  <c r="BF209" i="4"/>
  <c r="T209" i="4"/>
  <c r="R209" i="4"/>
  <c r="P209" i="4"/>
  <c r="BI206" i="4"/>
  <c r="BH206" i="4"/>
  <c r="BG206" i="4"/>
  <c r="BF206" i="4"/>
  <c r="T206" i="4"/>
  <c r="R206" i="4"/>
  <c r="P206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197" i="4"/>
  <c r="BH197" i="4"/>
  <c r="BG197" i="4"/>
  <c r="BF197" i="4"/>
  <c r="T197" i="4"/>
  <c r="R197" i="4"/>
  <c r="P197" i="4"/>
  <c r="BI195" i="4"/>
  <c r="BH195" i="4"/>
  <c r="BG195" i="4"/>
  <c r="BF195" i="4"/>
  <c r="T195" i="4"/>
  <c r="R195" i="4"/>
  <c r="P195" i="4"/>
  <c r="BI191" i="4"/>
  <c r="BH191" i="4"/>
  <c r="BG191" i="4"/>
  <c r="BF191" i="4"/>
  <c r="T191" i="4"/>
  <c r="R191" i="4"/>
  <c r="P191" i="4"/>
  <c r="BI187" i="4"/>
  <c r="BH187" i="4"/>
  <c r="BG187" i="4"/>
  <c r="BF187" i="4"/>
  <c r="T187" i="4"/>
  <c r="R187" i="4"/>
  <c r="P187" i="4"/>
  <c r="BI183" i="4"/>
  <c r="BH183" i="4"/>
  <c r="BG183" i="4"/>
  <c r="BF183" i="4"/>
  <c r="T183" i="4"/>
  <c r="T182" i="4"/>
  <c r="R183" i="4"/>
  <c r="R182" i="4" s="1"/>
  <c r="P183" i="4"/>
  <c r="P182" i="4" s="1"/>
  <c r="BI181" i="4"/>
  <c r="BH181" i="4"/>
  <c r="BG181" i="4"/>
  <c r="BF181" i="4"/>
  <c r="T181" i="4"/>
  <c r="R181" i="4"/>
  <c r="P181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69" i="4"/>
  <c r="BH169" i="4"/>
  <c r="BG169" i="4"/>
  <c r="BF169" i="4"/>
  <c r="T169" i="4"/>
  <c r="R169" i="4"/>
  <c r="P169" i="4"/>
  <c r="BI160" i="4"/>
  <c r="BH160" i="4"/>
  <c r="BG160" i="4"/>
  <c r="BF160" i="4"/>
  <c r="T160" i="4"/>
  <c r="R160" i="4"/>
  <c r="P160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0" i="4"/>
  <c r="BH150" i="4"/>
  <c r="BG150" i="4"/>
  <c r="BF150" i="4"/>
  <c r="T150" i="4"/>
  <c r="R150" i="4"/>
  <c r="P150" i="4"/>
  <c r="BI146" i="4"/>
  <c r="BH146" i="4"/>
  <c r="BG146" i="4"/>
  <c r="BF146" i="4"/>
  <c r="T146" i="4"/>
  <c r="R146" i="4"/>
  <c r="P146" i="4"/>
  <c r="BI143" i="4"/>
  <c r="BH143" i="4"/>
  <c r="BG143" i="4"/>
  <c r="BF143" i="4"/>
  <c r="T143" i="4"/>
  <c r="R143" i="4"/>
  <c r="P143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R137" i="4"/>
  <c r="P137" i="4"/>
  <c r="BI131" i="4"/>
  <c r="BH131" i="4"/>
  <c r="BG131" i="4"/>
  <c r="BF131" i="4"/>
  <c r="T131" i="4"/>
  <c r="R131" i="4"/>
  <c r="P131" i="4"/>
  <c r="BI127" i="4"/>
  <c r="BH127" i="4"/>
  <c r="BG127" i="4"/>
  <c r="BF127" i="4"/>
  <c r="T127" i="4"/>
  <c r="R127" i="4"/>
  <c r="P127" i="4"/>
  <c r="J120" i="4"/>
  <c r="F120" i="4"/>
  <c r="F118" i="4"/>
  <c r="E116" i="4"/>
  <c r="J91" i="4"/>
  <c r="F91" i="4"/>
  <c r="F89" i="4"/>
  <c r="E87" i="4"/>
  <c r="J24" i="4"/>
  <c r="E24" i="4"/>
  <c r="J92" i="4" s="1"/>
  <c r="J23" i="4"/>
  <c r="J18" i="4"/>
  <c r="E18" i="4"/>
  <c r="F121" i="4"/>
  <c r="J17" i="4"/>
  <c r="J12" i="4"/>
  <c r="J89" i="4" s="1"/>
  <c r="E7" i="4"/>
  <c r="E114" i="4"/>
  <c r="J37" i="3"/>
  <c r="J36" i="3"/>
  <c r="AY96" i="1" s="1"/>
  <c r="J35" i="3"/>
  <c r="AX96" i="1"/>
  <c r="BI253" i="3"/>
  <c r="BH253" i="3"/>
  <c r="BG253" i="3"/>
  <c r="BF253" i="3"/>
  <c r="T253" i="3"/>
  <c r="R253" i="3"/>
  <c r="P253" i="3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6" i="3"/>
  <c r="BH246" i="3"/>
  <c r="BG246" i="3"/>
  <c r="BF246" i="3"/>
  <c r="T246" i="3"/>
  <c r="R246" i="3"/>
  <c r="P246" i="3"/>
  <c r="BI243" i="3"/>
  <c r="BH243" i="3"/>
  <c r="BG243" i="3"/>
  <c r="BF243" i="3"/>
  <c r="T243" i="3"/>
  <c r="R243" i="3"/>
  <c r="P243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6" i="3"/>
  <c r="BH236" i="3"/>
  <c r="BG236" i="3"/>
  <c r="BF236" i="3"/>
  <c r="T236" i="3"/>
  <c r="R236" i="3"/>
  <c r="P236" i="3"/>
  <c r="BI233" i="3"/>
  <c r="BH233" i="3"/>
  <c r="BG233" i="3"/>
  <c r="BF233" i="3"/>
  <c r="T233" i="3"/>
  <c r="R233" i="3"/>
  <c r="P233" i="3"/>
  <c r="BI229" i="3"/>
  <c r="BH229" i="3"/>
  <c r="BG229" i="3"/>
  <c r="BF229" i="3"/>
  <c r="T229" i="3"/>
  <c r="R229" i="3"/>
  <c r="P229" i="3"/>
  <c r="BI225" i="3"/>
  <c r="BH225" i="3"/>
  <c r="BG225" i="3"/>
  <c r="BF225" i="3"/>
  <c r="T225" i="3"/>
  <c r="R225" i="3"/>
  <c r="P225" i="3"/>
  <c r="BI218" i="3"/>
  <c r="BH218" i="3"/>
  <c r="BG218" i="3"/>
  <c r="BF218" i="3"/>
  <c r="T218" i="3"/>
  <c r="R218" i="3"/>
  <c r="P218" i="3"/>
  <c r="BI214" i="3"/>
  <c r="BH214" i="3"/>
  <c r="BG214" i="3"/>
  <c r="BF214" i="3"/>
  <c r="T214" i="3"/>
  <c r="R214" i="3"/>
  <c r="P214" i="3"/>
  <c r="BI211" i="3"/>
  <c r="BH211" i="3"/>
  <c r="BG211" i="3"/>
  <c r="BF211" i="3"/>
  <c r="T211" i="3"/>
  <c r="R211" i="3"/>
  <c r="P211" i="3"/>
  <c r="BI208" i="3"/>
  <c r="BH208" i="3"/>
  <c r="BG208" i="3"/>
  <c r="BF208" i="3"/>
  <c r="T208" i="3"/>
  <c r="R208" i="3"/>
  <c r="P208" i="3"/>
  <c r="BI206" i="3"/>
  <c r="BH206" i="3"/>
  <c r="BG206" i="3"/>
  <c r="BF206" i="3"/>
  <c r="T206" i="3"/>
  <c r="R206" i="3"/>
  <c r="P206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6" i="3"/>
  <c r="BH196" i="3"/>
  <c r="BG196" i="3"/>
  <c r="BF196" i="3"/>
  <c r="T196" i="3"/>
  <c r="R196" i="3"/>
  <c r="P196" i="3"/>
  <c r="BI192" i="3"/>
  <c r="BH192" i="3"/>
  <c r="BG192" i="3"/>
  <c r="BF192" i="3"/>
  <c r="T192" i="3"/>
  <c r="R192" i="3"/>
  <c r="P192" i="3"/>
  <c r="BI188" i="3"/>
  <c r="BH188" i="3"/>
  <c r="BG188" i="3"/>
  <c r="BF188" i="3"/>
  <c r="T188" i="3"/>
  <c r="T187" i="3" s="1"/>
  <c r="R188" i="3"/>
  <c r="R187" i="3" s="1"/>
  <c r="P188" i="3"/>
  <c r="P187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69" i="3"/>
  <c r="BH169" i="3"/>
  <c r="BG169" i="3"/>
  <c r="BF169" i="3"/>
  <c r="T169" i="3"/>
  <c r="R169" i="3"/>
  <c r="P169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6" i="3"/>
  <c r="BH146" i="3"/>
  <c r="BG146" i="3"/>
  <c r="BF146" i="3"/>
  <c r="T146" i="3"/>
  <c r="R146" i="3"/>
  <c r="P146" i="3"/>
  <c r="BI143" i="3"/>
  <c r="BH143" i="3"/>
  <c r="BG143" i="3"/>
  <c r="BF143" i="3"/>
  <c r="T143" i="3"/>
  <c r="R143" i="3"/>
  <c r="P143" i="3"/>
  <c r="BI140" i="3"/>
  <c r="BH140" i="3"/>
  <c r="BG140" i="3"/>
  <c r="BF140" i="3"/>
  <c r="T140" i="3"/>
  <c r="R140" i="3"/>
  <c r="P140" i="3"/>
  <c r="BI137" i="3"/>
  <c r="BH137" i="3"/>
  <c r="BG137" i="3"/>
  <c r="BF137" i="3"/>
  <c r="T137" i="3"/>
  <c r="R137" i="3"/>
  <c r="P137" i="3"/>
  <c r="BI131" i="3"/>
  <c r="BH131" i="3"/>
  <c r="BG131" i="3"/>
  <c r="BF131" i="3"/>
  <c r="T131" i="3"/>
  <c r="R131" i="3"/>
  <c r="P131" i="3"/>
  <c r="BI127" i="3"/>
  <c r="BH127" i="3"/>
  <c r="BG127" i="3"/>
  <c r="BF127" i="3"/>
  <c r="T127" i="3"/>
  <c r="R127" i="3"/>
  <c r="P127" i="3"/>
  <c r="J120" i="3"/>
  <c r="F120" i="3"/>
  <c r="F118" i="3"/>
  <c r="E116" i="3"/>
  <c r="J91" i="3"/>
  <c r="F91" i="3"/>
  <c r="F89" i="3"/>
  <c r="E87" i="3"/>
  <c r="J24" i="3"/>
  <c r="E24" i="3"/>
  <c r="J92" i="3" s="1"/>
  <c r="J23" i="3"/>
  <c r="J18" i="3"/>
  <c r="E18" i="3"/>
  <c r="F92" i="3" s="1"/>
  <c r="J17" i="3"/>
  <c r="J12" i="3"/>
  <c r="J118" i="3" s="1"/>
  <c r="E7" i="3"/>
  <c r="E114" i="3"/>
  <c r="J37" i="2"/>
  <c r="J36" i="2"/>
  <c r="AY95" i="1"/>
  <c r="J35" i="2"/>
  <c r="AX95" i="1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49" i="2"/>
  <c r="BH249" i="2"/>
  <c r="BG249" i="2"/>
  <c r="BF249" i="2"/>
  <c r="T249" i="2"/>
  <c r="R249" i="2"/>
  <c r="P249" i="2"/>
  <c r="BI245" i="2"/>
  <c r="BH245" i="2"/>
  <c r="BG245" i="2"/>
  <c r="BF245" i="2"/>
  <c r="T245" i="2"/>
  <c r="R245" i="2"/>
  <c r="P245" i="2"/>
  <c r="BI242" i="2"/>
  <c r="BH242" i="2"/>
  <c r="BG242" i="2"/>
  <c r="BF242" i="2"/>
  <c r="T242" i="2"/>
  <c r="R242" i="2"/>
  <c r="P242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1" i="2"/>
  <c r="BH231" i="2"/>
  <c r="BG231" i="2"/>
  <c r="BF231" i="2"/>
  <c r="T231" i="2"/>
  <c r="R231" i="2"/>
  <c r="P231" i="2"/>
  <c r="BI227" i="2"/>
  <c r="BH227" i="2"/>
  <c r="BG227" i="2"/>
  <c r="BF227" i="2"/>
  <c r="T227" i="2"/>
  <c r="R227" i="2"/>
  <c r="P227" i="2"/>
  <c r="BI223" i="2"/>
  <c r="BH223" i="2"/>
  <c r="BG223" i="2"/>
  <c r="BF223" i="2"/>
  <c r="T223" i="2"/>
  <c r="R223" i="2"/>
  <c r="P223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6" i="2"/>
  <c r="BH206" i="2"/>
  <c r="BG206" i="2"/>
  <c r="BF206" i="2"/>
  <c r="T206" i="2"/>
  <c r="R206" i="2"/>
  <c r="P206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3" i="2"/>
  <c r="BH183" i="2"/>
  <c r="BG183" i="2"/>
  <c r="BF183" i="2"/>
  <c r="T183" i="2"/>
  <c r="T182" i="2"/>
  <c r="R183" i="2"/>
  <c r="R182" i="2"/>
  <c r="P183" i="2"/>
  <c r="P182" i="2"/>
  <c r="BI181" i="2"/>
  <c r="BH181" i="2"/>
  <c r="BG181" i="2"/>
  <c r="BF181" i="2"/>
  <c r="T181" i="2"/>
  <c r="R181" i="2"/>
  <c r="P181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7" i="2"/>
  <c r="BH137" i="2"/>
  <c r="BG137" i="2"/>
  <c r="BF137" i="2"/>
  <c r="T137" i="2"/>
  <c r="R137" i="2"/>
  <c r="P137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J120" i="2"/>
  <c r="F120" i="2"/>
  <c r="F118" i="2"/>
  <c r="E116" i="2"/>
  <c r="J91" i="2"/>
  <c r="F91" i="2"/>
  <c r="F89" i="2"/>
  <c r="E87" i="2"/>
  <c r="J24" i="2"/>
  <c r="E24" i="2"/>
  <c r="J92" i="2"/>
  <c r="J23" i="2"/>
  <c r="J18" i="2"/>
  <c r="E18" i="2"/>
  <c r="F121" i="2" s="1"/>
  <c r="J17" i="2"/>
  <c r="J12" i="2"/>
  <c r="J118" i="2" s="1"/>
  <c r="E7" i="2"/>
  <c r="E114" i="2"/>
  <c r="L90" i="1"/>
  <c r="AM90" i="1"/>
  <c r="AM89" i="1"/>
  <c r="L89" i="1"/>
  <c r="AM87" i="1"/>
  <c r="L87" i="1"/>
  <c r="L85" i="1"/>
  <c r="L84" i="1"/>
  <c r="J261" i="2"/>
  <c r="BK176" i="2"/>
  <c r="BK156" i="2"/>
  <c r="BK238" i="2"/>
  <c r="J183" i="2"/>
  <c r="J201" i="2"/>
  <c r="BK256" i="2"/>
  <c r="J206" i="2"/>
  <c r="J251" i="3"/>
  <c r="J160" i="3"/>
  <c r="J236" i="3"/>
  <c r="BK196" i="3"/>
  <c r="J140" i="3"/>
  <c r="BK211" i="3"/>
  <c r="BK202" i="3"/>
  <c r="BK178" i="3"/>
  <c r="J270" i="4"/>
  <c r="BK178" i="4"/>
  <c r="J253" i="4"/>
  <c r="J249" i="4"/>
  <c r="BK234" i="4"/>
  <c r="J259" i="4"/>
  <c r="BK150" i="4"/>
  <c r="J242" i="4"/>
  <c r="BK169" i="4"/>
  <c r="BK158" i="5"/>
  <c r="BK126" i="5"/>
  <c r="J231" i="5"/>
  <c r="BK161" i="5"/>
  <c r="J247" i="5"/>
  <c r="J158" i="5"/>
  <c r="BK220" i="5"/>
  <c r="J167" i="5"/>
  <c r="J301" i="6"/>
  <c r="BK249" i="6"/>
  <c r="BK170" i="6"/>
  <c r="J243" i="6"/>
  <c r="J233" i="6"/>
  <c r="J133" i="6"/>
  <c r="BK301" i="6"/>
  <c r="J213" i="6"/>
  <c r="J258" i="6"/>
  <c r="BK121" i="7"/>
  <c r="J272" i="2"/>
  <c r="J223" i="2"/>
  <c r="J127" i="2"/>
  <c r="BK259" i="2"/>
  <c r="J216" i="2"/>
  <c r="BK160" i="2"/>
  <c r="BK212" i="2"/>
  <c r="J160" i="2"/>
  <c r="BK236" i="2"/>
  <c r="J197" i="2"/>
  <c r="J246" i="3"/>
  <c r="J131" i="3"/>
  <c r="J218" i="3"/>
  <c r="J188" i="3"/>
  <c r="J150" i="3"/>
  <c r="J233" i="3"/>
  <c r="J155" i="3"/>
  <c r="BK192" i="3"/>
  <c r="J234" i="4"/>
  <c r="BK131" i="4"/>
  <c r="BK155" i="4"/>
  <c r="J238" i="4"/>
  <c r="BK174" i="4"/>
  <c r="J209" i="4"/>
  <c r="BK242" i="4"/>
  <c r="BK195" i="4"/>
  <c r="J227" i="4"/>
  <c r="J183" i="4"/>
  <c r="J211" i="5"/>
  <c r="BK132" i="5"/>
  <c r="J188" i="5"/>
  <c r="BK145" i="5"/>
  <c r="BK231" i="5"/>
  <c r="J177" i="5"/>
  <c r="BK227" i="6"/>
  <c r="J275" i="6"/>
  <c r="BK176" i="6"/>
  <c r="BK277" i="6"/>
  <c r="J227" i="6"/>
  <c r="BK146" i="6"/>
  <c r="J296" i="6"/>
  <c r="BK199" i="6"/>
  <c r="J119" i="7"/>
  <c r="BK266" i="2"/>
  <c r="J156" i="2"/>
  <c r="BK261" i="2"/>
  <c r="BK227" i="2"/>
  <c r="BK181" i="2"/>
  <c r="J137" i="2"/>
  <c r="J169" i="2"/>
  <c r="J249" i="2"/>
  <c r="BK209" i="2"/>
  <c r="BK150" i="2"/>
  <c r="BK200" i="3"/>
  <c r="BK233" i="3"/>
  <c r="J183" i="3"/>
  <c r="BK251" i="3"/>
  <c r="BK146" i="3"/>
  <c r="BK176" i="3"/>
  <c r="J146" i="3"/>
  <c r="BK201" i="4"/>
  <c r="BK181" i="4"/>
  <c r="BK238" i="4"/>
  <c r="BK127" i="4"/>
  <c r="BK140" i="4"/>
  <c r="BK227" i="4"/>
  <c r="BK266" i="4"/>
  <c r="J236" i="4"/>
  <c r="BK176" i="4"/>
  <c r="J209" i="5"/>
  <c r="J206" i="5"/>
  <c r="BK236" i="5"/>
  <c r="BK163" i="5"/>
  <c r="BK136" i="5"/>
  <c r="BK154" i="5"/>
  <c r="J236" i="5"/>
  <c r="J161" i="5"/>
  <c r="BK286" i="6"/>
  <c r="BK204" i="6"/>
  <c r="BK291" i="6"/>
  <c r="J146" i="6"/>
  <c r="BK197" i="6"/>
  <c r="J264" i="6"/>
  <c r="J156" i="6"/>
  <c r="J209" i="6"/>
  <c r="J126" i="7"/>
  <c r="BK270" i="2"/>
  <c r="J259" i="2"/>
  <c r="BK203" i="2"/>
  <c r="BK155" i="2"/>
  <c r="J150" i="2"/>
  <c r="J256" i="2"/>
  <c r="J236" i="2"/>
  <c r="BK223" i="2"/>
  <c r="J191" i="2"/>
  <c r="J146" i="2"/>
  <c r="J143" i="2"/>
  <c r="BK143" i="2"/>
  <c r="BK178" i="2"/>
  <c r="BK146" i="2"/>
  <c r="BK245" i="2"/>
  <c r="J227" i="2"/>
  <c r="BK187" i="2"/>
  <c r="BK248" i="3"/>
  <c r="J181" i="3"/>
  <c r="BK246" i="3"/>
  <c r="J229" i="3"/>
  <c r="J206" i="3"/>
  <c r="J192" i="3"/>
  <c r="J178" i="3"/>
  <c r="J243" i="3"/>
  <c r="BK229" i="3"/>
  <c r="BK169" i="3"/>
  <c r="BK131" i="3"/>
  <c r="BK183" i="3"/>
  <c r="BK150" i="3"/>
  <c r="J256" i="4"/>
  <c r="J195" i="4"/>
  <c r="BK206" i="4"/>
  <c r="J140" i="4"/>
  <c r="J191" i="4"/>
  <c r="J231" i="4"/>
  <c r="BK143" i="4"/>
  <c r="J216" i="4"/>
  <c r="BK253" i="4"/>
  <c r="BK212" i="4"/>
  <c r="J156" i="4"/>
  <c r="BK256" i="4"/>
  <c r="J203" i="4"/>
  <c r="BK156" i="4"/>
  <c r="J127" i="4"/>
  <c r="BK184" i="5"/>
  <c r="BK213" i="5"/>
  <c r="J192" i="5"/>
  <c r="BK245" i="5"/>
  <c r="BK167" i="5"/>
  <c r="J156" i="5"/>
  <c r="J220" i="5"/>
  <c r="J136" i="5"/>
  <c r="J132" i="5"/>
  <c r="J224" i="5"/>
  <c r="BK196" i="5"/>
  <c r="BK173" i="5"/>
  <c r="J277" i="6"/>
  <c r="BK151" i="6"/>
  <c r="J299" i="6"/>
  <c r="BK264" i="6"/>
  <c r="BK202" i="6"/>
  <c r="J281" i="6"/>
  <c r="BK233" i="6"/>
  <c r="J270" i="6"/>
  <c r="BK213" i="6"/>
  <c r="J169" i="6"/>
  <c r="BK258" i="6"/>
  <c r="J170" i="6"/>
  <c r="J286" i="6"/>
  <c r="J225" i="6"/>
  <c r="BK156" i="6"/>
  <c r="J124" i="7"/>
  <c r="J266" i="2"/>
  <c r="BK216" i="2"/>
  <c r="J181" i="2"/>
  <c r="J242" i="2"/>
  <c r="BK197" i="2"/>
  <c r="BK131" i="2"/>
  <c r="BK183" i="2"/>
  <c r="BK272" i="2"/>
  <c r="J234" i="2"/>
  <c r="J174" i="2"/>
  <c r="BK137" i="3"/>
  <c r="BK240" i="3"/>
  <c r="J202" i="3"/>
  <c r="J176" i="3"/>
  <c r="BK214" i="3"/>
  <c r="J196" i="3"/>
  <c r="J169" i="3"/>
  <c r="J127" i="3"/>
  <c r="BK191" i="4"/>
  <c r="J201" i="4"/>
  <c r="BK183" i="4"/>
  <c r="J181" i="4"/>
  <c r="J264" i="4"/>
  <c r="BK197" i="4"/>
  <c r="J261" i="4"/>
  <c r="J197" i="4"/>
  <c r="J131" i="4"/>
  <c r="J126" i="5"/>
  <c r="J241" i="5"/>
  <c r="BK211" i="5"/>
  <c r="BK217" i="5"/>
  <c r="J201" i="5"/>
  <c r="BK140" i="5"/>
  <c r="J217" i="5"/>
  <c r="J154" i="5"/>
  <c r="BK294" i="6"/>
  <c r="BK207" i="6"/>
  <c r="BK299" i="6"/>
  <c r="BK141" i="6"/>
  <c r="J151" i="6"/>
  <c r="J238" i="6"/>
  <c r="BK238" i="6"/>
  <c r="BK289" i="6"/>
  <c r="BK126" i="7"/>
  <c r="BK264" i="2"/>
  <c r="BK169" i="2"/>
  <c r="BK127" i="2"/>
  <c r="BK234" i="2"/>
  <c r="J195" i="2"/>
  <c r="J155" i="2"/>
  <c r="J209" i="2"/>
  <c r="J176" i="2"/>
  <c r="J253" i="2"/>
  <c r="BK191" i="2"/>
  <c r="BK218" i="3"/>
  <c r="J248" i="3"/>
  <c r="J211" i="3"/>
  <c r="BK186" i="3"/>
  <c r="J240" i="3"/>
  <c r="BK206" i="3"/>
  <c r="BK127" i="3"/>
  <c r="J174" i="3"/>
  <c r="BK140" i="3"/>
  <c r="BK216" i="4"/>
  <c r="J143" i="4"/>
  <c r="J187" i="4"/>
  <c r="BK270" i="4"/>
  <c r="BK160" i="4"/>
  <c r="BK231" i="4"/>
  <c r="J169" i="4"/>
  <c r="BK245" i="4"/>
  <c r="J150" i="4"/>
  <c r="J173" i="5"/>
  <c r="BK201" i="5"/>
  <c r="BK234" i="5"/>
  <c r="BK177" i="5"/>
  <c r="J213" i="5"/>
  <c r="BK209" i="5"/>
  <c r="J245" i="5"/>
  <c r="J184" i="5"/>
  <c r="BK209" i="6"/>
  <c r="J291" i="6"/>
  <c r="J195" i="6"/>
  <c r="BK275" i="6"/>
  <c r="BK235" i="6"/>
  <c r="J188" i="6"/>
  <c r="J197" i="6"/>
  <c r="J235" i="6"/>
  <c r="J141" i="6"/>
  <c r="J121" i="7"/>
  <c r="J264" i="2"/>
  <c r="J212" i="2"/>
  <c r="J187" i="2"/>
  <c r="J245" i="2"/>
  <c r="BK206" i="2"/>
  <c r="J140" i="2"/>
  <c r="BK140" i="2"/>
  <c r="J238" i="2"/>
  <c r="BK195" i="2"/>
  <c r="J225" i="3"/>
  <c r="BK243" i="3"/>
  <c r="BK208" i="3"/>
  <c r="BK174" i="3"/>
  <c r="BK236" i="3"/>
  <c r="BK160" i="3"/>
  <c r="BK188" i="3"/>
  <c r="BK155" i="3"/>
  <c r="J272" i="4"/>
  <c r="J176" i="4"/>
  <c r="J245" i="4"/>
  <c r="BK236" i="4"/>
  <c r="BK272" i="4"/>
  <c r="J146" i="4"/>
  <c r="BK203" i="4"/>
  <c r="BK264" i="4"/>
  <c r="J212" i="4"/>
  <c r="J137" i="4"/>
  <c r="J140" i="5"/>
  <c r="BK247" i="5"/>
  <c r="J228" i="5"/>
  <c r="BK156" i="5"/>
  <c r="BK228" i="5"/>
  <c r="J145" i="5"/>
  <c r="BK239" i="5"/>
  <c r="BK188" i="5"/>
  <c r="J162" i="6"/>
  <c r="BK281" i="6"/>
  <c r="BK127" i="6"/>
  <c r="BK169" i="6"/>
  <c r="J204" i="6"/>
  <c r="J199" i="6"/>
  <c r="BK243" i="6"/>
  <c r="J202" i="6"/>
  <c r="J127" i="6"/>
  <c r="J270" i="2"/>
  <c r="BK253" i="2"/>
  <c r="BK174" i="2"/>
  <c r="J131" i="2"/>
  <c r="BK137" i="2"/>
  <c r="BK249" i="2"/>
  <c r="J231" i="2"/>
  <c r="BK201" i="2"/>
  <c r="J178" i="2"/>
  <c r="AS94" i="1"/>
  <c r="BK242" i="2"/>
  <c r="BK231" i="2"/>
  <c r="J203" i="2"/>
  <c r="BK253" i="3"/>
  <c r="J208" i="3"/>
  <c r="J253" i="3"/>
  <c r="J238" i="3"/>
  <c r="J214" i="3"/>
  <c r="J200" i="3"/>
  <c r="BK181" i="3"/>
  <c r="BK143" i="3"/>
  <c r="BK238" i="3"/>
  <c r="BK225" i="3"/>
  <c r="J156" i="3"/>
  <c r="J137" i="3"/>
  <c r="J186" i="3"/>
  <c r="BK156" i="3"/>
  <c r="J143" i="3"/>
  <c r="BK223" i="4"/>
  <c r="J174" i="4"/>
  <c r="BK249" i="4"/>
  <c r="J266" i="4"/>
  <c r="J206" i="4"/>
  <c r="J178" i="4"/>
  <c r="BK261" i="4"/>
  <c r="J155" i="4"/>
  <c r="BK137" i="4"/>
  <c r="BK209" i="4"/>
  <c r="J160" i="4"/>
  <c r="BK259" i="4"/>
  <c r="J223" i="4"/>
  <c r="BK187" i="4"/>
  <c r="BK146" i="4"/>
  <c r="J196" i="5"/>
  <c r="J234" i="5"/>
  <c r="J163" i="5"/>
  <c r="J239" i="5"/>
  <c r="J170" i="5"/>
  <c r="BK146" i="5"/>
  <c r="BK224" i="5"/>
  <c r="BK192" i="5"/>
  <c r="J146" i="5"/>
  <c r="BK241" i="5"/>
  <c r="BK206" i="5"/>
  <c r="BK170" i="5"/>
  <c r="J219" i="6"/>
  <c r="BK133" i="6"/>
  <c r="BK225" i="6"/>
  <c r="BK188" i="6"/>
  <c r="BK296" i="6"/>
  <c r="J176" i="6"/>
  <c r="J249" i="6"/>
  <c r="J207" i="6"/>
  <c r="BK162" i="6"/>
  <c r="BK270" i="6"/>
  <c r="BK195" i="6"/>
  <c r="J289" i="6"/>
  <c r="BK219" i="6"/>
  <c r="J294" i="6"/>
  <c r="BK124" i="7"/>
  <c r="BK119" i="7"/>
  <c r="T154" i="2" l="1"/>
  <c r="R205" i="2"/>
  <c r="T126" i="3"/>
  <c r="BK173" i="3"/>
  <c r="J173" i="3" s="1"/>
  <c r="J100" i="3" s="1"/>
  <c r="BK210" i="3"/>
  <c r="J210" i="3" s="1"/>
  <c r="J104" i="3" s="1"/>
  <c r="BK154" i="4"/>
  <c r="J154" i="4"/>
  <c r="J99" i="4"/>
  <c r="P205" i="4"/>
  <c r="BK154" i="2"/>
  <c r="J154" i="2"/>
  <c r="J99" i="2"/>
  <c r="T173" i="2"/>
  <c r="T186" i="2"/>
  <c r="P126" i="3"/>
  <c r="T173" i="3"/>
  <c r="R191" i="3"/>
  <c r="T126" i="4"/>
  <c r="R205" i="4"/>
  <c r="P144" i="5"/>
  <c r="BK153" i="5"/>
  <c r="J153" i="5"/>
  <c r="J100" i="5"/>
  <c r="T153" i="5"/>
  <c r="T126" i="2"/>
  <c r="T125" i="2" s="1"/>
  <c r="R173" i="2"/>
  <c r="R186" i="2"/>
  <c r="R185" i="2" s="1"/>
  <c r="BK154" i="3"/>
  <c r="J154" i="3" s="1"/>
  <c r="J99" i="3" s="1"/>
  <c r="P210" i="3"/>
  <c r="T173" i="4"/>
  <c r="BK186" i="4"/>
  <c r="J186" i="4" s="1"/>
  <c r="J103" i="4" s="1"/>
  <c r="BK144" i="5"/>
  <c r="J144" i="5"/>
  <c r="J99" i="5" s="1"/>
  <c r="T144" i="5"/>
  <c r="P153" i="5"/>
  <c r="BK126" i="2"/>
  <c r="J126" i="2" s="1"/>
  <c r="J98" i="2" s="1"/>
  <c r="BK173" i="2"/>
  <c r="J173" i="2" s="1"/>
  <c r="J100" i="2" s="1"/>
  <c r="P186" i="2"/>
  <c r="R173" i="3"/>
  <c r="T191" i="3"/>
  <c r="P126" i="4"/>
  <c r="T205" i="4"/>
  <c r="BK125" i="5"/>
  <c r="J125" i="5" s="1"/>
  <c r="J98" i="5" s="1"/>
  <c r="BK166" i="5"/>
  <c r="BK165" i="5" s="1"/>
  <c r="J165" i="5" s="1"/>
  <c r="J102" i="5" s="1"/>
  <c r="R154" i="2"/>
  <c r="T205" i="2"/>
  <c r="R126" i="3"/>
  <c r="R125" i="3" s="1"/>
  <c r="R154" i="3"/>
  <c r="R210" i="3"/>
  <c r="R190" i="3"/>
  <c r="BK126" i="4"/>
  <c r="J126" i="4" s="1"/>
  <c r="J98" i="4" s="1"/>
  <c r="T154" i="4"/>
  <c r="R173" i="4"/>
  <c r="T186" i="4"/>
  <c r="T125" i="5"/>
  <c r="T124" i="5" s="1"/>
  <c r="R144" i="5"/>
  <c r="R153" i="5"/>
  <c r="P154" i="2"/>
  <c r="P205" i="2"/>
  <c r="P154" i="3"/>
  <c r="P191" i="3"/>
  <c r="P190" i="3" s="1"/>
  <c r="R154" i="4"/>
  <c r="P173" i="4"/>
  <c r="P186" i="4"/>
  <c r="R125" i="5"/>
  <c r="R124" i="5" s="1"/>
  <c r="R166" i="5"/>
  <c r="R165" i="5"/>
  <c r="R126" i="2"/>
  <c r="R125" i="2" s="1"/>
  <c r="BK205" i="2"/>
  <c r="J205" i="2"/>
  <c r="J104" i="2"/>
  <c r="BK126" i="3"/>
  <c r="J126" i="3"/>
  <c r="J98" i="3" s="1"/>
  <c r="T154" i="3"/>
  <c r="T210" i="3"/>
  <c r="T190" i="3" s="1"/>
  <c r="P154" i="4"/>
  <c r="BK205" i="4"/>
  <c r="J205" i="4" s="1"/>
  <c r="J104" i="4" s="1"/>
  <c r="P125" i="5"/>
  <c r="P124" i="5" s="1"/>
  <c r="P166" i="5"/>
  <c r="P165" i="5" s="1"/>
  <c r="P126" i="2"/>
  <c r="P125" i="2"/>
  <c r="P173" i="2"/>
  <c r="BK186" i="2"/>
  <c r="J186" i="2" s="1"/>
  <c r="J103" i="2" s="1"/>
  <c r="P173" i="3"/>
  <c r="BK191" i="3"/>
  <c r="J191" i="3"/>
  <c r="J103" i="3" s="1"/>
  <c r="R126" i="4"/>
  <c r="R125" i="4"/>
  <c r="BK173" i="4"/>
  <c r="BK125" i="4" s="1"/>
  <c r="J125" i="4" s="1"/>
  <c r="J97" i="4" s="1"/>
  <c r="R186" i="4"/>
  <c r="T166" i="5"/>
  <c r="T165" i="5"/>
  <c r="BK126" i="6"/>
  <c r="J126" i="6" s="1"/>
  <c r="J98" i="6" s="1"/>
  <c r="P126" i="6"/>
  <c r="R126" i="6"/>
  <c r="T126" i="6"/>
  <c r="BK168" i="6"/>
  <c r="J168" i="6" s="1"/>
  <c r="J99" i="6" s="1"/>
  <c r="P168" i="6"/>
  <c r="R168" i="6"/>
  <c r="T168" i="6"/>
  <c r="BK194" i="6"/>
  <c r="J194" i="6" s="1"/>
  <c r="J100" i="6" s="1"/>
  <c r="P194" i="6"/>
  <c r="R194" i="6"/>
  <c r="T194" i="6"/>
  <c r="BK212" i="6"/>
  <c r="J212" i="6"/>
  <c r="J103" i="6"/>
  <c r="P212" i="6"/>
  <c r="R212" i="6"/>
  <c r="R211" i="6" s="1"/>
  <c r="T212" i="6"/>
  <c r="BK237" i="6"/>
  <c r="J237" i="6"/>
  <c r="J104" i="6"/>
  <c r="P237" i="6"/>
  <c r="R237" i="6"/>
  <c r="T237" i="6"/>
  <c r="BK118" i="7"/>
  <c r="J118" i="7" s="1"/>
  <c r="J97" i="7" s="1"/>
  <c r="P118" i="7"/>
  <c r="P117" i="7"/>
  <c r="AU100" i="1"/>
  <c r="R118" i="7"/>
  <c r="R117" i="7"/>
  <c r="T118" i="7"/>
  <c r="T117" i="7" s="1"/>
  <c r="BK162" i="5"/>
  <c r="J162" i="5"/>
  <c r="J101" i="5" s="1"/>
  <c r="BK182" i="2"/>
  <c r="J182" i="2" s="1"/>
  <c r="J101" i="2" s="1"/>
  <c r="BK187" i="3"/>
  <c r="J187" i="3" s="1"/>
  <c r="J101" i="3" s="1"/>
  <c r="BK182" i="4"/>
  <c r="J182" i="4"/>
  <c r="J101" i="4"/>
  <c r="BK208" i="6"/>
  <c r="J208" i="6"/>
  <c r="J101" i="6" s="1"/>
  <c r="BK211" i="6"/>
  <c r="J211" i="6"/>
  <c r="J102" i="6"/>
  <c r="J92" i="7"/>
  <c r="J111" i="7"/>
  <c r="F114" i="7"/>
  <c r="BE121" i="7"/>
  <c r="BE124" i="7"/>
  <c r="BE126" i="7"/>
  <c r="E85" i="7"/>
  <c r="BE119" i="7"/>
  <c r="E85" i="6"/>
  <c r="BE146" i="6"/>
  <c r="BE162" i="6"/>
  <c r="BE197" i="6"/>
  <c r="BE199" i="6"/>
  <c r="BE204" i="6"/>
  <c r="BE209" i="6"/>
  <c r="BE219" i="6"/>
  <c r="BE225" i="6"/>
  <c r="BE227" i="6"/>
  <c r="BE301" i="6"/>
  <c r="J121" i="6"/>
  <c r="BE233" i="6"/>
  <c r="BE249" i="6"/>
  <c r="J89" i="6"/>
  <c r="BE188" i="6"/>
  <c r="BE202" i="6"/>
  <c r="F121" i="6"/>
  <c r="BE127" i="6"/>
  <c r="BE141" i="6"/>
  <c r="BE176" i="6"/>
  <c r="BE195" i="6"/>
  <c r="BE264" i="6"/>
  <c r="BE275" i="6"/>
  <c r="BE294" i="6"/>
  <c r="BK124" i="5"/>
  <c r="J124" i="5"/>
  <c r="J97" i="5"/>
  <c r="BE151" i="6"/>
  <c r="BE133" i="6"/>
  <c r="BE156" i="6"/>
  <c r="BE169" i="6"/>
  <c r="BE213" i="6"/>
  <c r="BE235" i="6"/>
  <c r="BE299" i="6"/>
  <c r="BE170" i="6"/>
  <c r="BE207" i="6"/>
  <c r="BE238" i="6"/>
  <c r="BE243" i="6"/>
  <c r="BE258" i="6"/>
  <c r="BE270" i="6"/>
  <c r="BE277" i="6"/>
  <c r="BE281" i="6"/>
  <c r="BE286" i="6"/>
  <c r="BE289" i="6"/>
  <c r="BE291" i="6"/>
  <c r="BE296" i="6"/>
  <c r="J92" i="5"/>
  <c r="BE132" i="5"/>
  <c r="BE140" i="5"/>
  <c r="BE145" i="5"/>
  <c r="BE161" i="5"/>
  <c r="BE211" i="5"/>
  <c r="BE236" i="5"/>
  <c r="BE239" i="5"/>
  <c r="BE241" i="5"/>
  <c r="J89" i="5"/>
  <c r="BK185" i="4"/>
  <c r="J185" i="4"/>
  <c r="J102" i="4" s="1"/>
  <c r="E113" i="5"/>
  <c r="BE126" i="5"/>
  <c r="BE154" i="5"/>
  <c r="BE173" i="5"/>
  <c r="BE177" i="5"/>
  <c r="BE184" i="5"/>
  <c r="BE188" i="5"/>
  <c r="BE196" i="5"/>
  <c r="BE146" i="5"/>
  <c r="BE224" i="5"/>
  <c r="BE234" i="5"/>
  <c r="F120" i="5"/>
  <c r="BE136" i="5"/>
  <c r="BE156" i="5"/>
  <c r="BE158" i="5"/>
  <c r="BE163" i="5"/>
  <c r="BE167" i="5"/>
  <c r="BE170" i="5"/>
  <c r="BE213" i="5"/>
  <c r="BE220" i="5"/>
  <c r="BE231" i="5"/>
  <c r="BE245" i="5"/>
  <c r="BE247" i="5"/>
  <c r="BE192" i="5"/>
  <c r="BE209" i="5"/>
  <c r="BE217" i="5"/>
  <c r="BE201" i="5"/>
  <c r="BE206" i="5"/>
  <c r="BE228" i="5"/>
  <c r="F92" i="4"/>
  <c r="BE127" i="4"/>
  <c r="BE131" i="4"/>
  <c r="BE143" i="4"/>
  <c r="BE155" i="4"/>
  <c r="BE181" i="4"/>
  <c r="BE234" i="4"/>
  <c r="BE249" i="4"/>
  <c r="E85" i="4"/>
  <c r="J118" i="4"/>
  <c r="BE137" i="4"/>
  <c r="BE146" i="4"/>
  <c r="BE201" i="4"/>
  <c r="BE206" i="4"/>
  <c r="BE216" i="4"/>
  <c r="BE223" i="4"/>
  <c r="BE238" i="4"/>
  <c r="BE245" i="4"/>
  <c r="BE270" i="4"/>
  <c r="BE156" i="4"/>
  <c r="BE174" i="4"/>
  <c r="BE176" i="4"/>
  <c r="BE178" i="4"/>
  <c r="BE187" i="4"/>
  <c r="BE191" i="4"/>
  <c r="BE195" i="4"/>
  <c r="BE197" i="4"/>
  <c r="BE203" i="4"/>
  <c r="BE227" i="4"/>
  <c r="BE236" i="4"/>
  <c r="BE140" i="4"/>
  <c r="BE160" i="4"/>
  <c r="BE169" i="4"/>
  <c r="BE209" i="4"/>
  <c r="BE212" i="4"/>
  <c r="BE253" i="4"/>
  <c r="BE264" i="4"/>
  <c r="BE183" i="4"/>
  <c r="BE259" i="4"/>
  <c r="BE261" i="4"/>
  <c r="BE272" i="4"/>
  <c r="BK190" i="3"/>
  <c r="J190" i="3"/>
  <c r="J102" i="3" s="1"/>
  <c r="J121" i="4"/>
  <c r="BE150" i="4"/>
  <c r="BE231" i="4"/>
  <c r="BE242" i="4"/>
  <c r="BE256" i="4"/>
  <c r="BE266" i="4"/>
  <c r="BK185" i="2"/>
  <c r="J185" i="2" s="1"/>
  <c r="J102" i="2" s="1"/>
  <c r="E85" i="3"/>
  <c r="J89" i="3"/>
  <c r="F121" i="3"/>
  <c r="BE127" i="3"/>
  <c r="BE137" i="3"/>
  <c r="BE143" i="3"/>
  <c r="BE155" i="3"/>
  <c r="BE169" i="3"/>
  <c r="BE181" i="3"/>
  <c r="BE183" i="3"/>
  <c r="BE186" i="3"/>
  <c r="BE192" i="3"/>
  <c r="BE200" i="3"/>
  <c r="J121" i="3"/>
  <c r="BE206" i="3"/>
  <c r="BE174" i="3"/>
  <c r="BE218" i="3"/>
  <c r="BE229" i="3"/>
  <c r="BE233" i="3"/>
  <c r="BE140" i="3"/>
  <c r="BE160" i="3"/>
  <c r="BE188" i="3"/>
  <c r="BE202" i="3"/>
  <c r="BE208" i="3"/>
  <c r="BE211" i="3"/>
  <c r="BE225" i="3"/>
  <c r="BE236" i="3"/>
  <c r="BE238" i="3"/>
  <c r="BE240" i="3"/>
  <c r="BE243" i="3"/>
  <c r="BE246" i="3"/>
  <c r="BE253" i="3"/>
  <c r="BE131" i="3"/>
  <c r="BE146" i="3"/>
  <c r="BE150" i="3"/>
  <c r="BE156" i="3"/>
  <c r="BE176" i="3"/>
  <c r="BE178" i="3"/>
  <c r="BE196" i="3"/>
  <c r="BE214" i="3"/>
  <c r="BE248" i="3"/>
  <c r="BE251" i="3"/>
  <c r="F92" i="2"/>
  <c r="J121" i="2"/>
  <c r="BE176" i="2"/>
  <c r="BE178" i="2"/>
  <c r="BE183" i="2"/>
  <c r="BE212" i="2"/>
  <c r="BE223" i="2"/>
  <c r="BE236" i="2"/>
  <c r="BE249" i="2"/>
  <c r="BE127" i="2"/>
  <c r="BE156" i="2"/>
  <c r="BE160" i="2"/>
  <c r="BE174" i="2"/>
  <c r="BE197" i="2"/>
  <c r="BE203" i="2"/>
  <c r="BE206" i="2"/>
  <c r="BE137" i="2"/>
  <c r="BE146" i="2"/>
  <c r="BE140" i="2"/>
  <c r="BE181" i="2"/>
  <c r="E85" i="2"/>
  <c r="BE155" i="2"/>
  <c r="BE169" i="2"/>
  <c r="BE187" i="2"/>
  <c r="BE191" i="2"/>
  <c r="BE195" i="2"/>
  <c r="BE209" i="2"/>
  <c r="BE216" i="2"/>
  <c r="BE227" i="2"/>
  <c r="BE234" i="2"/>
  <c r="BE242" i="2"/>
  <c r="BE245" i="2"/>
  <c r="BE253" i="2"/>
  <c r="BE256" i="2"/>
  <c r="J89" i="2"/>
  <c r="BE131" i="2"/>
  <c r="BE143" i="2"/>
  <c r="BE150" i="2"/>
  <c r="BE201" i="2"/>
  <c r="BE231" i="2"/>
  <c r="BE238" i="2"/>
  <c r="BE259" i="2"/>
  <c r="BE261" i="2"/>
  <c r="BE264" i="2"/>
  <c r="BE266" i="2"/>
  <c r="BE270" i="2"/>
  <c r="BE272" i="2"/>
  <c r="F35" i="2"/>
  <c r="BB95" i="1"/>
  <c r="J34" i="3"/>
  <c r="AW96" i="1" s="1"/>
  <c r="F36" i="4"/>
  <c r="BC97" i="1" s="1"/>
  <c r="J34" i="5"/>
  <c r="AW98" i="1"/>
  <c r="F36" i="6"/>
  <c r="BC99" i="1" s="1"/>
  <c r="F34" i="4"/>
  <c r="BA97" i="1" s="1"/>
  <c r="F35" i="5"/>
  <c r="BB98" i="1" s="1"/>
  <c r="F37" i="6"/>
  <c r="BD99" i="1" s="1"/>
  <c r="F36" i="2"/>
  <c r="BC95" i="1"/>
  <c r="F36" i="3"/>
  <c r="BC96" i="1" s="1"/>
  <c r="F34" i="6"/>
  <c r="BA99" i="1" s="1"/>
  <c r="F34" i="2"/>
  <c r="BA95" i="1"/>
  <c r="F34" i="3"/>
  <c r="BA96" i="1" s="1"/>
  <c r="F37" i="2"/>
  <c r="BD95" i="1" s="1"/>
  <c r="F35" i="3"/>
  <c r="BB96" i="1" s="1"/>
  <c r="F36" i="5"/>
  <c r="BC98" i="1" s="1"/>
  <c r="F34" i="7"/>
  <c r="BA100" i="1"/>
  <c r="F37" i="7"/>
  <c r="BD100" i="1" s="1"/>
  <c r="J34" i="2"/>
  <c r="AW95" i="1" s="1"/>
  <c r="J34" i="4"/>
  <c r="AW97" i="1"/>
  <c r="F37" i="5"/>
  <c r="BD98" i="1" s="1"/>
  <c r="F36" i="7"/>
  <c r="BC100" i="1" s="1"/>
  <c r="F35" i="7"/>
  <c r="BB100" i="1" s="1"/>
  <c r="J34" i="7"/>
  <c r="AW100" i="1"/>
  <c r="F37" i="4"/>
  <c r="BD97" i="1"/>
  <c r="J34" i="6"/>
  <c r="AW99" i="1" s="1"/>
  <c r="F37" i="3"/>
  <c r="BD96" i="1" s="1"/>
  <c r="F35" i="4"/>
  <c r="BB97" i="1"/>
  <c r="F34" i="5"/>
  <c r="BA98" i="1" s="1"/>
  <c r="F35" i="6"/>
  <c r="BB99" i="1" s="1"/>
  <c r="R124" i="2" l="1"/>
  <c r="J173" i="4"/>
  <c r="J100" i="4" s="1"/>
  <c r="J166" i="5"/>
  <c r="J103" i="5" s="1"/>
  <c r="BK125" i="3"/>
  <c r="J125" i="3" s="1"/>
  <c r="J97" i="3" s="1"/>
  <c r="BK125" i="6"/>
  <c r="J125" i="6" s="1"/>
  <c r="J97" i="6" s="1"/>
  <c r="T185" i="4"/>
  <c r="R185" i="4"/>
  <c r="R124" i="4"/>
  <c r="P123" i="5"/>
  <c r="AU98" i="1"/>
  <c r="T185" i="2"/>
  <c r="T211" i="6"/>
  <c r="T125" i="6"/>
  <c r="T124" i="6" s="1"/>
  <c r="BK125" i="2"/>
  <c r="J125" i="2"/>
  <c r="J97" i="2" s="1"/>
  <c r="P185" i="4"/>
  <c r="P211" i="6"/>
  <c r="P125" i="6"/>
  <c r="P124" i="6"/>
  <c r="AU99" i="1" s="1"/>
  <c r="T123" i="5"/>
  <c r="P125" i="3"/>
  <c r="P124" i="3"/>
  <c r="AU96" i="1"/>
  <c r="T125" i="3"/>
  <c r="T124" i="3"/>
  <c r="R125" i="6"/>
  <c r="R124" i="6" s="1"/>
  <c r="R124" i="3"/>
  <c r="P125" i="4"/>
  <c r="P124" i="4" s="1"/>
  <c r="AU97" i="1" s="1"/>
  <c r="T124" i="2"/>
  <c r="R123" i="5"/>
  <c r="P185" i="2"/>
  <c r="P124" i="2"/>
  <c r="AU95" i="1" s="1"/>
  <c r="T125" i="4"/>
  <c r="T124" i="4"/>
  <c r="BK117" i="7"/>
  <c r="J117" i="7"/>
  <c r="J96" i="7" s="1"/>
  <c r="BK124" i="6"/>
  <c r="J124" i="6" s="1"/>
  <c r="J96" i="6" s="1"/>
  <c r="BK123" i="5"/>
  <c r="J123" i="5" s="1"/>
  <c r="J96" i="5" s="1"/>
  <c r="BK124" i="4"/>
  <c r="J124" i="4"/>
  <c r="J96" i="4"/>
  <c r="BK124" i="3"/>
  <c r="J124" i="3" s="1"/>
  <c r="J30" i="3" s="1"/>
  <c r="AG96" i="1" s="1"/>
  <c r="J33" i="4"/>
  <c r="AV97" i="1"/>
  <c r="AT97" i="1" s="1"/>
  <c r="BC94" i="1"/>
  <c r="AY94" i="1" s="1"/>
  <c r="F33" i="2"/>
  <c r="AZ95" i="1" s="1"/>
  <c r="F33" i="7"/>
  <c r="AZ100" i="1" s="1"/>
  <c r="J33" i="7"/>
  <c r="AV100" i="1"/>
  <c r="AT100" i="1"/>
  <c r="BB94" i="1"/>
  <c r="W31" i="1" s="1"/>
  <c r="F33" i="3"/>
  <c r="AZ96" i="1"/>
  <c r="F33" i="6"/>
  <c r="AZ99" i="1" s="1"/>
  <c r="J33" i="2"/>
  <c r="AV95" i="1" s="1"/>
  <c r="AT95" i="1" s="1"/>
  <c r="BD94" i="1"/>
  <c r="W33" i="1" s="1"/>
  <c r="J33" i="3"/>
  <c r="AV96" i="1" s="1"/>
  <c r="AT96" i="1" s="1"/>
  <c r="J33" i="6"/>
  <c r="AV99" i="1" s="1"/>
  <c r="AT99" i="1" s="1"/>
  <c r="F33" i="4"/>
  <c r="AZ97" i="1"/>
  <c r="BA94" i="1"/>
  <c r="W30" i="1"/>
  <c r="J33" i="5"/>
  <c r="AV98" i="1"/>
  <c r="AT98" i="1" s="1"/>
  <c r="F33" i="5"/>
  <c r="AZ98" i="1"/>
  <c r="BK124" i="2" l="1"/>
  <c r="J124" i="2" s="1"/>
  <c r="J96" i="2" s="1"/>
  <c r="AN96" i="1"/>
  <c r="J96" i="3"/>
  <c r="J39" i="3"/>
  <c r="AU94" i="1"/>
  <c r="W32" i="1"/>
  <c r="J30" i="7"/>
  <c r="AG100" i="1" s="1"/>
  <c r="J30" i="6"/>
  <c r="AG99" i="1" s="1"/>
  <c r="AN99" i="1" s="1"/>
  <c r="J30" i="5"/>
  <c r="AG98" i="1" s="1"/>
  <c r="AN98" i="1" s="1"/>
  <c r="AW94" i="1"/>
  <c r="AK30" i="1"/>
  <c r="J30" i="4"/>
  <c r="AG97" i="1"/>
  <c r="AN97" i="1"/>
  <c r="AZ94" i="1"/>
  <c r="AV94" i="1" s="1"/>
  <c r="AK29" i="1" s="1"/>
  <c r="AX94" i="1"/>
  <c r="J39" i="7" l="1"/>
  <c r="J39" i="6"/>
  <c r="J39" i="5"/>
  <c r="J39" i="4"/>
  <c r="AN100" i="1"/>
  <c r="W29" i="1"/>
  <c r="J30" i="2"/>
  <c r="AG95" i="1" s="1"/>
  <c r="AN95" i="1" s="1"/>
  <c r="AT94" i="1"/>
  <c r="J39" i="2" l="1"/>
  <c r="AG94" i="1"/>
  <c r="AN94" i="1" l="1"/>
  <c r="AK26" i="1"/>
  <c r="AK35" i="1" l="1"/>
</calcChain>
</file>

<file path=xl/sharedStrings.xml><?xml version="1.0" encoding="utf-8"?>
<sst xmlns="http://schemas.openxmlformats.org/spreadsheetml/2006/main" count="9009" uniqueCount="697">
  <si>
    <t>Export Komplet</t>
  </si>
  <si>
    <t/>
  </si>
  <si>
    <t>2.0</t>
  </si>
  <si>
    <t>ZAMOK</t>
  </si>
  <si>
    <t>False</t>
  </si>
  <si>
    <t>{7ed32816-04e9-4290-a618-0e0cee4f945d}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</si>
  <si>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</si>
  <si>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</si>
  <si>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</si>
  <si>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</si>
  <si>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</si>
  <si>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</si>
  <si>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</si>
  <si>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</si>
  <si>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2025_05_20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</si>
  <si>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</si>
  <si>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</si>
  <si>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WALDORFSKÁ ŠKOLA BRNO - VÝMĚNA PODLAHOVÝCH KRYTIN</t>
  </si>
  <si>
    <t>KSO:</t>
  </si>
  <si>
    <t>CC-CZ:</t>
  </si>
  <si>
    <t>Místo:</t>
  </si>
  <si>
    <t>BRNO</t>
  </si>
  <si>
    <t>Datum:</t>
  </si>
  <si>
    <t>Zadavatel:</t>
  </si>
  <si>
    <t>IČ:</t>
  </si>
  <si>
    <t>WALDORFSKÁ ŠKOLA BRNO PLOVDIVSKÁ 2572/8, 616 00 BR</t>
  </si>
  <si>
    <t>DIČ:</t>
  </si>
  <si>
    <t>Uchazeč:</t>
  </si>
  <si>
    <t>Vyplň údaj</t>
  </si>
  <si>
    <t>Projektant:</t>
  </si>
  <si>
    <t>Ing.Šárka JUSTOVÁ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</si>
  <si>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</si>
  <si>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</si>
  <si>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</si>
  <si>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</si>
  <si>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</si>
  <si>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</si>
  <si>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</si>
  <si>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</si>
  <si>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</si>
  <si>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</si>
  <si>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</si>
  <si>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</si>
  <si>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</si>
  <si>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</si>
  <si>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</si>
  <si>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</si>
  <si>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</si>
  <si>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</si>
  <si>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</si>
  <si>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</si>
  <si>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</si>
  <si>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</si>
  <si>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</si>
  <si>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</si>
  <si>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</si>
  <si>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</si>
  <si>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</si>
  <si>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</si>
  <si>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</si>
  <si>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</si>
  <si>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</si>
  <si>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</si>
  <si>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</si>
  <si>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</si>
  <si>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</si>
  <si>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</si>
  <si>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</si>
  <si>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</si>
  <si>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</si>
  <si>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</si>
  <si>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</si>
  <si>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</si>
  <si>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</si>
  <si>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</si>
  <si>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</si>
  <si>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</si>
  <si>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</si>
  <si>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</si>
  <si>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</si>
  <si>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D.1.1.b 01</t>
  </si>
  <si>
    <t>PAVILON A - PŮDORYS 1.NP</t>
  </si>
  <si>
    <t>STA</t>
  </si>
  <si>
    <t>1</t>
  </si>
  <si>
    <t>{035141a4-0f17-4be1-a03f-ed47bd00d9fd}</t>
  </si>
  <si>
    <t>2</t>
  </si>
  <si>
    <t>D.1.1.b 02</t>
  </si>
  <si>
    <t>PAVILON A - PŮDORYS 2.NP</t>
  </si>
  <si>
    <t>{1bec1d0e-adaa-4ad4-ac0d-fbae83256ffc}</t>
  </si>
  <si>
    <t>D.1.1.b 03</t>
  </si>
  <si>
    <t>PAVILON B - PŮDORYS 1.NP</t>
  </si>
  <si>
    <t>{a4a27d0c-cc76-49c2-85c9-8481d7c9a394}</t>
  </si>
  <si>
    <t>D.1.1.b 04</t>
  </si>
  <si>
    <t>PAVILON C - PŮDORYS 1.NP</t>
  </si>
  <si>
    <t>{75a49ef0-2674-4bdf-88fd-ea2cf9aaa904}</t>
  </si>
  <si>
    <t>D.1.1.b 05</t>
  </si>
  <si>
    <t>PAVILON C - PŮDORYS 2.NP</t>
  </si>
  <si>
    <t>{25a233be-f8b6-4c79-9e78-aadbf18c9d72}</t>
  </si>
  <si>
    <t>VRN</t>
  </si>
  <si>
    <t>Vedlejší a ostatní náklady</t>
  </si>
  <si>
    <t>{a0a47215-20a3-4f23-95f5-cdebe344cbcb}</t>
  </si>
  <si>
    <t>UCEBNY</t>
  </si>
  <si>
    <t>UČEBNY</t>
  </si>
  <si>
    <t>m2</t>
  </si>
  <si>
    <t>49,58</t>
  </si>
  <si>
    <t>3</t>
  </si>
  <si>
    <t>PL</t>
  </si>
  <si>
    <t>Přechodové lišty</t>
  </si>
  <si>
    <t>m</t>
  </si>
  <si>
    <t>0,9</t>
  </si>
  <si>
    <t>KRYCÍ LIST SOUPISU PRACÍ</t>
  </si>
  <si>
    <t>LISTY_UCEBNY</t>
  </si>
  <si>
    <t>LIŠTY PODLAHOVÉ - UČEBNY</t>
  </si>
  <si>
    <t>27,51</t>
  </si>
  <si>
    <t>SCHODISTE</t>
  </si>
  <si>
    <t xml:space="preserve">SCHODIŠŤOVÉ STUPNĚ </t>
  </si>
  <si>
    <t>90</t>
  </si>
  <si>
    <t>Objekt:</t>
  </si>
  <si>
    <t>D.1.1.b 01 - PAVILON A - PŮDORYS 1.NP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</si>
  <si>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</si>
  <si>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</si>
  <si>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</si>
  <si>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</si>
  <si>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</si>
  <si>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</si>
  <si>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</si>
  <si>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</si>
  <si>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</si>
  <si>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</si>
  <si>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</si>
  <si>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</si>
  <si>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776 - Podlahy povlakové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</si>
  <si>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</si>
  <si>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</si>
  <si>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</si>
  <si>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</si>
  <si>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</si>
  <si>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</si>
  <si>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</si>
  <si>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</si>
  <si>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</si>
  <si>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</si>
  <si>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</si>
  <si>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</si>
  <si>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</si>
  <si>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</si>
  <si>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</si>
  <si>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</si>
  <si>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</si>
  <si>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</si>
  <si>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</si>
  <si>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631362021</t>
  </si>
  <si>
    <t>Výztuž mazanin svařovanými sítěmi Kari</t>
  </si>
  <si>
    <t>t</t>
  </si>
  <si>
    <t>CS ÚRS 2025 01</t>
  </si>
  <si>
    <t>4</t>
  </si>
  <si>
    <t>-1594142245</t>
  </si>
  <si>
    <t>Online PSC</t>
  </si>
  <si>
    <t>https://podminky.urs.cz/item/CS_URS_2025_01/631362021</t>
  </si>
  <si>
    <t>VV</t>
  </si>
  <si>
    <t>Skladba A3</t>
  </si>
  <si>
    <t>UCEBNY*0,25*2,1*0,001*1,2</t>
  </si>
  <si>
    <t>631590-01</t>
  </si>
  <si>
    <t xml:space="preserve">Jednokomponentní polyuretanová pryskyřice, splňující emisní normu EC1Plus, přednátěr a penetrace na savé i nesavé podklady, s funkcí zpevnění podkladu a parozábrany </t>
  </si>
  <si>
    <t>-28563780</t>
  </si>
  <si>
    <t>Skladba A1</t>
  </si>
  <si>
    <t>UCEBNY*0,35</t>
  </si>
  <si>
    <t>Skladba A2</t>
  </si>
  <si>
    <t>UCEBNY*0,4</t>
  </si>
  <si>
    <t>Součet</t>
  </si>
  <si>
    <t>631590-02</t>
  </si>
  <si>
    <t>Zpevňující nátěr cementových potěrů - silikátový prostředek určený ke zpevnění cementového potěru - zvýšení odtrhových pevností nad 0,8N/mm2 pro možnost aplikace nivelačních stěrek, zasypání křemičitým pískem 0,3-0,9mm.</t>
  </si>
  <si>
    <t>-58299966</t>
  </si>
  <si>
    <t>631590-03</t>
  </si>
  <si>
    <t>Vyrovnání hrubých nerovností rychlou vyrovnávací a opravnou cementovou stěrkou pro vrstvy do 50 mm na podlahy i stěny</t>
  </si>
  <si>
    <t>2002079727</t>
  </si>
  <si>
    <t>5</t>
  </si>
  <si>
    <t>631590-04</t>
  </si>
  <si>
    <t>Sešít praskliny v podkladu PU soupravou - dvousložková  rychle opravná silikátová pryskyřice sloužící k pevnému uzavření a sešívání trhlin a spar v podkladu</t>
  </si>
  <si>
    <t>531600941</t>
  </si>
  <si>
    <t>632451234</t>
  </si>
  <si>
    <t>Potěr cementový samonivelační litý C25 tl přes 45 do 50 mm</t>
  </si>
  <si>
    <t>-1142315081</t>
  </si>
  <si>
    <t>https://podminky.urs.cz/item/CS_URS_2025_01/632451234</t>
  </si>
  <si>
    <t>UCEBNY*0,25</t>
  </si>
  <si>
    <t>7</t>
  </si>
  <si>
    <t>633811111</t>
  </si>
  <si>
    <t>Broušení nerovností betonových podlah do 2 mm - stržení šlemu</t>
  </si>
  <si>
    <t>-1808510254</t>
  </si>
  <si>
    <t>https://podminky.urs.cz/item/CS_URS_2025_01/633811111</t>
  </si>
  <si>
    <t>9</t>
  </si>
  <si>
    <t>Ostatní konstrukce a práce, bourání</t>
  </si>
  <si>
    <t>8</t>
  </si>
  <si>
    <t>9-01TK</t>
  </si>
  <si>
    <t>Utěsnění dveřních křídel po dobu stavby</t>
  </si>
  <si>
    <t>kus</t>
  </si>
  <si>
    <t>1449881845</t>
  </si>
  <si>
    <t>965042141</t>
  </si>
  <si>
    <t>Bourání podkladů pod dlažby nebo mazanin betonových nebo z litého asfaltu tl do 100 mm pl přes 4 m2</t>
  </si>
  <si>
    <t>m3</t>
  </si>
  <si>
    <t>1190367065</t>
  </si>
  <si>
    <t>https://podminky.urs.cz/item/CS_URS_2025_01/965042141</t>
  </si>
  <si>
    <t>UCEBNY*0,25*0,05</t>
  </si>
  <si>
    <t>10</t>
  </si>
  <si>
    <t>965046111</t>
  </si>
  <si>
    <t>Broušení stávajících betonových podlah úběr do 3 mm</t>
  </si>
  <si>
    <t>338873909</t>
  </si>
  <si>
    <t>https://podminky.urs.cz/item/CS_URS_2025_01/965046111</t>
  </si>
  <si>
    <t>11</t>
  </si>
  <si>
    <t>965049111</t>
  </si>
  <si>
    <t>Příplatek k bourání betonových mazanin za bourání mazanin se svařovanou sítí tl do 100 mm</t>
  </si>
  <si>
    <t>1867544645</t>
  </si>
  <si>
    <t>https://podminky.urs.cz/item/CS_URS_2025_01/965049111</t>
  </si>
  <si>
    <t>997</t>
  </si>
  <si>
    <t>Přesun sutě</t>
  </si>
  <si>
    <t>997013211</t>
  </si>
  <si>
    <t>Vnitrostaveništní doprava suti a vybouraných hmot pro budovy v do 6 m ručně</t>
  </si>
  <si>
    <t>-1606936886</t>
  </si>
  <si>
    <t>https://podminky.urs.cz/item/CS_URS_2025_01/997013211</t>
  </si>
  <si>
    <t>13</t>
  </si>
  <si>
    <t>997013501</t>
  </si>
  <si>
    <t>Odvoz suti a vybouraných hmot na skládku nebo meziskládku do 1 km se složením</t>
  </si>
  <si>
    <t>1523553890</t>
  </si>
  <si>
    <t>https://podminky.urs.cz/item/CS_URS_2025_01/997013501</t>
  </si>
  <si>
    <t>14</t>
  </si>
  <si>
    <t>997013509</t>
  </si>
  <si>
    <t>Příplatek k odvozu suti a vybouraných hmot na skládku ZKD 1 km přes 1 km</t>
  </si>
  <si>
    <t>1374244577</t>
  </si>
  <si>
    <t>https://podminky.urs.cz/item/CS_URS_2025_01/997013509</t>
  </si>
  <si>
    <t>2,123*9 'Přepočtené koeficientem množství</t>
  </si>
  <si>
    <t>15</t>
  </si>
  <si>
    <t>997013631R</t>
  </si>
  <si>
    <t>Poplatek za uložení na skládce (skládkovné) stavebního odpadu směsného</t>
  </si>
  <si>
    <t>869172836</t>
  </si>
  <si>
    <t>998</t>
  </si>
  <si>
    <t>Přesun hmot</t>
  </si>
  <si>
    <t>16</t>
  </si>
  <si>
    <t>998018001</t>
  </si>
  <si>
    <t>Přesun hmot pro budovy ruční pro budovy v do 6 m</t>
  </si>
  <si>
    <t>608879228</t>
  </si>
  <si>
    <t>https://podminky.urs.cz/item/CS_URS_2025_01/998018001</t>
  </si>
  <si>
    <t>PSV</t>
  </si>
  <si>
    <t>Práce a dodávky PSV</t>
  </si>
  <si>
    <t>713</t>
  </si>
  <si>
    <t>Izolace tepelné</t>
  </si>
  <si>
    <t>17</t>
  </si>
  <si>
    <t>713120811</t>
  </si>
  <si>
    <t>Odstranění tepelné izolace podlah volně kladené z vláknitých materiálů suchých tl do 100 mm</t>
  </si>
  <si>
    <t>1354891795</t>
  </si>
  <si>
    <t>https://podminky.urs.cz/item/CS_URS_2025_01/713120811</t>
  </si>
  <si>
    <t>18</t>
  </si>
  <si>
    <t>713121111</t>
  </si>
  <si>
    <t>Montáž izolace tepelné podlah volně kladenými rohožemi, pásy, dílci, deskami 1 vrstva</t>
  </si>
  <si>
    <t>-555089416</t>
  </si>
  <si>
    <t>https://podminky.urs.cz/item/CS_URS_2025_01/713121111</t>
  </si>
  <si>
    <t>19</t>
  </si>
  <si>
    <t>M</t>
  </si>
  <si>
    <t>63231200</t>
  </si>
  <si>
    <t>deska čedičová minerální pro snížení kročejového hluku (max. zatížení 5 kN/m2) tl 20mm</t>
  </si>
  <si>
    <t>32</t>
  </si>
  <si>
    <t>-691012962</t>
  </si>
  <si>
    <t>12,395*1,05 'Přepočtené koeficientem množství</t>
  </si>
  <si>
    <t>20</t>
  </si>
  <si>
    <t>713191133</t>
  </si>
  <si>
    <t>Montáž izolace tepelné podlah, stropů vrchem nebo střech překrytí fólií s přelepeným spojem</t>
  </si>
  <si>
    <t>-583355834</t>
  </si>
  <si>
    <t>https://podminky.urs.cz/item/CS_URS_2025_01/713191133</t>
  </si>
  <si>
    <t>28329042</t>
  </si>
  <si>
    <t>fólie PE separační či ochranná tl 0,2mm</t>
  </si>
  <si>
    <t>684375168</t>
  </si>
  <si>
    <t>12,395*1,1655 'Přepočtené koeficientem množství</t>
  </si>
  <si>
    <t>22</t>
  </si>
  <si>
    <t>998713121</t>
  </si>
  <si>
    <t>Přesun hmot tonážní pro izolace tepelné ruční v objektech v do 6 m</t>
  </si>
  <si>
    <t>-1464969098</t>
  </si>
  <si>
    <t>https://podminky.urs.cz/item/CS_URS_2025_01/998713121</t>
  </si>
  <si>
    <t>776</t>
  </si>
  <si>
    <t>Podlahy povlakové</t>
  </si>
  <si>
    <t>23</t>
  </si>
  <si>
    <t>776111311</t>
  </si>
  <si>
    <t>Vysátí podkladu povlakových podlah</t>
  </si>
  <si>
    <t>43827393</t>
  </si>
  <si>
    <t>https://podminky.urs.cz/item/CS_URS_2025_01/776111311</t>
  </si>
  <si>
    <t>24</t>
  </si>
  <si>
    <t>776111323</t>
  </si>
  <si>
    <t>Vysátí podkladu povlakových podlah schodišťových stupňů</t>
  </si>
  <si>
    <t>-340849040</t>
  </si>
  <si>
    <t>https://podminky.urs.cz/item/CS_URS_2025_01/776111323</t>
  </si>
  <si>
    <t>SCHODISTE*0,35</t>
  </si>
  <si>
    <t>25</t>
  </si>
  <si>
    <t>776121112</t>
  </si>
  <si>
    <t>Vodou ředitelná penetrace savého podkladu povlakových podlah</t>
  </si>
  <si>
    <t>-1195654512</t>
  </si>
  <si>
    <t>https://podminky.urs.cz/item/CS_URS_2025_01/776121112</t>
  </si>
  <si>
    <t>26</t>
  </si>
  <si>
    <t>776121321</t>
  </si>
  <si>
    <t>Neředěná penetrace savého podkladu povlakových podlah</t>
  </si>
  <si>
    <t>848970495</t>
  </si>
  <si>
    <t>https://podminky.urs.cz/item/CS_URS_2025_01/776121321</t>
  </si>
  <si>
    <t>27</t>
  </si>
  <si>
    <t>776141112</t>
  </si>
  <si>
    <t>Stěrka podlahová nivelační pro vyrovnání podkladu povlakových podlah pevnosti 20 MPa tl přes 3 do 5 mm</t>
  </si>
  <si>
    <t>1663377512</t>
  </si>
  <si>
    <t>https://podminky.urs.cz/item/CS_URS_2025_01/776141112</t>
  </si>
  <si>
    <t>Skladba A1, A2, A3</t>
  </si>
  <si>
    <t>28</t>
  </si>
  <si>
    <t>776201811</t>
  </si>
  <si>
    <t>Demontáž lepených povlakových podlah bez podložky ručně</t>
  </si>
  <si>
    <t>-1260167680</t>
  </si>
  <si>
    <t>https://podminky.urs.cz/item/CS_URS_2025_01/776201811</t>
  </si>
  <si>
    <t>Skladba P2</t>
  </si>
  <si>
    <t>29</t>
  </si>
  <si>
    <t>776221111</t>
  </si>
  <si>
    <t>Lepení pásů z PVC standardním lepidlem</t>
  </si>
  <si>
    <t>-2029544657</t>
  </si>
  <si>
    <t>https://podminky.urs.cz/item/CS_URS_2025_01/776221111</t>
  </si>
  <si>
    <t>30</t>
  </si>
  <si>
    <t>284-MAT-01</t>
  </si>
  <si>
    <t>PVC podlahová krytina</t>
  </si>
  <si>
    <t>-1128803065</t>
  </si>
  <si>
    <t>49,58*1,1 'Přepočtené koeficientem množství</t>
  </si>
  <si>
    <t>31</t>
  </si>
  <si>
    <t>776223112P</t>
  </si>
  <si>
    <t>Příplatek za spoj povlakových podlahovin z PVC svařováním</t>
  </si>
  <si>
    <t>-1200108207</t>
  </si>
  <si>
    <t>776301811</t>
  </si>
  <si>
    <t>Odstranění lepených podlahovin bez podložky ze schodišťových stupňů</t>
  </si>
  <si>
    <t>372171461</t>
  </si>
  <si>
    <t>https://podminky.urs.cz/item/CS_URS_2025_01/776301811</t>
  </si>
  <si>
    <t>33</t>
  </si>
  <si>
    <t>776301R01</t>
  </si>
  <si>
    <t>Stávající ocelovou konstrukci schodiště přebrousit, očistit a odmastit</t>
  </si>
  <si>
    <t>-1318732762</t>
  </si>
  <si>
    <t>Skladba A4</t>
  </si>
  <si>
    <t>34</t>
  </si>
  <si>
    <t>776321112</t>
  </si>
  <si>
    <t>Montáž podlahovin z PVC na stupnice šířky přes 300 mm</t>
  </si>
  <si>
    <t>-301195002</t>
  </si>
  <si>
    <t>https://podminky.urs.cz/item/CS_URS_2025_01/776321112</t>
  </si>
  <si>
    <t>skladba A4</t>
  </si>
  <si>
    <t>35</t>
  </si>
  <si>
    <t>1880647609</t>
  </si>
  <si>
    <t>31,5*1,25 'Přepočtené koeficientem množství</t>
  </si>
  <si>
    <t>36</t>
  </si>
  <si>
    <t>776410811</t>
  </si>
  <si>
    <t>Odstranění soklíků a lišt pryžových nebo plastových</t>
  </si>
  <si>
    <t>2094618398</t>
  </si>
  <si>
    <t>https://podminky.urs.cz/item/CS_URS_2025_01/776410811</t>
  </si>
  <si>
    <t>37</t>
  </si>
  <si>
    <t>776421111</t>
  </si>
  <si>
    <t>Montáž obvodových lišt lepením</t>
  </si>
  <si>
    <t>-506508666</t>
  </si>
  <si>
    <t>https://podminky.urs.cz/item/CS_URS_2025_01/776421111</t>
  </si>
  <si>
    <t>38</t>
  </si>
  <si>
    <t>194-MAT-02</t>
  </si>
  <si>
    <t>polorigidní systémová PVC lišta / polotuhá lišta z PVC v=80 mm, která se umisťuje na stěnu, odolná proti vodě, měkké okraje</t>
  </si>
  <si>
    <t>1160609964</t>
  </si>
  <si>
    <t>27,51*1,1 'Přepočtené koeficientem množství</t>
  </si>
  <si>
    <t>39</t>
  </si>
  <si>
    <t>776421311</t>
  </si>
  <si>
    <t>Montáž přechodových samolepících lišt</t>
  </si>
  <si>
    <t>1294694641</t>
  </si>
  <si>
    <t>https://podminky.urs.cz/item/CS_URS_2025_01/776421311</t>
  </si>
  <si>
    <t>40</t>
  </si>
  <si>
    <t>59054130R</t>
  </si>
  <si>
    <t>profil přechodový hliníkový barvy chrom</t>
  </si>
  <si>
    <t>-612329374</t>
  </si>
  <si>
    <t>0,9*1,02 'Přepočtené koeficientem množství</t>
  </si>
  <si>
    <t>41</t>
  </si>
  <si>
    <t>776431111</t>
  </si>
  <si>
    <t>Montáž schodišťových hran lepených</t>
  </si>
  <si>
    <t>2007184201</t>
  </si>
  <si>
    <t>https://podminky.urs.cz/item/CS_URS_2025_01/776431111</t>
  </si>
  <si>
    <t>42</t>
  </si>
  <si>
    <t>283421R1</t>
  </si>
  <si>
    <t>kontrastní schodová hrana</t>
  </si>
  <si>
    <t>1846457220</t>
  </si>
  <si>
    <t>90*1,05 'Přepočtené koeficientem množství</t>
  </si>
  <si>
    <t>43</t>
  </si>
  <si>
    <t>998776121</t>
  </si>
  <si>
    <t>Přesun hmot tonážní pro podlahy povlakové ruční v objektech v do 6 m</t>
  </si>
  <si>
    <t>-1285566287</t>
  </si>
  <si>
    <t>https://podminky.urs.cz/item/CS_URS_2025_01/998776121</t>
  </si>
  <si>
    <t>63,75</t>
  </si>
  <si>
    <t>32,88</t>
  </si>
  <si>
    <t>D.1.1.b 02 - PAVILON A - PŮDORYS 2.NP</t>
  </si>
  <si>
    <t>835241412</t>
  </si>
  <si>
    <t>954356912</t>
  </si>
  <si>
    <t>-1617761280</t>
  </si>
  <si>
    <t>415048269</t>
  </si>
  <si>
    <t>102105071</t>
  </si>
  <si>
    <t>-1124250587</t>
  </si>
  <si>
    <t>-953366824</t>
  </si>
  <si>
    <t>-684937969</t>
  </si>
  <si>
    <t>1960160565</t>
  </si>
  <si>
    <t>1327551699</t>
  </si>
  <si>
    <t>-71074051</t>
  </si>
  <si>
    <t>-2040095460</t>
  </si>
  <si>
    <t>997013311</t>
  </si>
  <si>
    <t>Montáž a demontáž shozu suti v do 10 m</t>
  </si>
  <si>
    <t>-895110787</t>
  </si>
  <si>
    <t>https://podminky.urs.cz/item/CS_URS_2025_01/997013311</t>
  </si>
  <si>
    <t>997013321</t>
  </si>
  <si>
    <t>Příplatek k shozu suti v do 10 m za první a ZKD den použití</t>
  </si>
  <si>
    <t>-344035731</t>
  </si>
  <si>
    <t>https://podminky.urs.cz/item/CS_URS_2025_01/997013321</t>
  </si>
  <si>
    <t>5*10 'Přepočtené koeficientem množství</t>
  </si>
  <si>
    <t>-2068656494</t>
  </si>
  <si>
    <t>-1214024539</t>
  </si>
  <si>
    <t>2,197*10 'Přepočtené koeficientem množství</t>
  </si>
  <si>
    <t>620867465</t>
  </si>
  <si>
    <t>-310398392</t>
  </si>
  <si>
    <t>1471784232</t>
  </si>
  <si>
    <t>1747054985</t>
  </si>
  <si>
    <t>-1364520626</t>
  </si>
  <si>
    <t>15,938*1,05 'Přepočtené koeficientem množství</t>
  </si>
  <si>
    <t>1980118324</t>
  </si>
  <si>
    <t>1291933728</t>
  </si>
  <si>
    <t>15,938*1,1655 'Přepočtené koeficientem množství</t>
  </si>
  <si>
    <t>412161975</t>
  </si>
  <si>
    <t>1442778011</t>
  </si>
  <si>
    <t>-58817215</t>
  </si>
  <si>
    <t>1311298225</t>
  </si>
  <si>
    <t>-652085471</t>
  </si>
  <si>
    <t>228315234</t>
  </si>
  <si>
    <t>954607310</t>
  </si>
  <si>
    <t>1252699107</t>
  </si>
  <si>
    <t>63,75*1,1 'Přepočtené koeficientem množství</t>
  </si>
  <si>
    <t>-1849364238</t>
  </si>
  <si>
    <t>-1981703312</t>
  </si>
  <si>
    <t>-55629276</t>
  </si>
  <si>
    <t>1608919807</t>
  </si>
  <si>
    <t>32,88*1,1 'Přepočtené koeficientem množství</t>
  </si>
  <si>
    <t>1624955869</t>
  </si>
  <si>
    <t>-524117142</t>
  </si>
  <si>
    <t>881892255</t>
  </si>
  <si>
    <t>CHODBY</t>
  </si>
  <si>
    <t>203,63</t>
  </si>
  <si>
    <t>LISTY_CHODBY</t>
  </si>
  <si>
    <t>LIŠTY PODLAHOVÉ - CHODBY</t>
  </si>
  <si>
    <t>106,485</t>
  </si>
  <si>
    <t>16,35</t>
  </si>
  <si>
    <t>D.1.1.b 03 - PAVILON B - PŮDORYS 1.NP</t>
  </si>
  <si>
    <t>596857533</t>
  </si>
  <si>
    <t>CHODBY*0,55*2,1*0,001*1,2</t>
  </si>
  <si>
    <t>1351008619</t>
  </si>
  <si>
    <t>CHODBY*0,2</t>
  </si>
  <si>
    <t>CHODBY*0,25</t>
  </si>
  <si>
    <t>1553102768</t>
  </si>
  <si>
    <t>-815387193</t>
  </si>
  <si>
    <t>-1252159746</t>
  </si>
  <si>
    <t>95942056</t>
  </si>
  <si>
    <t>CHODBY*0,55</t>
  </si>
  <si>
    <t>12198381</t>
  </si>
  <si>
    <t>-1185094435</t>
  </si>
  <si>
    <t>519738160</t>
  </si>
  <si>
    <t>CHODBY*0,55*0,05</t>
  </si>
  <si>
    <t>-1014753138</t>
  </si>
  <si>
    <t>590561335</t>
  </si>
  <si>
    <t>5269943</t>
  </si>
  <si>
    <t>1570161732</t>
  </si>
  <si>
    <t>677475769</t>
  </si>
  <si>
    <t>15,201*9 'Přepočtené koeficientem množství</t>
  </si>
  <si>
    <t>659144231</t>
  </si>
  <si>
    <t>-21208726</t>
  </si>
  <si>
    <t>1299887907</t>
  </si>
  <si>
    <t>-1155382775</t>
  </si>
  <si>
    <t>1412028423</t>
  </si>
  <si>
    <t>111,997*1,05 'Přepočtené koeficientem množství</t>
  </si>
  <si>
    <t>1954412479</t>
  </si>
  <si>
    <t>1514328545</t>
  </si>
  <si>
    <t>111,997*1,1655 'Přepočtené koeficientem množství</t>
  </si>
  <si>
    <t>516675584</t>
  </si>
  <si>
    <t>324024036</t>
  </si>
  <si>
    <t>588381415</t>
  </si>
  <si>
    <t>-1505501608</t>
  </si>
  <si>
    <t>-520888245</t>
  </si>
  <si>
    <t>-791769529</t>
  </si>
  <si>
    <t>1923020981</t>
  </si>
  <si>
    <t>-1770674502</t>
  </si>
  <si>
    <t>1958837723</t>
  </si>
  <si>
    <t>203,63*1,1 'Přepočtené koeficientem množství</t>
  </si>
  <si>
    <t>-1863152248</t>
  </si>
  <si>
    <t>-1014279650</t>
  </si>
  <si>
    <t>635369808</t>
  </si>
  <si>
    <t>85799303</t>
  </si>
  <si>
    <t>-1769286551</t>
  </si>
  <si>
    <t>116744654</t>
  </si>
  <si>
    <t>776411111</t>
  </si>
  <si>
    <t>Montáž obvodových soklíků výšky do 80 mm</t>
  </si>
  <si>
    <t>-1858600342</t>
  </si>
  <si>
    <t>https://podminky.urs.cz/item/CS_URS_2025_01/776411111</t>
  </si>
  <si>
    <t>194-MAT-03</t>
  </si>
  <si>
    <t>měkká soklová lišta v návinu, 32 x 32 mm vhodná pro použití obzvláště u pružných podlahových krytin</t>
  </si>
  <si>
    <t>-1664517326</t>
  </si>
  <si>
    <t>106,485*1,1 'Přepočtené koeficientem množství</t>
  </si>
  <si>
    <t>-658765567</t>
  </si>
  <si>
    <t>1991398720</t>
  </si>
  <si>
    <t>16,35*1,02 'Přepočtené koeficientem množství</t>
  </si>
  <si>
    <t>-468895612</t>
  </si>
  <si>
    <t>1989148315</t>
  </si>
  <si>
    <t>-820762252</t>
  </si>
  <si>
    <t>12,72</t>
  </si>
  <si>
    <t>10,95</t>
  </si>
  <si>
    <t>5,05</t>
  </si>
  <si>
    <t>D.1.1.b 04 - PAVILON C - PŮDORYS 1.NP</t>
  </si>
  <si>
    <t>1533588766</t>
  </si>
  <si>
    <t>CHODBY*0,7</t>
  </si>
  <si>
    <t>CHODBY*0,3</t>
  </si>
  <si>
    <t>959398664</t>
  </si>
  <si>
    <t>-2089492740</t>
  </si>
  <si>
    <t>496889790</t>
  </si>
  <si>
    <t>939207413</t>
  </si>
  <si>
    <t>-1710040678</t>
  </si>
  <si>
    <t>-542780952</t>
  </si>
  <si>
    <t>208241088</t>
  </si>
  <si>
    <t>1027701448</t>
  </si>
  <si>
    <t>0,205*9 'Přepočtené koeficientem množství</t>
  </si>
  <si>
    <t>-1003613622</t>
  </si>
  <si>
    <t>-941582408</t>
  </si>
  <si>
    <t>704327447</t>
  </si>
  <si>
    <t>178256781</t>
  </si>
  <si>
    <t>SCHODISTE*0,3</t>
  </si>
  <si>
    <t>776121113</t>
  </si>
  <si>
    <t>Vodou ředitelná penetrace savého podkladu povlakových podlah schodišťových stupňů</t>
  </si>
  <si>
    <t>1289356162</t>
  </si>
  <si>
    <t>https://podminky.urs.cz/item/CS_URS_2025_01/776121113</t>
  </si>
  <si>
    <t>Skladba A5</t>
  </si>
  <si>
    <t>1935362781</t>
  </si>
  <si>
    <t>251303489</t>
  </si>
  <si>
    <t>Skladba A1, A2</t>
  </si>
  <si>
    <t>776141222</t>
  </si>
  <si>
    <t>Stěrka podlahová nivelační pro vyrovnání podkladu povlakových podlah schodišťových stupňů pevnosti 35 MPa tl přes 3 do 5 mm</t>
  </si>
  <si>
    <t>1666892162</t>
  </si>
  <si>
    <t>https://podminky.urs.cz/item/CS_URS_2025_01/776141222</t>
  </si>
  <si>
    <t>776143131</t>
  </si>
  <si>
    <t>Tmelení schodišťových podstupnic povlakových podlah stěrkou tl do 3 mm</t>
  </si>
  <si>
    <t>645977037</t>
  </si>
  <si>
    <t>https://podminky.urs.cz/item/CS_URS_2025_01/776143131</t>
  </si>
  <si>
    <t>SCHODISTE*0,15</t>
  </si>
  <si>
    <t>776144111</t>
  </si>
  <si>
    <t>Tmelení hran schodišťových povlakových podlah</t>
  </si>
  <si>
    <t>2064206136</t>
  </si>
  <si>
    <t>https://podminky.urs.cz/item/CS_URS_2025_01/776144111</t>
  </si>
  <si>
    <t>P</t>
  </si>
  <si>
    <t>Poznámka k položce:_x000D_
Vyrovnání schodišťových hran – Rychle schnoucí a rychlevytvrzující opravná hmota na cementové bázi, s dobrou plnící schopností a vhodná k opravám hran schodišťových stupňů a vyrovnáváním podest.  Materiál musí být schopný pokládky podlahových krytin po cca 60 minutách od aplikace. Výrobek musí splňovat emisní normu EC1 R</t>
  </si>
  <si>
    <t>1412830066</t>
  </si>
  <si>
    <t>-714635824</t>
  </si>
  <si>
    <t>-1012955622</t>
  </si>
  <si>
    <t>12,72*1,1 'Přepočtené koeficientem množství</t>
  </si>
  <si>
    <t>1017218566</t>
  </si>
  <si>
    <t>1059451501</t>
  </si>
  <si>
    <t>776301R02</t>
  </si>
  <si>
    <t>Stávající  konstrukci schodiště přebrousit, očistit a odmastit</t>
  </si>
  <si>
    <t>-1156208157</t>
  </si>
  <si>
    <t>776321111</t>
  </si>
  <si>
    <t>Montáž podlahovin z PVC na stupnice šířky do 300 mm</t>
  </si>
  <si>
    <t>-1853838845</t>
  </si>
  <si>
    <t>https://podminky.urs.cz/item/CS_URS_2025_01/776321111</t>
  </si>
  <si>
    <t>90607919</t>
  </si>
  <si>
    <t>11,1*1,25 'Přepočtené koeficientem množství</t>
  </si>
  <si>
    <t>-610282483</t>
  </si>
  <si>
    <t>-162114940</t>
  </si>
  <si>
    <t>1007764522</t>
  </si>
  <si>
    <t>10,95*1,1 'Přepočtené koeficientem množství</t>
  </si>
  <si>
    <t>1890383363</t>
  </si>
  <si>
    <t>139902293</t>
  </si>
  <si>
    <t>5,05*1,02 'Přepočtené koeficientem množství</t>
  </si>
  <si>
    <t>-1047442938</t>
  </si>
  <si>
    <t>-331292668</t>
  </si>
  <si>
    <t>37*1,05 'Přepočtené koeficientem množství</t>
  </si>
  <si>
    <t>-963139752</t>
  </si>
  <si>
    <t>27,2</t>
  </si>
  <si>
    <t>133,31</t>
  </si>
  <si>
    <t>31,6</t>
  </si>
  <si>
    <t>101,3</t>
  </si>
  <si>
    <t>10,8</t>
  </si>
  <si>
    <t>D.1.1.b 05 - PAVILON C - PŮDORYS 2.NP</t>
  </si>
  <si>
    <t>1346152335</t>
  </si>
  <si>
    <t>-1389116122</t>
  </si>
  <si>
    <t>632238217</t>
  </si>
  <si>
    <t>-1856048053</t>
  </si>
  <si>
    <t>151590321</t>
  </si>
  <si>
    <t>-504840614</t>
  </si>
  <si>
    <t>1727167794</t>
  </si>
  <si>
    <t>-527648556</t>
  </si>
  <si>
    <t>-1094910668</t>
  </si>
  <si>
    <t>-2073195355</t>
  </si>
  <si>
    <t>1779537522</t>
  </si>
  <si>
    <t>643151569</t>
  </si>
  <si>
    <t>-1600162044</t>
  </si>
  <si>
    <t>957739449</t>
  </si>
  <si>
    <t>2032889453</t>
  </si>
  <si>
    <t>1081223048</t>
  </si>
  <si>
    <t>10,632*9 'Přepočtené koeficientem množství</t>
  </si>
  <si>
    <t>-205061792</t>
  </si>
  <si>
    <t>-1143745204</t>
  </si>
  <si>
    <t>-1987725275</t>
  </si>
  <si>
    <t>-212772336</t>
  </si>
  <si>
    <t>320007706</t>
  </si>
  <si>
    <t>80,121*1,05 'Přepočtené koeficientem množství</t>
  </si>
  <si>
    <t>-1704571499</t>
  </si>
  <si>
    <t>280790449</t>
  </si>
  <si>
    <t>80,121*1,1655 'Přepočtené koeficientem množství</t>
  </si>
  <si>
    <t>1165030878</t>
  </si>
  <si>
    <t>-1174684131</t>
  </si>
  <si>
    <t>628092310</t>
  </si>
  <si>
    <t>1638902687</t>
  </si>
  <si>
    <t>-1456231178</t>
  </si>
  <si>
    <t>1647410472</t>
  </si>
  <si>
    <t>-684293803</t>
  </si>
  <si>
    <t>549155935</t>
  </si>
  <si>
    <t>160,51*1,1 'Přepočtené koeficientem množství</t>
  </si>
  <si>
    <t>-1898958463</t>
  </si>
  <si>
    <t>1164963922</t>
  </si>
  <si>
    <t>-1130627961</t>
  </si>
  <si>
    <t>-1123067214</t>
  </si>
  <si>
    <t>101,3*1,1 'Přepočtené koeficientem množství</t>
  </si>
  <si>
    <t>417735184</t>
  </si>
  <si>
    <t>-1648390957</t>
  </si>
  <si>
    <t>31,6*1,1 'Přepočtené koeficientem množství</t>
  </si>
  <si>
    <t>2100106355</t>
  </si>
  <si>
    <t>1021488122</t>
  </si>
  <si>
    <t>10,8*1,02 'Přepočtené koeficientem množství</t>
  </si>
  <si>
    <t>1025780445</t>
  </si>
  <si>
    <t>VRN - Vedlejší a ostatní náklady</t>
  </si>
  <si>
    <t>VRN - Vedlejší rozpočtové náklady</t>
  </si>
  <si>
    <t>Vedlejší rozpočtové náklady</t>
  </si>
  <si>
    <t>032103000R</t>
  </si>
  <si>
    <t>Náklady na zařízení staveniště vč. jeho likvidace</t>
  </si>
  <si>
    <t>Kč</t>
  </si>
  <si>
    <t>1024</t>
  </si>
  <si>
    <t>143443103</t>
  </si>
  <si>
    <t>Poznámka k položce:_x000D_
vč. náklady na energie apod.</t>
  </si>
  <si>
    <t>045203000</t>
  </si>
  <si>
    <t>Kompletační činnost</t>
  </si>
  <si>
    <t>CS ÚRS 2023 02</t>
  </si>
  <si>
    <t>-669744588</t>
  </si>
  <si>
    <t>https://podminky.urs.cz/item/CS_URS_2023_02/045203000</t>
  </si>
  <si>
    <t xml:space="preserve">Poznámka k položce:_x000D_
Dále také:_x000D_
- vyřízení záborů, žádostí o uzavírky,_x000D_
- jednání s úřady,_x000D_
- jednání s dotčenými účastníky stavebního řízení,_x000D_
- zpracování změn díla (OZ + ZL) včetně změnových rozpočtů, _x000D_
- průběžné vedení soupisu provedených prací v BIM platformě (průběh výstavby),_x000D_
- vypracování technologických postůpu,_x000D_
- apod._x000D_
_x000D_
</t>
  </si>
  <si>
    <t>045303000</t>
  </si>
  <si>
    <t>Koordinační činnost</t>
  </si>
  <si>
    <t>CS ÚRS 2024 01</t>
  </si>
  <si>
    <t>1287114842</t>
  </si>
  <si>
    <t>https://podminky.urs.cz/item/CS_URS_2024_01/045303000</t>
  </si>
  <si>
    <t>0953030R1</t>
  </si>
  <si>
    <t>Ostatní náklady potřebné k realizaci stavby</t>
  </si>
  <si>
    <t>-16815525</t>
  </si>
  <si>
    <t>Poznámka k položce:_x000D_
ostatní náklady jinde neuvedené potřebné k realizaci stavby</t>
  </si>
  <si>
    <t>SEZNAM FIGUR</t>
  </si>
  <si>
    <t>Výměra</t>
  </si>
  <si>
    <t>místnost A2 113 - učebna</t>
  </si>
  <si>
    <t>(2*6,8+2*7,405)</t>
  </si>
  <si>
    <t>-0,9</t>
  </si>
  <si>
    <t>Použití figury:</t>
  </si>
  <si>
    <t>schodiště SO01</t>
  </si>
  <si>
    <t>20*1,5</t>
  </si>
  <si>
    <t>schodiště SO02</t>
  </si>
  <si>
    <t>schodiště SO03</t>
  </si>
  <si>
    <t>(2*7,575+2*8,6+2*0,44+2*0,275)</t>
  </si>
  <si>
    <t>místnost A1 203 - učebna</t>
  </si>
  <si>
    <t>místnost Z01 - zádveří</t>
  </si>
  <si>
    <t>místnost Z02 - zádveří</t>
  </si>
  <si>
    <t>místnost chodba</t>
  </si>
  <si>
    <t>169,89</t>
  </si>
  <si>
    <t>místnost jídelna</t>
  </si>
  <si>
    <t>21,74</t>
  </si>
  <si>
    <t>(2*4,165+2*1,525)</t>
  </si>
  <si>
    <t>-4*0,9</t>
  </si>
  <si>
    <t>2*26,755+2*10,45+2*0,58+1,375+7,53+2*1,375+2*4*0,7+2*4*0,4</t>
  </si>
  <si>
    <t>-15*0,9</t>
  </si>
  <si>
    <t>-1,6</t>
  </si>
  <si>
    <t>-1,25</t>
  </si>
  <si>
    <t>2*5,625</t>
  </si>
  <si>
    <t>15*0,9</t>
  </si>
  <si>
    <t>1,6</t>
  </si>
  <si>
    <t>1,25</t>
  </si>
  <si>
    <t>Schodiště</t>
  </si>
  <si>
    <t>6,8+5,92</t>
  </si>
  <si>
    <t>schodiště</t>
  </si>
  <si>
    <t>(3,7+2*1,875)</t>
  </si>
  <si>
    <t>-2*1,7</t>
  </si>
  <si>
    <t>(3,7+2*1,6)</t>
  </si>
  <si>
    <t>2*1,7</t>
  </si>
  <si>
    <t>1,65</t>
  </si>
  <si>
    <t>schodiště S01</t>
  </si>
  <si>
    <t>2*10*1,85</t>
  </si>
  <si>
    <t>(7*7,075+2*19,94+2*0,5)</t>
  </si>
  <si>
    <t>-12*0,9</t>
  </si>
  <si>
    <t>(0,78+2,695+18,4+1,92+1,7+1,05+2*0,5+1,05+2*0,5)</t>
  </si>
  <si>
    <t>-7*0,9</t>
  </si>
  <si>
    <t>místnost CT203  - šatna</t>
  </si>
  <si>
    <t>(2*6,8+2*2)</t>
  </si>
  <si>
    <t>-2*0,9</t>
  </si>
  <si>
    <t>místnost CT208  - šatna</t>
  </si>
  <si>
    <t>12*0,9</t>
  </si>
  <si>
    <t>13,6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</si>
</sst>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>
      <alignment horizontal="center" vertical="center"/>
    </xf>
    <xf numFmtId="49" fontId="38" fillId="0" borderId="22" xfId="0" applyNumberFormat="1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 wrapText="1"/>
    </xf>
    <xf numFmtId="167" fontId="38" fillId="0" borderId="22" xfId="0" applyNumberFormat="1" applyFont="1" applyBorder="1" applyAlignment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/>
    </xf>
    <xf numFmtId="167" fontId="41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7013501" TargetMode="External"/><Relationship Id="rId13" Type="http://schemas.openxmlformats.org/officeDocument/2006/relationships/hyperlink" Target="https://podminky.urs.cz/item/CS_URS_2025_01/713191133" TargetMode="External"/><Relationship Id="rId18" Type="http://schemas.openxmlformats.org/officeDocument/2006/relationships/hyperlink" Target="https://podminky.urs.cz/item/CS_URS_2025_01/776121321" TargetMode="External"/><Relationship Id="rId26" Type="http://schemas.openxmlformats.org/officeDocument/2006/relationships/hyperlink" Target="https://podminky.urs.cz/item/CS_URS_2025_01/776421311" TargetMode="External"/><Relationship Id="rId3" Type="http://schemas.openxmlformats.org/officeDocument/2006/relationships/hyperlink" Target="https://podminky.urs.cz/item/CS_URS_2025_01/633811111" TargetMode="External"/><Relationship Id="rId21" Type="http://schemas.openxmlformats.org/officeDocument/2006/relationships/hyperlink" Target="https://podminky.urs.cz/item/CS_URS_2025_01/776221111" TargetMode="External"/><Relationship Id="rId7" Type="http://schemas.openxmlformats.org/officeDocument/2006/relationships/hyperlink" Target="https://podminky.urs.cz/item/CS_URS_2025_01/997013211" TargetMode="External"/><Relationship Id="rId12" Type="http://schemas.openxmlformats.org/officeDocument/2006/relationships/hyperlink" Target="https://podminky.urs.cz/item/CS_URS_2025_01/713121111" TargetMode="External"/><Relationship Id="rId17" Type="http://schemas.openxmlformats.org/officeDocument/2006/relationships/hyperlink" Target="https://podminky.urs.cz/item/CS_URS_2025_01/776121112" TargetMode="External"/><Relationship Id="rId25" Type="http://schemas.openxmlformats.org/officeDocument/2006/relationships/hyperlink" Target="https://podminky.urs.cz/item/CS_URS_2025_01/776421111" TargetMode="External"/><Relationship Id="rId2" Type="http://schemas.openxmlformats.org/officeDocument/2006/relationships/hyperlink" Target="https://podminky.urs.cz/item/CS_URS_2025_01/632451234" TargetMode="External"/><Relationship Id="rId16" Type="http://schemas.openxmlformats.org/officeDocument/2006/relationships/hyperlink" Target="https://podminky.urs.cz/item/CS_URS_2025_01/776111323" TargetMode="External"/><Relationship Id="rId20" Type="http://schemas.openxmlformats.org/officeDocument/2006/relationships/hyperlink" Target="https://podminky.urs.cz/item/CS_URS_2025_01/776201811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https://podminky.urs.cz/item/CS_URS_2025_01/631362021" TargetMode="External"/><Relationship Id="rId6" Type="http://schemas.openxmlformats.org/officeDocument/2006/relationships/hyperlink" Target="https://podminky.urs.cz/item/CS_URS_2025_01/965049111" TargetMode="External"/><Relationship Id="rId11" Type="http://schemas.openxmlformats.org/officeDocument/2006/relationships/hyperlink" Target="https://podminky.urs.cz/item/CS_URS_2025_01/713120811" TargetMode="External"/><Relationship Id="rId24" Type="http://schemas.openxmlformats.org/officeDocument/2006/relationships/hyperlink" Target="https://podminky.urs.cz/item/CS_URS_2025_01/776410811" TargetMode="External"/><Relationship Id="rId5" Type="http://schemas.openxmlformats.org/officeDocument/2006/relationships/hyperlink" Target="https://podminky.urs.cz/item/CS_URS_2025_01/965046111" TargetMode="External"/><Relationship Id="rId15" Type="http://schemas.openxmlformats.org/officeDocument/2006/relationships/hyperlink" Target="https://podminky.urs.cz/item/CS_URS_2025_01/776111311" TargetMode="External"/><Relationship Id="rId23" Type="http://schemas.openxmlformats.org/officeDocument/2006/relationships/hyperlink" Target="https://podminky.urs.cz/item/CS_URS_2025_01/776321112" TargetMode="External"/><Relationship Id="rId28" Type="http://schemas.openxmlformats.org/officeDocument/2006/relationships/hyperlink" Target="https://podminky.urs.cz/item/CS_URS_2025_01/998776121" TargetMode="External"/><Relationship Id="rId10" Type="http://schemas.openxmlformats.org/officeDocument/2006/relationships/hyperlink" Target="https://podminky.urs.cz/item/CS_URS_2025_01/998018001" TargetMode="External"/><Relationship Id="rId19" Type="http://schemas.openxmlformats.org/officeDocument/2006/relationships/hyperlink" Target="https://podminky.urs.cz/item/CS_URS_2025_01/776141112" TargetMode="External"/><Relationship Id="rId4" Type="http://schemas.openxmlformats.org/officeDocument/2006/relationships/hyperlink" Target="https://podminky.urs.cz/item/CS_URS_2025_01/965042141" TargetMode="External"/><Relationship Id="rId9" Type="http://schemas.openxmlformats.org/officeDocument/2006/relationships/hyperlink" Target="https://podminky.urs.cz/item/CS_URS_2025_01/997013509" TargetMode="External"/><Relationship Id="rId14" Type="http://schemas.openxmlformats.org/officeDocument/2006/relationships/hyperlink" Target="https://podminky.urs.cz/item/CS_URS_2025_01/998713121" TargetMode="External"/><Relationship Id="rId22" Type="http://schemas.openxmlformats.org/officeDocument/2006/relationships/hyperlink" Target="https://podminky.urs.cz/item/CS_URS_2025_01/776301811" TargetMode="External"/><Relationship Id="rId27" Type="http://schemas.openxmlformats.org/officeDocument/2006/relationships/hyperlink" Target="https://podminky.urs.cz/item/CS_URS_2025_01/7764311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7013311" TargetMode="External"/><Relationship Id="rId13" Type="http://schemas.openxmlformats.org/officeDocument/2006/relationships/hyperlink" Target="https://podminky.urs.cz/item/CS_URS_2025_01/713120811" TargetMode="External"/><Relationship Id="rId18" Type="http://schemas.openxmlformats.org/officeDocument/2006/relationships/hyperlink" Target="https://podminky.urs.cz/item/CS_URS_2025_01/776121112" TargetMode="External"/><Relationship Id="rId26" Type="http://schemas.openxmlformats.org/officeDocument/2006/relationships/hyperlink" Target="https://podminky.urs.cz/item/CS_URS_2025_01/998776121" TargetMode="External"/><Relationship Id="rId3" Type="http://schemas.openxmlformats.org/officeDocument/2006/relationships/hyperlink" Target="https://podminky.urs.cz/item/CS_URS_2025_01/633811111" TargetMode="External"/><Relationship Id="rId21" Type="http://schemas.openxmlformats.org/officeDocument/2006/relationships/hyperlink" Target="https://podminky.urs.cz/item/CS_URS_2025_01/776201811" TargetMode="External"/><Relationship Id="rId7" Type="http://schemas.openxmlformats.org/officeDocument/2006/relationships/hyperlink" Target="https://podminky.urs.cz/item/CS_URS_2025_01/997013211" TargetMode="External"/><Relationship Id="rId12" Type="http://schemas.openxmlformats.org/officeDocument/2006/relationships/hyperlink" Target="https://podminky.urs.cz/item/CS_URS_2025_01/998018001" TargetMode="External"/><Relationship Id="rId17" Type="http://schemas.openxmlformats.org/officeDocument/2006/relationships/hyperlink" Target="https://podminky.urs.cz/item/CS_URS_2025_01/776111311" TargetMode="External"/><Relationship Id="rId25" Type="http://schemas.openxmlformats.org/officeDocument/2006/relationships/hyperlink" Target="https://podminky.urs.cz/item/CS_URS_2025_01/776421311" TargetMode="External"/><Relationship Id="rId2" Type="http://schemas.openxmlformats.org/officeDocument/2006/relationships/hyperlink" Target="https://podminky.urs.cz/item/CS_URS_2025_01/632451234" TargetMode="External"/><Relationship Id="rId16" Type="http://schemas.openxmlformats.org/officeDocument/2006/relationships/hyperlink" Target="https://podminky.urs.cz/item/CS_URS_2025_01/998713121" TargetMode="External"/><Relationship Id="rId20" Type="http://schemas.openxmlformats.org/officeDocument/2006/relationships/hyperlink" Target="https://podminky.urs.cz/item/CS_URS_2025_01/776141112" TargetMode="External"/><Relationship Id="rId1" Type="http://schemas.openxmlformats.org/officeDocument/2006/relationships/hyperlink" Target="https://podminky.urs.cz/item/CS_URS_2025_01/631362021" TargetMode="External"/><Relationship Id="rId6" Type="http://schemas.openxmlformats.org/officeDocument/2006/relationships/hyperlink" Target="https://podminky.urs.cz/item/CS_URS_2025_01/965049111" TargetMode="External"/><Relationship Id="rId11" Type="http://schemas.openxmlformats.org/officeDocument/2006/relationships/hyperlink" Target="https://podminky.urs.cz/item/CS_URS_2025_01/997013509" TargetMode="External"/><Relationship Id="rId24" Type="http://schemas.openxmlformats.org/officeDocument/2006/relationships/hyperlink" Target="https://podminky.urs.cz/item/CS_URS_2025_01/776421111" TargetMode="External"/><Relationship Id="rId5" Type="http://schemas.openxmlformats.org/officeDocument/2006/relationships/hyperlink" Target="https://podminky.urs.cz/item/CS_URS_2025_01/965046111" TargetMode="External"/><Relationship Id="rId15" Type="http://schemas.openxmlformats.org/officeDocument/2006/relationships/hyperlink" Target="https://podminky.urs.cz/item/CS_URS_2025_01/713191133" TargetMode="External"/><Relationship Id="rId23" Type="http://schemas.openxmlformats.org/officeDocument/2006/relationships/hyperlink" Target="https://podminky.urs.cz/item/CS_URS_2025_01/776410811" TargetMode="External"/><Relationship Id="rId10" Type="http://schemas.openxmlformats.org/officeDocument/2006/relationships/hyperlink" Target="https://podminky.urs.cz/item/CS_URS_2025_01/997013501" TargetMode="External"/><Relationship Id="rId19" Type="http://schemas.openxmlformats.org/officeDocument/2006/relationships/hyperlink" Target="https://podminky.urs.cz/item/CS_URS_2025_01/776121321" TargetMode="External"/><Relationship Id="rId4" Type="http://schemas.openxmlformats.org/officeDocument/2006/relationships/hyperlink" Target="https://podminky.urs.cz/item/CS_URS_2025_01/965042141" TargetMode="External"/><Relationship Id="rId9" Type="http://schemas.openxmlformats.org/officeDocument/2006/relationships/hyperlink" Target="https://podminky.urs.cz/item/CS_URS_2025_01/997013321" TargetMode="External"/><Relationship Id="rId14" Type="http://schemas.openxmlformats.org/officeDocument/2006/relationships/hyperlink" Target="https://podminky.urs.cz/item/CS_URS_2025_01/713121111" TargetMode="External"/><Relationship Id="rId22" Type="http://schemas.openxmlformats.org/officeDocument/2006/relationships/hyperlink" Target="https://podminky.urs.cz/item/CS_URS_2025_01/776221111" TargetMode="External"/><Relationship Id="rId27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7013501" TargetMode="External"/><Relationship Id="rId13" Type="http://schemas.openxmlformats.org/officeDocument/2006/relationships/hyperlink" Target="https://podminky.urs.cz/item/CS_URS_2025_01/713191133" TargetMode="External"/><Relationship Id="rId18" Type="http://schemas.openxmlformats.org/officeDocument/2006/relationships/hyperlink" Target="https://podminky.urs.cz/item/CS_URS_2025_01/776121321" TargetMode="External"/><Relationship Id="rId26" Type="http://schemas.openxmlformats.org/officeDocument/2006/relationships/hyperlink" Target="https://podminky.urs.cz/item/CS_URS_2025_01/776421311" TargetMode="External"/><Relationship Id="rId3" Type="http://schemas.openxmlformats.org/officeDocument/2006/relationships/hyperlink" Target="https://podminky.urs.cz/item/CS_URS_2025_01/633811111" TargetMode="External"/><Relationship Id="rId21" Type="http://schemas.openxmlformats.org/officeDocument/2006/relationships/hyperlink" Target="https://podminky.urs.cz/item/CS_URS_2025_01/776221111" TargetMode="External"/><Relationship Id="rId7" Type="http://schemas.openxmlformats.org/officeDocument/2006/relationships/hyperlink" Target="https://podminky.urs.cz/item/CS_URS_2025_01/997013211" TargetMode="External"/><Relationship Id="rId12" Type="http://schemas.openxmlformats.org/officeDocument/2006/relationships/hyperlink" Target="https://podminky.urs.cz/item/CS_URS_2025_01/713121111" TargetMode="External"/><Relationship Id="rId17" Type="http://schemas.openxmlformats.org/officeDocument/2006/relationships/hyperlink" Target="https://podminky.urs.cz/item/CS_URS_2025_01/776121112" TargetMode="External"/><Relationship Id="rId25" Type="http://schemas.openxmlformats.org/officeDocument/2006/relationships/hyperlink" Target="https://podminky.urs.cz/item/CS_URS_2025_01/776411111" TargetMode="External"/><Relationship Id="rId2" Type="http://schemas.openxmlformats.org/officeDocument/2006/relationships/hyperlink" Target="https://podminky.urs.cz/item/CS_URS_2025_01/632451234" TargetMode="External"/><Relationship Id="rId16" Type="http://schemas.openxmlformats.org/officeDocument/2006/relationships/hyperlink" Target="https://podminky.urs.cz/item/CS_URS_2025_01/776111323" TargetMode="External"/><Relationship Id="rId20" Type="http://schemas.openxmlformats.org/officeDocument/2006/relationships/hyperlink" Target="https://podminky.urs.cz/item/CS_URS_2025_01/776201811" TargetMode="External"/><Relationship Id="rId29" Type="http://schemas.openxmlformats.org/officeDocument/2006/relationships/drawing" Target="../drawings/drawing4.xml"/><Relationship Id="rId1" Type="http://schemas.openxmlformats.org/officeDocument/2006/relationships/hyperlink" Target="https://podminky.urs.cz/item/CS_URS_2025_01/631362021" TargetMode="External"/><Relationship Id="rId6" Type="http://schemas.openxmlformats.org/officeDocument/2006/relationships/hyperlink" Target="https://podminky.urs.cz/item/CS_URS_2025_01/965049111" TargetMode="External"/><Relationship Id="rId11" Type="http://schemas.openxmlformats.org/officeDocument/2006/relationships/hyperlink" Target="https://podminky.urs.cz/item/CS_URS_2025_01/713120811" TargetMode="External"/><Relationship Id="rId24" Type="http://schemas.openxmlformats.org/officeDocument/2006/relationships/hyperlink" Target="https://podminky.urs.cz/item/CS_URS_2025_01/776410811" TargetMode="External"/><Relationship Id="rId5" Type="http://schemas.openxmlformats.org/officeDocument/2006/relationships/hyperlink" Target="https://podminky.urs.cz/item/CS_URS_2025_01/965046111" TargetMode="External"/><Relationship Id="rId15" Type="http://schemas.openxmlformats.org/officeDocument/2006/relationships/hyperlink" Target="https://podminky.urs.cz/item/CS_URS_2025_01/776111311" TargetMode="External"/><Relationship Id="rId23" Type="http://schemas.openxmlformats.org/officeDocument/2006/relationships/hyperlink" Target="https://podminky.urs.cz/item/CS_URS_2025_01/776321112" TargetMode="External"/><Relationship Id="rId28" Type="http://schemas.openxmlformats.org/officeDocument/2006/relationships/hyperlink" Target="https://podminky.urs.cz/item/CS_URS_2025_01/998776121" TargetMode="External"/><Relationship Id="rId10" Type="http://schemas.openxmlformats.org/officeDocument/2006/relationships/hyperlink" Target="https://podminky.urs.cz/item/CS_URS_2025_01/998018001" TargetMode="External"/><Relationship Id="rId19" Type="http://schemas.openxmlformats.org/officeDocument/2006/relationships/hyperlink" Target="https://podminky.urs.cz/item/CS_URS_2025_01/776141112" TargetMode="External"/><Relationship Id="rId4" Type="http://schemas.openxmlformats.org/officeDocument/2006/relationships/hyperlink" Target="https://podminky.urs.cz/item/CS_URS_2025_01/965042141" TargetMode="External"/><Relationship Id="rId9" Type="http://schemas.openxmlformats.org/officeDocument/2006/relationships/hyperlink" Target="https://podminky.urs.cz/item/CS_URS_2025_01/997013509" TargetMode="External"/><Relationship Id="rId14" Type="http://schemas.openxmlformats.org/officeDocument/2006/relationships/hyperlink" Target="https://podminky.urs.cz/item/CS_URS_2025_01/998713121" TargetMode="External"/><Relationship Id="rId22" Type="http://schemas.openxmlformats.org/officeDocument/2006/relationships/hyperlink" Target="https://podminky.urs.cz/item/CS_URS_2025_01/776301811" TargetMode="External"/><Relationship Id="rId27" Type="http://schemas.openxmlformats.org/officeDocument/2006/relationships/hyperlink" Target="https://podminky.urs.cz/item/CS_URS_2025_01/77643111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776121113" TargetMode="External"/><Relationship Id="rId13" Type="http://schemas.openxmlformats.org/officeDocument/2006/relationships/hyperlink" Target="https://podminky.urs.cz/item/CS_URS_2025_01/776144111" TargetMode="External"/><Relationship Id="rId18" Type="http://schemas.openxmlformats.org/officeDocument/2006/relationships/hyperlink" Target="https://podminky.urs.cz/item/CS_URS_2025_01/776410811" TargetMode="External"/><Relationship Id="rId3" Type="http://schemas.openxmlformats.org/officeDocument/2006/relationships/hyperlink" Target="https://podminky.urs.cz/item/CS_URS_2025_01/997013501" TargetMode="External"/><Relationship Id="rId21" Type="http://schemas.openxmlformats.org/officeDocument/2006/relationships/hyperlink" Target="https://podminky.urs.cz/item/CS_URS_2025_01/776431111" TargetMode="External"/><Relationship Id="rId7" Type="http://schemas.openxmlformats.org/officeDocument/2006/relationships/hyperlink" Target="https://podminky.urs.cz/item/CS_URS_2025_01/776111323" TargetMode="External"/><Relationship Id="rId12" Type="http://schemas.openxmlformats.org/officeDocument/2006/relationships/hyperlink" Target="https://podminky.urs.cz/item/CS_URS_2025_01/776143131" TargetMode="External"/><Relationship Id="rId17" Type="http://schemas.openxmlformats.org/officeDocument/2006/relationships/hyperlink" Target="https://podminky.urs.cz/item/CS_URS_2025_01/776321111" TargetMode="External"/><Relationship Id="rId2" Type="http://schemas.openxmlformats.org/officeDocument/2006/relationships/hyperlink" Target="https://podminky.urs.cz/item/CS_URS_2025_01/997013211" TargetMode="External"/><Relationship Id="rId16" Type="http://schemas.openxmlformats.org/officeDocument/2006/relationships/hyperlink" Target="https://podminky.urs.cz/item/CS_URS_2025_01/776301811" TargetMode="External"/><Relationship Id="rId20" Type="http://schemas.openxmlformats.org/officeDocument/2006/relationships/hyperlink" Target="https://podminky.urs.cz/item/CS_URS_2025_01/776421311" TargetMode="External"/><Relationship Id="rId1" Type="http://schemas.openxmlformats.org/officeDocument/2006/relationships/hyperlink" Target="https://podminky.urs.cz/item/CS_URS_2025_01/965046111" TargetMode="External"/><Relationship Id="rId6" Type="http://schemas.openxmlformats.org/officeDocument/2006/relationships/hyperlink" Target="https://podminky.urs.cz/item/CS_URS_2025_01/776111311" TargetMode="External"/><Relationship Id="rId11" Type="http://schemas.openxmlformats.org/officeDocument/2006/relationships/hyperlink" Target="https://podminky.urs.cz/item/CS_URS_2025_01/776141222" TargetMode="External"/><Relationship Id="rId5" Type="http://schemas.openxmlformats.org/officeDocument/2006/relationships/hyperlink" Target="https://podminky.urs.cz/item/CS_URS_2025_01/998018001" TargetMode="External"/><Relationship Id="rId15" Type="http://schemas.openxmlformats.org/officeDocument/2006/relationships/hyperlink" Target="https://podminky.urs.cz/item/CS_URS_2025_01/776221111" TargetMode="External"/><Relationship Id="rId23" Type="http://schemas.openxmlformats.org/officeDocument/2006/relationships/drawing" Target="../drawings/drawing5.xml"/><Relationship Id="rId10" Type="http://schemas.openxmlformats.org/officeDocument/2006/relationships/hyperlink" Target="https://podminky.urs.cz/item/CS_URS_2025_01/776141112" TargetMode="External"/><Relationship Id="rId19" Type="http://schemas.openxmlformats.org/officeDocument/2006/relationships/hyperlink" Target="https://podminky.urs.cz/item/CS_URS_2025_01/776411111" TargetMode="External"/><Relationship Id="rId4" Type="http://schemas.openxmlformats.org/officeDocument/2006/relationships/hyperlink" Target="https://podminky.urs.cz/item/CS_URS_2025_01/997013509" TargetMode="External"/><Relationship Id="rId9" Type="http://schemas.openxmlformats.org/officeDocument/2006/relationships/hyperlink" Target="https://podminky.urs.cz/item/CS_URS_2025_01/776121321" TargetMode="External"/><Relationship Id="rId14" Type="http://schemas.openxmlformats.org/officeDocument/2006/relationships/hyperlink" Target="https://podminky.urs.cz/item/CS_URS_2025_01/776201811" TargetMode="External"/><Relationship Id="rId22" Type="http://schemas.openxmlformats.org/officeDocument/2006/relationships/hyperlink" Target="https://podminky.urs.cz/item/CS_URS_2025_01/99877612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7013311" TargetMode="External"/><Relationship Id="rId13" Type="http://schemas.openxmlformats.org/officeDocument/2006/relationships/hyperlink" Target="https://podminky.urs.cz/item/CS_URS_2025_01/713120811" TargetMode="External"/><Relationship Id="rId18" Type="http://schemas.openxmlformats.org/officeDocument/2006/relationships/hyperlink" Target="https://podminky.urs.cz/item/CS_URS_2025_01/776121112" TargetMode="External"/><Relationship Id="rId26" Type="http://schemas.openxmlformats.org/officeDocument/2006/relationships/hyperlink" Target="https://podminky.urs.cz/item/CS_URS_2025_01/776421311" TargetMode="External"/><Relationship Id="rId3" Type="http://schemas.openxmlformats.org/officeDocument/2006/relationships/hyperlink" Target="https://podminky.urs.cz/item/CS_URS_2025_01/633811111" TargetMode="External"/><Relationship Id="rId21" Type="http://schemas.openxmlformats.org/officeDocument/2006/relationships/hyperlink" Target="https://podminky.urs.cz/item/CS_URS_2025_01/776201811" TargetMode="External"/><Relationship Id="rId7" Type="http://schemas.openxmlformats.org/officeDocument/2006/relationships/hyperlink" Target="https://podminky.urs.cz/item/CS_URS_2025_01/997013211" TargetMode="External"/><Relationship Id="rId12" Type="http://schemas.openxmlformats.org/officeDocument/2006/relationships/hyperlink" Target="https://podminky.urs.cz/item/CS_URS_2025_01/998018001" TargetMode="External"/><Relationship Id="rId17" Type="http://schemas.openxmlformats.org/officeDocument/2006/relationships/hyperlink" Target="https://podminky.urs.cz/item/CS_URS_2025_01/776111311" TargetMode="External"/><Relationship Id="rId25" Type="http://schemas.openxmlformats.org/officeDocument/2006/relationships/hyperlink" Target="https://podminky.urs.cz/item/CS_URS_2025_01/776421111" TargetMode="External"/><Relationship Id="rId2" Type="http://schemas.openxmlformats.org/officeDocument/2006/relationships/hyperlink" Target="https://podminky.urs.cz/item/CS_URS_2025_01/632451234" TargetMode="External"/><Relationship Id="rId16" Type="http://schemas.openxmlformats.org/officeDocument/2006/relationships/hyperlink" Target="https://podminky.urs.cz/item/CS_URS_2025_01/998713121" TargetMode="External"/><Relationship Id="rId20" Type="http://schemas.openxmlformats.org/officeDocument/2006/relationships/hyperlink" Target="https://podminky.urs.cz/item/CS_URS_2025_01/776141112" TargetMode="External"/><Relationship Id="rId1" Type="http://schemas.openxmlformats.org/officeDocument/2006/relationships/hyperlink" Target="https://podminky.urs.cz/item/CS_URS_2025_01/631362021" TargetMode="External"/><Relationship Id="rId6" Type="http://schemas.openxmlformats.org/officeDocument/2006/relationships/hyperlink" Target="https://podminky.urs.cz/item/CS_URS_2025_01/965049111" TargetMode="External"/><Relationship Id="rId11" Type="http://schemas.openxmlformats.org/officeDocument/2006/relationships/hyperlink" Target="https://podminky.urs.cz/item/CS_URS_2025_01/997013509" TargetMode="External"/><Relationship Id="rId24" Type="http://schemas.openxmlformats.org/officeDocument/2006/relationships/hyperlink" Target="https://podminky.urs.cz/item/CS_URS_2025_01/776411111" TargetMode="External"/><Relationship Id="rId5" Type="http://schemas.openxmlformats.org/officeDocument/2006/relationships/hyperlink" Target="https://podminky.urs.cz/item/CS_URS_2025_01/965046111" TargetMode="External"/><Relationship Id="rId15" Type="http://schemas.openxmlformats.org/officeDocument/2006/relationships/hyperlink" Target="https://podminky.urs.cz/item/CS_URS_2025_01/713191133" TargetMode="External"/><Relationship Id="rId23" Type="http://schemas.openxmlformats.org/officeDocument/2006/relationships/hyperlink" Target="https://podminky.urs.cz/item/CS_URS_2025_01/776410811" TargetMode="External"/><Relationship Id="rId28" Type="http://schemas.openxmlformats.org/officeDocument/2006/relationships/drawing" Target="../drawings/drawing6.xml"/><Relationship Id="rId10" Type="http://schemas.openxmlformats.org/officeDocument/2006/relationships/hyperlink" Target="https://podminky.urs.cz/item/CS_URS_2025_01/997013501" TargetMode="External"/><Relationship Id="rId19" Type="http://schemas.openxmlformats.org/officeDocument/2006/relationships/hyperlink" Target="https://podminky.urs.cz/item/CS_URS_2025_01/776121321" TargetMode="External"/><Relationship Id="rId4" Type="http://schemas.openxmlformats.org/officeDocument/2006/relationships/hyperlink" Target="https://podminky.urs.cz/item/CS_URS_2025_01/965042141" TargetMode="External"/><Relationship Id="rId9" Type="http://schemas.openxmlformats.org/officeDocument/2006/relationships/hyperlink" Target="https://podminky.urs.cz/item/CS_URS_2025_01/997013321" TargetMode="External"/><Relationship Id="rId14" Type="http://schemas.openxmlformats.org/officeDocument/2006/relationships/hyperlink" Target="https://podminky.urs.cz/item/CS_URS_2025_01/713121111" TargetMode="External"/><Relationship Id="rId22" Type="http://schemas.openxmlformats.org/officeDocument/2006/relationships/hyperlink" Target="https://podminky.urs.cz/item/CS_URS_2025_01/776221111" TargetMode="External"/><Relationship Id="rId27" Type="http://schemas.openxmlformats.org/officeDocument/2006/relationships/hyperlink" Target="https://podminky.urs.cz/item/CS_URS_2025_01/99877612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podminky.urs.cz/item/CS_URS_2024_01/045303000" TargetMode="External"/><Relationship Id="rId1" Type="http://schemas.openxmlformats.org/officeDocument/2006/relationships/hyperlink" Target="https://podminky.urs.cz/item/CS_URS_2023_02/04520300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topLeftCell="A79" workbookViewId="0">
      <selection activeCell="AN8" sqref="AN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4" t="s">
        <v>14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R5" s="19"/>
      <c r="BE5" s="21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6" t="s">
        <v>17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R6" s="19"/>
      <c r="BE6" s="212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2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/>
      <c r="AR8" s="19"/>
      <c r="BE8" s="212"/>
      <c r="BS8" s="16" t="s">
        <v>6</v>
      </c>
    </row>
    <row r="9" spans="1:74" ht="14.45" customHeight="1">
      <c r="B9" s="19"/>
      <c r="AR9" s="19"/>
      <c r="BE9" s="212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12"/>
      <c r="BS10" s="16" t="s">
        <v>6</v>
      </c>
    </row>
    <row r="11" spans="1:74" ht="18.399999999999999" customHeight="1">
      <c r="B11" s="19"/>
      <c r="E11" s="24" t="s">
        <v>25</v>
      </c>
      <c r="AK11" s="26" t="s">
        <v>26</v>
      </c>
      <c r="AN11" s="24" t="s">
        <v>1</v>
      </c>
      <c r="AR11" s="19"/>
      <c r="BE11" s="212"/>
      <c r="BS11" s="16" t="s">
        <v>6</v>
      </c>
    </row>
    <row r="12" spans="1:74" ht="6.95" customHeight="1">
      <c r="B12" s="19"/>
      <c r="AR12" s="19"/>
      <c r="BE12" s="212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12"/>
      <c r="BS13" s="16" t="s">
        <v>6</v>
      </c>
    </row>
    <row r="14" spans="1:74" ht="12.75">
      <c r="B14" s="19"/>
      <c r="E14" s="217" t="s">
        <v>28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6" t="s">
        <v>26</v>
      </c>
      <c r="AN14" s="28" t="s">
        <v>28</v>
      </c>
      <c r="AR14" s="19"/>
      <c r="BE14" s="212"/>
      <c r="BS14" s="16" t="s">
        <v>6</v>
      </c>
    </row>
    <row r="15" spans="1:74" ht="6.95" customHeight="1">
      <c r="B15" s="19"/>
      <c r="AR15" s="19"/>
      <c r="BE15" s="212"/>
      <c r="BS15" s="16" t="s">
        <v>4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12"/>
      <c r="BS16" s="16" t="s">
        <v>4</v>
      </c>
    </row>
    <row r="17" spans="2:71" ht="18.399999999999999" customHeight="1">
      <c r="B17" s="19"/>
      <c r="E17" s="24" t="s">
        <v>30</v>
      </c>
      <c r="AK17" s="26" t="s">
        <v>26</v>
      </c>
      <c r="AN17" s="24" t="s">
        <v>1</v>
      </c>
      <c r="AR17" s="19"/>
      <c r="BE17" s="212"/>
      <c r="BS17" s="16" t="s">
        <v>31</v>
      </c>
    </row>
    <row r="18" spans="2:71" ht="6.95" customHeight="1">
      <c r="B18" s="19"/>
      <c r="AR18" s="19"/>
      <c r="BE18" s="212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12"/>
      <c r="BS19" s="16" t="s">
        <v>6</v>
      </c>
    </row>
    <row r="20" spans="2:71" ht="18.399999999999999" customHeight="1">
      <c r="B20" s="19"/>
      <c r="E20" s="24" t="s">
        <v>33</v>
      </c>
      <c r="AK20" s="26" t="s">
        <v>26</v>
      </c>
      <c r="AN20" s="24" t="s">
        <v>1</v>
      </c>
      <c r="AR20" s="19"/>
      <c r="BE20" s="212"/>
      <c r="BS20" s="16" t="s">
        <v>31</v>
      </c>
    </row>
    <row r="21" spans="2:71" ht="6.95" customHeight="1">
      <c r="B21" s="19"/>
      <c r="AR21" s="19"/>
      <c r="BE21" s="212"/>
    </row>
    <row r="22" spans="2:71" ht="12" customHeight="1">
      <c r="B22" s="19"/>
      <c r="D22" s="26" t="s">
        <v>34</v>
      </c>
      <c r="AR22" s="19"/>
      <c r="BE22" s="212"/>
    </row>
    <row r="23" spans="2:71" ht="16.5" customHeight="1">
      <c r="B23" s="19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9"/>
      <c r="BE23" s="212"/>
    </row>
    <row r="24" spans="2:71" ht="6.95" customHeight="1">
      <c r="B24" s="19"/>
      <c r="AR24" s="19"/>
      <c r="BE24" s="21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2"/>
    </row>
    <row r="26" spans="2:71" s="1" customFormat="1" ht="25.9" customHeight="1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0">
        <f>ROUND(AG94,2)</f>
        <v>0</v>
      </c>
      <c r="AL26" s="221"/>
      <c r="AM26" s="221"/>
      <c r="AN26" s="221"/>
      <c r="AO26" s="221"/>
      <c r="AR26" s="31"/>
      <c r="BE26" s="212"/>
    </row>
    <row r="27" spans="2:71" s="1" customFormat="1" ht="6.95" customHeight="1">
      <c r="B27" s="31"/>
      <c r="AR27" s="31"/>
      <c r="BE27" s="212"/>
    </row>
    <row r="28" spans="2:71" s="1" customFormat="1" ht="12.75">
      <c r="B28" s="31"/>
      <c r="L28" s="222" t="s">
        <v>36</v>
      </c>
      <c r="M28" s="222"/>
      <c r="N28" s="222"/>
      <c r="O28" s="222"/>
      <c r="P28" s="222"/>
      <c r="W28" s="222" t="s">
        <v>37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38</v>
      </c>
      <c r="AL28" s="222"/>
      <c r="AM28" s="222"/>
      <c r="AN28" s="222"/>
      <c r="AO28" s="222"/>
      <c r="AR28" s="31"/>
      <c r="BE28" s="212"/>
    </row>
    <row r="29" spans="2:71" s="2" customFormat="1" ht="14.45" customHeight="1">
      <c r="B29" s="35"/>
      <c r="D29" s="26" t="s">
        <v>39</v>
      </c>
      <c r="F29" s="26" t="s">
        <v>40</v>
      </c>
      <c r="L29" s="225">
        <v>0.21</v>
      </c>
      <c r="M29" s="224"/>
      <c r="N29" s="224"/>
      <c r="O29" s="224"/>
      <c r="P29" s="224"/>
      <c r="W29" s="223">
        <f>ROUND(AZ94, 2)</f>
        <v>0</v>
      </c>
      <c r="X29" s="224"/>
      <c r="Y29" s="224"/>
      <c r="Z29" s="224"/>
      <c r="AA29" s="224"/>
      <c r="AB29" s="224"/>
      <c r="AC29" s="224"/>
      <c r="AD29" s="224"/>
      <c r="AE29" s="224"/>
      <c r="AK29" s="223">
        <f>ROUND(AV94, 2)</f>
        <v>0</v>
      </c>
      <c r="AL29" s="224"/>
      <c r="AM29" s="224"/>
      <c r="AN29" s="224"/>
      <c r="AO29" s="224"/>
      <c r="AR29" s="35"/>
      <c r="BE29" s="213"/>
    </row>
    <row r="30" spans="2:71" s="2" customFormat="1" ht="14.45" customHeight="1">
      <c r="B30" s="35"/>
      <c r="F30" s="26" t="s">
        <v>41</v>
      </c>
      <c r="L30" s="225">
        <v>0.12</v>
      </c>
      <c r="M30" s="224"/>
      <c r="N30" s="224"/>
      <c r="O30" s="224"/>
      <c r="P30" s="224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ROUND(AW94, 2)</f>
        <v>0</v>
      </c>
      <c r="AL30" s="224"/>
      <c r="AM30" s="224"/>
      <c r="AN30" s="224"/>
      <c r="AO30" s="224"/>
      <c r="AR30" s="35"/>
      <c r="BE30" s="213"/>
    </row>
    <row r="31" spans="2:71" s="2" customFormat="1" ht="14.45" hidden="1" customHeight="1">
      <c r="B31" s="35"/>
      <c r="F31" s="26" t="s">
        <v>42</v>
      </c>
      <c r="L31" s="225">
        <v>0.21</v>
      </c>
      <c r="M31" s="224"/>
      <c r="N31" s="224"/>
      <c r="O31" s="224"/>
      <c r="P31" s="224"/>
      <c r="W31" s="223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3">
        <v>0</v>
      </c>
      <c r="AL31" s="224"/>
      <c r="AM31" s="224"/>
      <c r="AN31" s="224"/>
      <c r="AO31" s="224"/>
      <c r="AR31" s="35"/>
      <c r="BE31" s="213"/>
    </row>
    <row r="32" spans="2:71" s="2" customFormat="1" ht="14.45" hidden="1" customHeight="1">
      <c r="B32" s="35"/>
      <c r="F32" s="26" t="s">
        <v>43</v>
      </c>
      <c r="L32" s="225">
        <v>0.12</v>
      </c>
      <c r="M32" s="224"/>
      <c r="N32" s="224"/>
      <c r="O32" s="224"/>
      <c r="P32" s="224"/>
      <c r="W32" s="223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3">
        <v>0</v>
      </c>
      <c r="AL32" s="224"/>
      <c r="AM32" s="224"/>
      <c r="AN32" s="224"/>
      <c r="AO32" s="224"/>
      <c r="AR32" s="35"/>
      <c r="BE32" s="213"/>
    </row>
    <row r="33" spans="2:57" s="2" customFormat="1" ht="14.45" hidden="1" customHeight="1">
      <c r="B33" s="35"/>
      <c r="F33" s="26" t="s">
        <v>44</v>
      </c>
      <c r="L33" s="225">
        <v>0</v>
      </c>
      <c r="M33" s="224"/>
      <c r="N33" s="224"/>
      <c r="O33" s="224"/>
      <c r="P33" s="224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K33" s="223">
        <v>0</v>
      </c>
      <c r="AL33" s="224"/>
      <c r="AM33" s="224"/>
      <c r="AN33" s="224"/>
      <c r="AO33" s="224"/>
      <c r="AR33" s="35"/>
      <c r="BE33" s="213"/>
    </row>
    <row r="34" spans="2:57" s="1" customFormat="1" ht="6.95" customHeight="1">
      <c r="B34" s="31"/>
      <c r="AR34" s="31"/>
      <c r="BE34" s="212"/>
    </row>
    <row r="35" spans="2:57" s="1" customFormat="1" ht="25.9" customHeight="1">
      <c r="B35" s="31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29" t="s">
        <v>47</v>
      </c>
      <c r="Y35" s="227"/>
      <c r="Z35" s="227"/>
      <c r="AA35" s="227"/>
      <c r="AB35" s="227"/>
      <c r="AC35" s="38"/>
      <c r="AD35" s="38"/>
      <c r="AE35" s="38"/>
      <c r="AF35" s="38"/>
      <c r="AG35" s="38"/>
      <c r="AH35" s="38"/>
      <c r="AI35" s="38"/>
      <c r="AJ35" s="38"/>
      <c r="AK35" s="226">
        <f>SUM(AK26:AK33)</f>
        <v>0</v>
      </c>
      <c r="AL35" s="227"/>
      <c r="AM35" s="227"/>
      <c r="AN35" s="227"/>
      <c r="AO35" s="228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50</v>
      </c>
      <c r="AI60" s="33"/>
      <c r="AJ60" s="33"/>
      <c r="AK60" s="33"/>
      <c r="AL60" s="33"/>
      <c r="AM60" s="42" t="s">
        <v>51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50</v>
      </c>
      <c r="AI75" s="33"/>
      <c r="AJ75" s="33"/>
      <c r="AK75" s="33"/>
      <c r="AL75" s="33"/>
      <c r="AM75" s="42" t="s">
        <v>51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54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2025_05_20</v>
      </c>
      <c r="AR84" s="47"/>
    </row>
    <row r="85" spans="1:91" s="4" customFormat="1" ht="36.950000000000003" customHeight="1">
      <c r="B85" s="48"/>
      <c r="C85" s="49" t="s">
        <v>16</v>
      </c>
      <c r="L85" s="192" t="str">
        <f>K6</f>
        <v>WALDORFSKÁ ŠKOLA BRNO - VÝMĚNA PODLAHOVÝCH KRYTIN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BRNO</v>
      </c>
      <c r="AI87" s="26" t="s">
        <v>22</v>
      </c>
      <c r="AM87" s="194" t="str">
        <f>IF(AN8= "","",AN8)</f>
        <v/>
      </c>
      <c r="AN87" s="194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23</v>
      </c>
      <c r="L89" s="3" t="str">
        <f>IF(E11= "","",E11)</f>
        <v>WALDORFSKÁ ŠKOLA BRNO PLOVDIVSKÁ 2572/8, 616 00 BR</v>
      </c>
      <c r="AI89" s="26" t="s">
        <v>29</v>
      </c>
      <c r="AM89" s="195" t="str">
        <f>IF(E17="","",E17)</f>
        <v>Ing.Šárka JUSTOVÁ</v>
      </c>
      <c r="AN89" s="196"/>
      <c r="AO89" s="196"/>
      <c r="AP89" s="196"/>
      <c r="AR89" s="31"/>
      <c r="AS89" s="197" t="s">
        <v>55</v>
      </c>
      <c r="AT89" s="19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32</v>
      </c>
      <c r="AM90" s="195" t="str">
        <f>IF(E20="","",E20)</f>
        <v xml:space="preserve"> </v>
      </c>
      <c r="AN90" s="196"/>
      <c r="AO90" s="196"/>
      <c r="AP90" s="196"/>
      <c r="AR90" s="31"/>
      <c r="AS90" s="199"/>
      <c r="AT90" s="200"/>
      <c r="BD90" s="55"/>
    </row>
    <row r="91" spans="1:91" s="1" customFormat="1" ht="10.9" customHeight="1">
      <c r="B91" s="31"/>
      <c r="AR91" s="31"/>
      <c r="AS91" s="199"/>
      <c r="AT91" s="200"/>
      <c r="BD91" s="55"/>
    </row>
    <row r="92" spans="1:91" s="1" customFormat="1" ht="29.25" customHeight="1">
      <c r="B92" s="31"/>
      <c r="C92" s="201" t="s">
        <v>56</v>
      </c>
      <c r="D92" s="202"/>
      <c r="E92" s="202"/>
      <c r="F92" s="202"/>
      <c r="G92" s="202"/>
      <c r="H92" s="56"/>
      <c r="I92" s="204" t="s">
        <v>57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3" t="s">
        <v>58</v>
      </c>
      <c r="AH92" s="202"/>
      <c r="AI92" s="202"/>
      <c r="AJ92" s="202"/>
      <c r="AK92" s="202"/>
      <c r="AL92" s="202"/>
      <c r="AM92" s="202"/>
      <c r="AN92" s="204" t="s">
        <v>59</v>
      </c>
      <c r="AO92" s="202"/>
      <c r="AP92" s="205"/>
      <c r="AQ92" s="57" t="s">
        <v>60</v>
      </c>
      <c r="AR92" s="31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9">
        <f>ROUND(SUM(AG95:AG100),2)</f>
        <v>0</v>
      </c>
      <c r="AH94" s="209"/>
      <c r="AI94" s="209"/>
      <c r="AJ94" s="209"/>
      <c r="AK94" s="209"/>
      <c r="AL94" s="209"/>
      <c r="AM94" s="209"/>
      <c r="AN94" s="210">
        <f t="shared" ref="AN94:AN100" si="0">SUM(AG94,AT94)</f>
        <v>0</v>
      </c>
      <c r="AO94" s="210"/>
      <c r="AP94" s="210"/>
      <c r="AQ94" s="66" t="s">
        <v>1</v>
      </c>
      <c r="AR94" s="62"/>
      <c r="AS94" s="67">
        <f>ROUND(SUM(AS95:AS100),2)</f>
        <v>0</v>
      </c>
      <c r="AT94" s="68">
        <f t="shared" ref="AT94:AT100" si="1">ROUND(SUM(AV94:AW94),2)</f>
        <v>0</v>
      </c>
      <c r="AU94" s="69">
        <f>ROUND(SUM(AU95:AU100),5)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ROUND(SUM(AZ95:AZ100),2)</f>
        <v>0</v>
      </c>
      <c r="BA94" s="68">
        <f>ROUND(SUM(BA95:BA100),2)</f>
        <v>0</v>
      </c>
      <c r="BB94" s="68">
        <f>ROUND(SUM(BB95:BB100),2)</f>
        <v>0</v>
      </c>
      <c r="BC94" s="68">
        <f>ROUND(SUM(BC95:BC100),2)</f>
        <v>0</v>
      </c>
      <c r="BD94" s="70">
        <f>ROUND(SUM(BD95:BD100),2)</f>
        <v>0</v>
      </c>
      <c r="BS94" s="71" t="s">
        <v>74</v>
      </c>
      <c r="BT94" s="71" t="s">
        <v>75</v>
      </c>
      <c r="BU94" s="72" t="s">
        <v>76</v>
      </c>
      <c r="BV94" s="71" t="s">
        <v>77</v>
      </c>
      <c r="BW94" s="71" t="s">
        <v>5</v>
      </c>
      <c r="BX94" s="71" t="s">
        <v>78</v>
      </c>
      <c r="CL94" s="71" t="s">
        <v>1</v>
      </c>
    </row>
    <row r="95" spans="1:91" s="6" customFormat="1" ht="24.75" customHeight="1">
      <c r="A95" s="73" t="s">
        <v>79</v>
      </c>
      <c r="B95" s="74"/>
      <c r="C95" s="75"/>
      <c r="D95" s="206" t="s">
        <v>80</v>
      </c>
      <c r="E95" s="206"/>
      <c r="F95" s="206"/>
      <c r="G95" s="206"/>
      <c r="H95" s="206"/>
      <c r="I95" s="76"/>
      <c r="J95" s="206" t="s">
        <v>81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7">
        <f>'D.1.1.b 01 - PAVILON A - ...'!J30</f>
        <v>0</v>
      </c>
      <c r="AH95" s="208"/>
      <c r="AI95" s="208"/>
      <c r="AJ95" s="208"/>
      <c r="AK95" s="208"/>
      <c r="AL95" s="208"/>
      <c r="AM95" s="208"/>
      <c r="AN95" s="207">
        <f t="shared" si="0"/>
        <v>0</v>
      </c>
      <c r="AO95" s="208"/>
      <c r="AP95" s="208"/>
      <c r="AQ95" s="77" t="s">
        <v>82</v>
      </c>
      <c r="AR95" s="74"/>
      <c r="AS95" s="78">
        <v>0</v>
      </c>
      <c r="AT95" s="79">
        <f t="shared" si="1"/>
        <v>0</v>
      </c>
      <c r="AU95" s="80">
        <f>'D.1.1.b 01 - PAVILON A - ...'!P124</f>
        <v>0</v>
      </c>
      <c r="AV95" s="79">
        <f>'D.1.1.b 01 - PAVILON A - ...'!J33</f>
        <v>0</v>
      </c>
      <c r="AW95" s="79">
        <f>'D.1.1.b 01 - PAVILON A - ...'!J34</f>
        <v>0</v>
      </c>
      <c r="AX95" s="79">
        <f>'D.1.1.b 01 - PAVILON A - ...'!J35</f>
        <v>0</v>
      </c>
      <c r="AY95" s="79">
        <f>'D.1.1.b 01 - PAVILON A - ...'!J36</f>
        <v>0</v>
      </c>
      <c r="AZ95" s="79">
        <f>'D.1.1.b 01 - PAVILON A - ...'!F33</f>
        <v>0</v>
      </c>
      <c r="BA95" s="79">
        <f>'D.1.1.b 01 - PAVILON A - ...'!F34</f>
        <v>0</v>
      </c>
      <c r="BB95" s="79">
        <f>'D.1.1.b 01 - PAVILON A - ...'!F35</f>
        <v>0</v>
      </c>
      <c r="BC95" s="79">
        <f>'D.1.1.b 01 - PAVILON A - ...'!F36</f>
        <v>0</v>
      </c>
      <c r="BD95" s="81">
        <f>'D.1.1.b 01 - PAVILON A - ...'!F37</f>
        <v>0</v>
      </c>
      <c r="BT95" s="82" t="s">
        <v>83</v>
      </c>
      <c r="BV95" s="82" t="s">
        <v>77</v>
      </c>
      <c r="BW95" s="82" t="s">
        <v>84</v>
      </c>
      <c r="BX95" s="82" t="s">
        <v>5</v>
      </c>
      <c r="CL95" s="82" t="s">
        <v>1</v>
      </c>
      <c r="CM95" s="82" t="s">
        <v>85</v>
      </c>
    </row>
    <row r="96" spans="1:91" s="6" customFormat="1" ht="24.75" customHeight="1">
      <c r="A96" s="73" t="s">
        <v>79</v>
      </c>
      <c r="B96" s="74"/>
      <c r="C96" s="75"/>
      <c r="D96" s="206" t="s">
        <v>86</v>
      </c>
      <c r="E96" s="206"/>
      <c r="F96" s="206"/>
      <c r="G96" s="206"/>
      <c r="H96" s="206"/>
      <c r="I96" s="76"/>
      <c r="J96" s="206" t="s">
        <v>87</v>
      </c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7">
        <f>'D.1.1.b 02 - PAVILON A - ...'!J30</f>
        <v>0</v>
      </c>
      <c r="AH96" s="208"/>
      <c r="AI96" s="208"/>
      <c r="AJ96" s="208"/>
      <c r="AK96" s="208"/>
      <c r="AL96" s="208"/>
      <c r="AM96" s="208"/>
      <c r="AN96" s="207">
        <f t="shared" si="0"/>
        <v>0</v>
      </c>
      <c r="AO96" s="208"/>
      <c r="AP96" s="208"/>
      <c r="AQ96" s="77" t="s">
        <v>82</v>
      </c>
      <c r="AR96" s="74"/>
      <c r="AS96" s="78">
        <v>0</v>
      </c>
      <c r="AT96" s="79">
        <f t="shared" si="1"/>
        <v>0</v>
      </c>
      <c r="AU96" s="80">
        <f>'D.1.1.b 02 - PAVILON A - ...'!P124</f>
        <v>0</v>
      </c>
      <c r="AV96" s="79">
        <f>'D.1.1.b 02 - PAVILON A - ...'!J33</f>
        <v>0</v>
      </c>
      <c r="AW96" s="79">
        <f>'D.1.1.b 02 - PAVILON A - ...'!J34</f>
        <v>0</v>
      </c>
      <c r="AX96" s="79">
        <f>'D.1.1.b 02 - PAVILON A - ...'!J35</f>
        <v>0</v>
      </c>
      <c r="AY96" s="79">
        <f>'D.1.1.b 02 - PAVILON A - ...'!J36</f>
        <v>0</v>
      </c>
      <c r="AZ96" s="79">
        <f>'D.1.1.b 02 - PAVILON A - ...'!F33</f>
        <v>0</v>
      </c>
      <c r="BA96" s="79">
        <f>'D.1.1.b 02 - PAVILON A - ...'!F34</f>
        <v>0</v>
      </c>
      <c r="BB96" s="79">
        <f>'D.1.1.b 02 - PAVILON A - ...'!F35</f>
        <v>0</v>
      </c>
      <c r="BC96" s="79">
        <f>'D.1.1.b 02 - PAVILON A - ...'!F36</f>
        <v>0</v>
      </c>
      <c r="BD96" s="81">
        <f>'D.1.1.b 02 - PAVILON A - ...'!F37</f>
        <v>0</v>
      </c>
      <c r="BT96" s="82" t="s">
        <v>83</v>
      </c>
      <c r="BV96" s="82" t="s">
        <v>77</v>
      </c>
      <c r="BW96" s="82" t="s">
        <v>88</v>
      </c>
      <c r="BX96" s="82" t="s">
        <v>5</v>
      </c>
      <c r="CL96" s="82" t="s">
        <v>1</v>
      </c>
      <c r="CM96" s="82" t="s">
        <v>85</v>
      </c>
    </row>
    <row r="97" spans="1:91" s="6" customFormat="1" ht="24.75" customHeight="1">
      <c r="A97" s="73" t="s">
        <v>79</v>
      </c>
      <c r="B97" s="74"/>
      <c r="C97" s="75"/>
      <c r="D97" s="206" t="s">
        <v>89</v>
      </c>
      <c r="E97" s="206"/>
      <c r="F97" s="206"/>
      <c r="G97" s="206"/>
      <c r="H97" s="206"/>
      <c r="I97" s="76"/>
      <c r="J97" s="206" t="s">
        <v>90</v>
      </c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207">
        <f>'D.1.1.b 03 - PAVILON B - ...'!J30</f>
        <v>0</v>
      </c>
      <c r="AH97" s="208"/>
      <c r="AI97" s="208"/>
      <c r="AJ97" s="208"/>
      <c r="AK97" s="208"/>
      <c r="AL97" s="208"/>
      <c r="AM97" s="208"/>
      <c r="AN97" s="207">
        <f t="shared" si="0"/>
        <v>0</v>
      </c>
      <c r="AO97" s="208"/>
      <c r="AP97" s="208"/>
      <c r="AQ97" s="77" t="s">
        <v>82</v>
      </c>
      <c r="AR97" s="74"/>
      <c r="AS97" s="78">
        <v>0</v>
      </c>
      <c r="AT97" s="79">
        <f t="shared" si="1"/>
        <v>0</v>
      </c>
      <c r="AU97" s="80">
        <f>'D.1.1.b 03 - PAVILON B - ...'!P124</f>
        <v>0</v>
      </c>
      <c r="AV97" s="79">
        <f>'D.1.1.b 03 - PAVILON B - ...'!J33</f>
        <v>0</v>
      </c>
      <c r="AW97" s="79">
        <f>'D.1.1.b 03 - PAVILON B - ...'!J34</f>
        <v>0</v>
      </c>
      <c r="AX97" s="79">
        <f>'D.1.1.b 03 - PAVILON B - ...'!J35</f>
        <v>0</v>
      </c>
      <c r="AY97" s="79">
        <f>'D.1.1.b 03 - PAVILON B - ...'!J36</f>
        <v>0</v>
      </c>
      <c r="AZ97" s="79">
        <f>'D.1.1.b 03 - PAVILON B - ...'!F33</f>
        <v>0</v>
      </c>
      <c r="BA97" s="79">
        <f>'D.1.1.b 03 - PAVILON B - ...'!F34</f>
        <v>0</v>
      </c>
      <c r="BB97" s="79">
        <f>'D.1.1.b 03 - PAVILON B - ...'!F35</f>
        <v>0</v>
      </c>
      <c r="BC97" s="79">
        <f>'D.1.1.b 03 - PAVILON B - ...'!F36</f>
        <v>0</v>
      </c>
      <c r="BD97" s="81">
        <f>'D.1.1.b 03 - PAVILON B - ...'!F37</f>
        <v>0</v>
      </c>
      <c r="BT97" s="82" t="s">
        <v>83</v>
      </c>
      <c r="BV97" s="82" t="s">
        <v>77</v>
      </c>
      <c r="BW97" s="82" t="s">
        <v>91</v>
      </c>
      <c r="BX97" s="82" t="s">
        <v>5</v>
      </c>
      <c r="CL97" s="82" t="s">
        <v>1</v>
      </c>
      <c r="CM97" s="82" t="s">
        <v>85</v>
      </c>
    </row>
    <row r="98" spans="1:91" s="6" customFormat="1" ht="24.75" customHeight="1">
      <c r="A98" s="73" t="s">
        <v>79</v>
      </c>
      <c r="B98" s="74"/>
      <c r="C98" s="75"/>
      <c r="D98" s="206" t="s">
        <v>92</v>
      </c>
      <c r="E98" s="206"/>
      <c r="F98" s="206"/>
      <c r="G98" s="206"/>
      <c r="H98" s="206"/>
      <c r="I98" s="76"/>
      <c r="J98" s="206" t="s">
        <v>93</v>
      </c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7">
        <f>'D.1.1.b 04 - PAVILON C - ...'!J30</f>
        <v>0</v>
      </c>
      <c r="AH98" s="208"/>
      <c r="AI98" s="208"/>
      <c r="AJ98" s="208"/>
      <c r="AK98" s="208"/>
      <c r="AL98" s="208"/>
      <c r="AM98" s="208"/>
      <c r="AN98" s="207">
        <f t="shared" si="0"/>
        <v>0</v>
      </c>
      <c r="AO98" s="208"/>
      <c r="AP98" s="208"/>
      <c r="AQ98" s="77" t="s">
        <v>82</v>
      </c>
      <c r="AR98" s="74"/>
      <c r="AS98" s="78">
        <v>0</v>
      </c>
      <c r="AT98" s="79">
        <f t="shared" si="1"/>
        <v>0</v>
      </c>
      <c r="AU98" s="80">
        <f>'D.1.1.b 04 - PAVILON C - ...'!P123</f>
        <v>0</v>
      </c>
      <c r="AV98" s="79">
        <f>'D.1.1.b 04 - PAVILON C - ...'!J33</f>
        <v>0</v>
      </c>
      <c r="AW98" s="79">
        <f>'D.1.1.b 04 - PAVILON C - ...'!J34</f>
        <v>0</v>
      </c>
      <c r="AX98" s="79">
        <f>'D.1.1.b 04 - PAVILON C - ...'!J35</f>
        <v>0</v>
      </c>
      <c r="AY98" s="79">
        <f>'D.1.1.b 04 - PAVILON C - ...'!J36</f>
        <v>0</v>
      </c>
      <c r="AZ98" s="79">
        <f>'D.1.1.b 04 - PAVILON C - ...'!F33</f>
        <v>0</v>
      </c>
      <c r="BA98" s="79">
        <f>'D.1.1.b 04 - PAVILON C - ...'!F34</f>
        <v>0</v>
      </c>
      <c r="BB98" s="79">
        <f>'D.1.1.b 04 - PAVILON C - ...'!F35</f>
        <v>0</v>
      </c>
      <c r="BC98" s="79">
        <f>'D.1.1.b 04 - PAVILON C - ...'!F36</f>
        <v>0</v>
      </c>
      <c r="BD98" s="81">
        <f>'D.1.1.b 04 - PAVILON C - ...'!F37</f>
        <v>0</v>
      </c>
      <c r="BT98" s="82" t="s">
        <v>83</v>
      </c>
      <c r="BV98" s="82" t="s">
        <v>77</v>
      </c>
      <c r="BW98" s="82" t="s">
        <v>94</v>
      </c>
      <c r="BX98" s="82" t="s">
        <v>5</v>
      </c>
      <c r="CL98" s="82" t="s">
        <v>1</v>
      </c>
      <c r="CM98" s="82" t="s">
        <v>85</v>
      </c>
    </row>
    <row r="99" spans="1:91" s="6" customFormat="1" ht="24.75" customHeight="1">
      <c r="A99" s="73" t="s">
        <v>79</v>
      </c>
      <c r="B99" s="74"/>
      <c r="C99" s="75"/>
      <c r="D99" s="206" t="s">
        <v>95</v>
      </c>
      <c r="E99" s="206"/>
      <c r="F99" s="206"/>
      <c r="G99" s="206"/>
      <c r="H99" s="206"/>
      <c r="I99" s="76"/>
      <c r="J99" s="206" t="s">
        <v>96</v>
      </c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207">
        <f>'D.1.1.b 05 - PAVILON C - ...'!J30</f>
        <v>0</v>
      </c>
      <c r="AH99" s="208"/>
      <c r="AI99" s="208"/>
      <c r="AJ99" s="208"/>
      <c r="AK99" s="208"/>
      <c r="AL99" s="208"/>
      <c r="AM99" s="208"/>
      <c r="AN99" s="207">
        <f t="shared" si="0"/>
        <v>0</v>
      </c>
      <c r="AO99" s="208"/>
      <c r="AP99" s="208"/>
      <c r="AQ99" s="77" t="s">
        <v>82</v>
      </c>
      <c r="AR99" s="74"/>
      <c r="AS99" s="78">
        <v>0</v>
      </c>
      <c r="AT99" s="79">
        <f t="shared" si="1"/>
        <v>0</v>
      </c>
      <c r="AU99" s="80">
        <f>'D.1.1.b 05 - PAVILON C - ...'!P124</f>
        <v>0</v>
      </c>
      <c r="AV99" s="79">
        <f>'D.1.1.b 05 - PAVILON C - ...'!J33</f>
        <v>0</v>
      </c>
      <c r="AW99" s="79">
        <f>'D.1.1.b 05 - PAVILON C - ...'!J34</f>
        <v>0</v>
      </c>
      <c r="AX99" s="79">
        <f>'D.1.1.b 05 - PAVILON C - ...'!J35</f>
        <v>0</v>
      </c>
      <c r="AY99" s="79">
        <f>'D.1.1.b 05 - PAVILON C - ...'!J36</f>
        <v>0</v>
      </c>
      <c r="AZ99" s="79">
        <f>'D.1.1.b 05 - PAVILON C - ...'!F33</f>
        <v>0</v>
      </c>
      <c r="BA99" s="79">
        <f>'D.1.1.b 05 - PAVILON C - ...'!F34</f>
        <v>0</v>
      </c>
      <c r="BB99" s="79">
        <f>'D.1.1.b 05 - PAVILON C - ...'!F35</f>
        <v>0</v>
      </c>
      <c r="BC99" s="79">
        <f>'D.1.1.b 05 - PAVILON C - ...'!F36</f>
        <v>0</v>
      </c>
      <c r="BD99" s="81">
        <f>'D.1.1.b 05 - PAVILON C - ...'!F37</f>
        <v>0</v>
      </c>
      <c r="BT99" s="82" t="s">
        <v>83</v>
      </c>
      <c r="BV99" s="82" t="s">
        <v>77</v>
      </c>
      <c r="BW99" s="82" t="s">
        <v>97</v>
      </c>
      <c r="BX99" s="82" t="s">
        <v>5</v>
      </c>
      <c r="CL99" s="82" t="s">
        <v>1</v>
      </c>
      <c r="CM99" s="82" t="s">
        <v>85</v>
      </c>
    </row>
    <row r="100" spans="1:91" s="6" customFormat="1" ht="16.5" customHeight="1">
      <c r="A100" s="73" t="s">
        <v>79</v>
      </c>
      <c r="B100" s="74"/>
      <c r="C100" s="75"/>
      <c r="D100" s="206" t="s">
        <v>98</v>
      </c>
      <c r="E100" s="206"/>
      <c r="F100" s="206"/>
      <c r="G100" s="206"/>
      <c r="H100" s="206"/>
      <c r="I100" s="76"/>
      <c r="J100" s="206" t="s">
        <v>99</v>
      </c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7">
        <f>'VRN - Vedlejší a ostatní ...'!J30</f>
        <v>0</v>
      </c>
      <c r="AH100" s="208"/>
      <c r="AI100" s="208"/>
      <c r="AJ100" s="208"/>
      <c r="AK100" s="208"/>
      <c r="AL100" s="208"/>
      <c r="AM100" s="208"/>
      <c r="AN100" s="207">
        <f t="shared" si="0"/>
        <v>0</v>
      </c>
      <c r="AO100" s="208"/>
      <c r="AP100" s="208"/>
      <c r="AQ100" s="77" t="s">
        <v>82</v>
      </c>
      <c r="AR100" s="74"/>
      <c r="AS100" s="83">
        <v>0</v>
      </c>
      <c r="AT100" s="84">
        <f t="shared" si="1"/>
        <v>0</v>
      </c>
      <c r="AU100" s="85">
        <f>'VRN - Vedlejší a ostatní ...'!P117</f>
        <v>0</v>
      </c>
      <c r="AV100" s="84">
        <f>'VRN - Vedlejší a ostatní ...'!J33</f>
        <v>0</v>
      </c>
      <c r="AW100" s="84">
        <f>'VRN - Vedlejší a ostatní ...'!J34</f>
        <v>0</v>
      </c>
      <c r="AX100" s="84">
        <f>'VRN - Vedlejší a ostatní ...'!J35</f>
        <v>0</v>
      </c>
      <c r="AY100" s="84">
        <f>'VRN - Vedlejší a ostatní ...'!J36</f>
        <v>0</v>
      </c>
      <c r="AZ100" s="84">
        <f>'VRN - Vedlejší a ostatní ...'!F33</f>
        <v>0</v>
      </c>
      <c r="BA100" s="84">
        <f>'VRN - Vedlejší a ostatní ...'!F34</f>
        <v>0</v>
      </c>
      <c r="BB100" s="84">
        <f>'VRN - Vedlejší a ostatní ...'!F35</f>
        <v>0</v>
      </c>
      <c r="BC100" s="84">
        <f>'VRN - Vedlejší a ostatní ...'!F36</f>
        <v>0</v>
      </c>
      <c r="BD100" s="86">
        <f>'VRN - Vedlejší a ostatní ...'!F37</f>
        <v>0</v>
      </c>
      <c r="BT100" s="82" t="s">
        <v>83</v>
      </c>
      <c r="BV100" s="82" t="s">
        <v>77</v>
      </c>
      <c r="BW100" s="82" t="s">
        <v>100</v>
      </c>
      <c r="BX100" s="82" t="s">
        <v>5</v>
      </c>
      <c r="CL100" s="82" t="s">
        <v>1</v>
      </c>
      <c r="CM100" s="82" t="s">
        <v>85</v>
      </c>
    </row>
    <row r="101" spans="1:91" s="1" customFormat="1" ht="30" customHeight="1">
      <c r="B101" s="31"/>
      <c r="AR101" s="31"/>
    </row>
    <row r="102" spans="1:91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31"/>
    </row>
  </sheetData>
  <sheetProtection algorithmName="SHA-512" hashValue="kgmG0n57tSyYN7nlUItwaWqGzsLJuflJvijIV0J/D2dTmyvDUMJJOoTkv0HyIatsSeG2wLNGbeUdCMv1VV0/tA==" saltValue="Dh16jTOOIoVkD86XJlweMhOZ3PhdXmrhMYXn8hrYzdHssw5mUrB1HwqnhgnVxB+jtWqnhmIoMiVJirB1eg1pwQ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D.1.1.b 01 - PAVILON A - ...'!C2" display="/" xr:uid="{00000000-0004-0000-0000-000000000000}"/>
    <hyperlink ref="A96" location="'D.1.1.b 02 - PAVILON A - ...'!C2" display="/" xr:uid="{00000000-0004-0000-0000-000001000000}"/>
    <hyperlink ref="A97" location="'D.1.1.b 03 - PAVILON B - ...'!C2" display="/" xr:uid="{00000000-0004-0000-0000-000002000000}"/>
    <hyperlink ref="A98" location="'D.1.1.b 04 - PAVILON C - ...'!C2" display="/" xr:uid="{00000000-0004-0000-0000-000003000000}"/>
    <hyperlink ref="A99" location="'D.1.1.b 05 - PAVILON C - ...'!C2" display="/" xr:uid="{00000000-0004-0000-0000-000004000000}"/>
    <hyperlink ref="A100" location="'VRN - Vedlejší a ostatní 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7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84</v>
      </c>
      <c r="AZ2" s="87" t="s">
        <v>101</v>
      </c>
      <c r="BA2" s="87" t="s">
        <v>102</v>
      </c>
      <c r="BB2" s="87" t="s">
        <v>103</v>
      </c>
      <c r="BC2" s="87" t="s">
        <v>104</v>
      </c>
      <c r="BD2" s="87" t="s">
        <v>105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  <c r="AZ3" s="87" t="s">
        <v>106</v>
      </c>
      <c r="BA3" s="87" t="s">
        <v>107</v>
      </c>
      <c r="BB3" s="87" t="s">
        <v>108</v>
      </c>
      <c r="BC3" s="87" t="s">
        <v>109</v>
      </c>
      <c r="BD3" s="87" t="s">
        <v>105</v>
      </c>
    </row>
    <row r="4" spans="2:56" ht="24.95" customHeight="1">
      <c r="B4" s="19"/>
      <c r="D4" s="20" t="s">
        <v>110</v>
      </c>
      <c r="L4" s="19"/>
      <c r="M4" s="88" t="s">
        <v>10</v>
      </c>
      <c r="AT4" s="16" t="s">
        <v>4</v>
      </c>
      <c r="AZ4" s="87" t="s">
        <v>111</v>
      </c>
      <c r="BA4" s="87" t="s">
        <v>112</v>
      </c>
      <c r="BB4" s="87" t="s">
        <v>103</v>
      </c>
      <c r="BC4" s="87" t="s">
        <v>113</v>
      </c>
      <c r="BD4" s="87" t="s">
        <v>105</v>
      </c>
    </row>
    <row r="5" spans="2:56" ht="6.95" customHeight="1">
      <c r="B5" s="19"/>
      <c r="L5" s="19"/>
      <c r="AZ5" s="87" t="s">
        <v>114</v>
      </c>
      <c r="BA5" s="87" t="s">
        <v>115</v>
      </c>
      <c r="BB5" s="87" t="s">
        <v>108</v>
      </c>
      <c r="BC5" s="87" t="s">
        <v>116</v>
      </c>
      <c r="BD5" s="87" t="s">
        <v>105</v>
      </c>
    </row>
    <row r="6" spans="2:56" ht="12" customHeight="1">
      <c r="B6" s="19"/>
      <c r="D6" s="26" t="s">
        <v>16</v>
      </c>
      <c r="L6" s="19"/>
    </row>
    <row r="7" spans="2:56" ht="26.25" customHeight="1">
      <c r="B7" s="19"/>
      <c r="E7" s="230" t="str">
        <f>'Rekapitulace stavby'!K6</f>
        <v>WALDORFSKÁ ŠKOLA BRNO - VÝMĚNA PODLAHOVÝCH KRYTIN</v>
      </c>
      <c r="F7" s="231"/>
      <c r="G7" s="231"/>
      <c r="H7" s="231"/>
      <c r="L7" s="19"/>
    </row>
    <row r="8" spans="2:56" s="1" customFormat="1" ht="12" customHeight="1">
      <c r="B8" s="31"/>
      <c r="D8" s="26" t="s">
        <v>117</v>
      </c>
      <c r="L8" s="31"/>
    </row>
    <row r="9" spans="2:56" s="1" customFormat="1" ht="16.5" customHeight="1">
      <c r="B9" s="31"/>
      <c r="E9" s="192" t="s">
        <v>118</v>
      </c>
      <c r="F9" s="232"/>
      <c r="G9" s="232"/>
      <c r="H9" s="232"/>
      <c r="L9" s="31"/>
    </row>
    <row r="10" spans="2:56" s="1" customFormat="1" ht="11.25">
      <c r="B10" s="31"/>
      <c r="L10" s="31"/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0</v>
      </c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5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35</v>
      </c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4" t="s">
        <v>39</v>
      </c>
      <c r="E33" s="26" t="s">
        <v>40</v>
      </c>
      <c r="F33" s="91">
        <f>ROUND((SUM(BE124:BE273)),  2)</f>
        <v>0</v>
      </c>
      <c r="I33" s="92">
        <v>0.21</v>
      </c>
      <c r="J33" s="91">
        <f>ROUND(((SUM(BE124:BE273))*I33),  2)</f>
        <v>0</v>
      </c>
      <c r="L33" s="31"/>
    </row>
    <row r="34" spans="2:12" s="1" customFormat="1" ht="14.45" customHeight="1">
      <c r="B34" s="31"/>
      <c r="E34" s="26" t="s">
        <v>41</v>
      </c>
      <c r="F34" s="91">
        <f>ROUND((SUM(BF124:BF273)),  2)</f>
        <v>0</v>
      </c>
      <c r="I34" s="92">
        <v>0.12</v>
      </c>
      <c r="J34" s="91">
        <f>ROUND(((SUM(BF124:BF273))*I34),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1">
        <f>ROUND((SUM(BG124:BG273)),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1">
        <f>ROUND((SUM(BH124:BH273)),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1">
        <f>ROUND((SUM(BI124:BI273)),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45</v>
      </c>
      <c r="E39" s="56"/>
      <c r="F39" s="56"/>
      <c r="G39" s="95" t="s">
        <v>46</v>
      </c>
      <c r="H39" s="96" t="s">
        <v>47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99" t="s">
        <v>51</v>
      </c>
      <c r="G61" s="42" t="s">
        <v>50</v>
      </c>
      <c r="H61" s="33"/>
      <c r="I61" s="33"/>
      <c r="J61" s="10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99" t="s">
        <v>51</v>
      </c>
      <c r="G76" s="42" t="s">
        <v>50</v>
      </c>
      <c r="H76" s="33"/>
      <c r="I76" s="33"/>
      <c r="J76" s="10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0" t="str">
        <f>E7</f>
        <v>WALDORFSKÁ ŠKOLA BRNO - VÝMĚNA PODLAHOVÝCH KRYTIN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117</v>
      </c>
      <c r="L86" s="31"/>
    </row>
    <row r="87" spans="2:47" s="1" customFormat="1" ht="16.5" customHeight="1">
      <c r="B87" s="31"/>
      <c r="E87" s="192" t="str">
        <f>E9</f>
        <v>D.1.1.b 01 - PAVILON A - PŮDORYS 1.NP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BRNO</v>
      </c>
      <c r="I89" s="26" t="s">
        <v>22</v>
      </c>
      <c r="J89" s="51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WALDORFSKÁ ŠKOLA BRNO PLOVDIVSKÁ 2572/8, 616 00 BR</v>
      </c>
      <c r="I91" s="26" t="s">
        <v>29</v>
      </c>
      <c r="J91" s="29" t="str">
        <f>E21</f>
        <v>Ing.Šárka JUSTOVÁ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120</v>
      </c>
      <c r="D94" s="93"/>
      <c r="E94" s="93"/>
      <c r="F94" s="93"/>
      <c r="G94" s="93"/>
      <c r="H94" s="93"/>
      <c r="I94" s="93"/>
      <c r="J94" s="102" t="s">
        <v>121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122</v>
      </c>
      <c r="J96" s="65">
        <f>J124</f>
        <v>0</v>
      </c>
      <c r="L96" s="31"/>
      <c r="AU96" s="16" t="s">
        <v>123</v>
      </c>
    </row>
    <row r="97" spans="2:12" s="8" customFormat="1" ht="24.95" customHeight="1">
      <c r="B97" s="104"/>
      <c r="D97" s="105" t="s">
        <v>124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899999999999999" customHeight="1">
      <c r="B98" s="108"/>
      <c r="D98" s="109" t="s">
        <v>125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9" customFormat="1" ht="19.899999999999999" customHeight="1">
      <c r="B99" s="108"/>
      <c r="D99" s="109" t="s">
        <v>126</v>
      </c>
      <c r="E99" s="110"/>
      <c r="F99" s="110"/>
      <c r="G99" s="110"/>
      <c r="H99" s="110"/>
      <c r="I99" s="110"/>
      <c r="J99" s="111">
        <f>J154</f>
        <v>0</v>
      </c>
      <c r="L99" s="108"/>
    </row>
    <row r="100" spans="2:12" s="9" customFormat="1" ht="19.899999999999999" customHeight="1">
      <c r="B100" s="108"/>
      <c r="D100" s="109" t="s">
        <v>127</v>
      </c>
      <c r="E100" s="110"/>
      <c r="F100" s="110"/>
      <c r="G100" s="110"/>
      <c r="H100" s="110"/>
      <c r="I100" s="110"/>
      <c r="J100" s="111">
        <f>J173</f>
        <v>0</v>
      </c>
      <c r="L100" s="108"/>
    </row>
    <row r="101" spans="2:12" s="9" customFormat="1" ht="19.899999999999999" customHeight="1">
      <c r="B101" s="108"/>
      <c r="D101" s="109" t="s">
        <v>128</v>
      </c>
      <c r="E101" s="110"/>
      <c r="F101" s="110"/>
      <c r="G101" s="110"/>
      <c r="H101" s="110"/>
      <c r="I101" s="110"/>
      <c r="J101" s="111">
        <f>J182</f>
        <v>0</v>
      </c>
      <c r="L101" s="108"/>
    </row>
    <row r="102" spans="2:12" s="8" customFormat="1" ht="24.95" customHeight="1">
      <c r="B102" s="104"/>
      <c r="D102" s="105" t="s">
        <v>129</v>
      </c>
      <c r="E102" s="106"/>
      <c r="F102" s="106"/>
      <c r="G102" s="106"/>
      <c r="H102" s="106"/>
      <c r="I102" s="106"/>
      <c r="J102" s="107">
        <f>J185</f>
        <v>0</v>
      </c>
      <c r="L102" s="104"/>
    </row>
    <row r="103" spans="2:12" s="9" customFormat="1" ht="19.899999999999999" customHeight="1">
      <c r="B103" s="108"/>
      <c r="D103" s="109" t="s">
        <v>130</v>
      </c>
      <c r="E103" s="110"/>
      <c r="F103" s="110"/>
      <c r="G103" s="110"/>
      <c r="H103" s="110"/>
      <c r="I103" s="110"/>
      <c r="J103" s="111">
        <f>J186</f>
        <v>0</v>
      </c>
      <c r="L103" s="108"/>
    </row>
    <row r="104" spans="2:12" s="9" customFormat="1" ht="19.899999999999999" customHeight="1">
      <c r="B104" s="108"/>
      <c r="D104" s="109" t="s">
        <v>131</v>
      </c>
      <c r="E104" s="110"/>
      <c r="F104" s="110"/>
      <c r="G104" s="110"/>
      <c r="H104" s="110"/>
      <c r="I104" s="110"/>
      <c r="J104" s="111">
        <f>J205</f>
        <v>0</v>
      </c>
      <c r="L104" s="108"/>
    </row>
    <row r="105" spans="2:12" s="1" customFormat="1" ht="21.75" customHeight="1">
      <c r="B105" s="31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12" s="1" customFormat="1" ht="24.95" customHeight="1">
      <c r="B111" s="31"/>
      <c r="C111" s="20" t="s">
        <v>132</v>
      </c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16</v>
      </c>
      <c r="L113" s="31"/>
    </row>
    <row r="114" spans="2:65" s="1" customFormat="1" ht="26.25" customHeight="1">
      <c r="B114" s="31"/>
      <c r="E114" s="230" t="str">
        <f>E7</f>
        <v>WALDORFSKÁ ŠKOLA BRNO - VÝMĚNA PODLAHOVÝCH KRYTIN</v>
      </c>
      <c r="F114" s="231"/>
      <c r="G114" s="231"/>
      <c r="H114" s="231"/>
      <c r="L114" s="31"/>
    </row>
    <row r="115" spans="2:65" s="1" customFormat="1" ht="12" customHeight="1">
      <c r="B115" s="31"/>
      <c r="C115" s="26" t="s">
        <v>117</v>
      </c>
      <c r="L115" s="31"/>
    </row>
    <row r="116" spans="2:65" s="1" customFormat="1" ht="16.5" customHeight="1">
      <c r="B116" s="31"/>
      <c r="E116" s="192" t="str">
        <f>E9</f>
        <v>D.1.1.b 01 - PAVILON A - PŮDORYS 1.NP</v>
      </c>
      <c r="F116" s="232"/>
      <c r="G116" s="232"/>
      <c r="H116" s="232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20</v>
      </c>
      <c r="F118" s="24" t="str">
        <f>F12</f>
        <v>BRNO</v>
      </c>
      <c r="I118" s="26" t="s">
        <v>22</v>
      </c>
      <c r="J118" s="51">
        <f>IF(J12="","",J12)</f>
        <v>0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23</v>
      </c>
      <c r="F120" s="24" t="str">
        <f>E15</f>
        <v>WALDORFSKÁ ŠKOLA BRNO PLOVDIVSKÁ 2572/8, 616 00 BR</v>
      </c>
      <c r="I120" s="26" t="s">
        <v>29</v>
      </c>
      <c r="J120" s="29" t="str">
        <f>E21</f>
        <v>Ing.Šárka JUSTOVÁ</v>
      </c>
      <c r="L120" s="31"/>
    </row>
    <row r="121" spans="2:65" s="1" customFormat="1" ht="15.2" customHeight="1">
      <c r="B121" s="31"/>
      <c r="C121" s="26" t="s">
        <v>27</v>
      </c>
      <c r="F121" s="24" t="str">
        <f>IF(E18="","",E18)</f>
        <v>Vyplň údaj</v>
      </c>
      <c r="I121" s="26" t="s">
        <v>32</v>
      </c>
      <c r="J121" s="29" t="str">
        <f>E24</f>
        <v xml:space="preserve"> 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2"/>
      <c r="C123" s="113" t="s">
        <v>133</v>
      </c>
      <c r="D123" s="114" t="s">
        <v>60</v>
      </c>
      <c r="E123" s="114" t="s">
        <v>56</v>
      </c>
      <c r="F123" s="114" t="s">
        <v>57</v>
      </c>
      <c r="G123" s="114" t="s">
        <v>134</v>
      </c>
      <c r="H123" s="114" t="s">
        <v>135</v>
      </c>
      <c r="I123" s="114" t="s">
        <v>136</v>
      </c>
      <c r="J123" s="114" t="s">
        <v>121</v>
      </c>
      <c r="K123" s="115" t="s">
        <v>137</v>
      </c>
      <c r="L123" s="112"/>
      <c r="M123" s="58" t="s">
        <v>1</v>
      </c>
      <c r="N123" s="59" t="s">
        <v>39</v>
      </c>
      <c r="O123" s="59" t="s">
        <v>138</v>
      </c>
      <c r="P123" s="59" t="s">
        <v>139</v>
      </c>
      <c r="Q123" s="59" t="s">
        <v>140</v>
      </c>
      <c r="R123" s="59" t="s">
        <v>141</v>
      </c>
      <c r="S123" s="59" t="s">
        <v>142</v>
      </c>
      <c r="T123" s="60" t="s">
        <v>143</v>
      </c>
    </row>
    <row r="124" spans="2:65" s="1" customFormat="1" ht="22.9" customHeight="1">
      <c r="B124" s="31"/>
      <c r="C124" s="63" t="s">
        <v>144</v>
      </c>
      <c r="J124" s="116">
        <f>BK124</f>
        <v>0</v>
      </c>
      <c r="L124" s="31"/>
      <c r="M124" s="61"/>
      <c r="N124" s="52"/>
      <c r="O124" s="52"/>
      <c r="P124" s="117">
        <f>P125+P185</f>
        <v>0</v>
      </c>
      <c r="Q124" s="52"/>
      <c r="R124" s="117">
        <f>R125+R185</f>
        <v>4.3994646300000007</v>
      </c>
      <c r="S124" s="52"/>
      <c r="T124" s="118">
        <f>T125+T185</f>
        <v>2.123408</v>
      </c>
      <c r="AT124" s="16" t="s">
        <v>74</v>
      </c>
      <c r="AU124" s="16" t="s">
        <v>123</v>
      </c>
      <c r="BK124" s="119">
        <f>BK125+BK185</f>
        <v>0</v>
      </c>
    </row>
    <row r="125" spans="2:65" s="11" customFormat="1" ht="25.9" customHeight="1">
      <c r="B125" s="120"/>
      <c r="D125" s="121" t="s">
        <v>74</v>
      </c>
      <c r="E125" s="122" t="s">
        <v>145</v>
      </c>
      <c r="F125" s="122" t="s">
        <v>146</v>
      </c>
      <c r="I125" s="123"/>
      <c r="J125" s="124">
        <f>BK125</f>
        <v>0</v>
      </c>
      <c r="L125" s="120"/>
      <c r="M125" s="125"/>
      <c r="P125" s="126">
        <f>P126+P154+P173+P182</f>
        <v>0</v>
      </c>
      <c r="R125" s="126">
        <f>R126+R154+R173+R182</f>
        <v>3.6155966700000004</v>
      </c>
      <c r="T125" s="127">
        <f>T126+T154+T173+T182</f>
        <v>1.3912800000000001</v>
      </c>
      <c r="AR125" s="121" t="s">
        <v>83</v>
      </c>
      <c r="AT125" s="128" t="s">
        <v>74</v>
      </c>
      <c r="AU125" s="128" t="s">
        <v>75</v>
      </c>
      <c r="AY125" s="121" t="s">
        <v>147</v>
      </c>
      <c r="BK125" s="129">
        <f>BK126+BK154+BK173+BK182</f>
        <v>0</v>
      </c>
    </row>
    <row r="126" spans="2:65" s="11" customFormat="1" ht="22.9" customHeight="1">
      <c r="B126" s="120"/>
      <c r="D126" s="121" t="s">
        <v>74</v>
      </c>
      <c r="E126" s="130" t="s">
        <v>148</v>
      </c>
      <c r="F126" s="130" t="s">
        <v>149</v>
      </c>
      <c r="I126" s="123"/>
      <c r="J126" s="131">
        <f>BK126</f>
        <v>0</v>
      </c>
      <c r="L126" s="120"/>
      <c r="M126" s="125"/>
      <c r="P126" s="126">
        <f>SUM(P127:P153)</f>
        <v>0</v>
      </c>
      <c r="R126" s="126">
        <f>SUM(R127:R153)</f>
        <v>3.6155966700000004</v>
      </c>
      <c r="T126" s="127">
        <f>SUM(T127:T153)</f>
        <v>0</v>
      </c>
      <c r="AR126" s="121" t="s">
        <v>83</v>
      </c>
      <c r="AT126" s="128" t="s">
        <v>74</v>
      </c>
      <c r="AU126" s="128" t="s">
        <v>83</v>
      </c>
      <c r="AY126" s="121" t="s">
        <v>147</v>
      </c>
      <c r="BK126" s="129">
        <f>SUM(BK127:BK153)</f>
        <v>0</v>
      </c>
    </row>
    <row r="127" spans="2:65" s="1" customFormat="1" ht="16.5" customHeight="1">
      <c r="B127" s="31"/>
      <c r="C127" s="132" t="s">
        <v>83</v>
      </c>
      <c r="D127" s="132" t="s">
        <v>150</v>
      </c>
      <c r="E127" s="133" t="s">
        <v>151</v>
      </c>
      <c r="F127" s="134" t="s">
        <v>152</v>
      </c>
      <c r="G127" s="135" t="s">
        <v>153</v>
      </c>
      <c r="H127" s="136">
        <v>3.1E-2</v>
      </c>
      <c r="I127" s="137"/>
      <c r="J127" s="138">
        <f>ROUND(I127*H127,2)</f>
        <v>0</v>
      </c>
      <c r="K127" s="134" t="s">
        <v>154</v>
      </c>
      <c r="L127" s="31"/>
      <c r="M127" s="139" t="s">
        <v>1</v>
      </c>
      <c r="N127" s="140" t="s">
        <v>40</v>
      </c>
      <c r="P127" s="141">
        <f>O127*H127</f>
        <v>0</v>
      </c>
      <c r="Q127" s="141">
        <v>1.06277</v>
      </c>
      <c r="R127" s="141">
        <f>Q127*H127</f>
        <v>3.2945870000000002E-2</v>
      </c>
      <c r="S127" s="141">
        <v>0</v>
      </c>
      <c r="T127" s="142">
        <f>S127*H127</f>
        <v>0</v>
      </c>
      <c r="AR127" s="143" t="s">
        <v>155</v>
      </c>
      <c r="AT127" s="143" t="s">
        <v>150</v>
      </c>
      <c r="AU127" s="143" t="s">
        <v>85</v>
      </c>
      <c r="AY127" s="16" t="s">
        <v>147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6" t="s">
        <v>83</v>
      </c>
      <c r="BK127" s="144">
        <f>ROUND(I127*H127,2)</f>
        <v>0</v>
      </c>
      <c r="BL127" s="16" t="s">
        <v>155</v>
      </c>
      <c r="BM127" s="143" t="s">
        <v>156</v>
      </c>
    </row>
    <row r="128" spans="2:65" s="1" customFormat="1" ht="11.25">
      <c r="B128" s="31"/>
      <c r="D128" s="145" t="s">
        <v>157</v>
      </c>
      <c r="F128" s="146" t="s">
        <v>158</v>
      </c>
      <c r="I128" s="147"/>
      <c r="L128" s="31"/>
      <c r="M128" s="148"/>
      <c r="T128" s="55"/>
      <c r="AT128" s="16" t="s">
        <v>157</v>
      </c>
      <c r="AU128" s="16" t="s">
        <v>85</v>
      </c>
    </row>
    <row r="129" spans="2:65" s="12" customFormat="1" ht="11.25">
      <c r="B129" s="149"/>
      <c r="D129" s="150" t="s">
        <v>159</v>
      </c>
      <c r="E129" s="151" t="s">
        <v>1</v>
      </c>
      <c r="F129" s="152" t="s">
        <v>160</v>
      </c>
      <c r="H129" s="151" t="s">
        <v>1</v>
      </c>
      <c r="I129" s="153"/>
      <c r="L129" s="149"/>
      <c r="M129" s="154"/>
      <c r="T129" s="155"/>
      <c r="AT129" s="151" t="s">
        <v>159</v>
      </c>
      <c r="AU129" s="151" t="s">
        <v>85</v>
      </c>
      <c r="AV129" s="12" t="s">
        <v>83</v>
      </c>
      <c r="AW129" s="12" t="s">
        <v>31</v>
      </c>
      <c r="AX129" s="12" t="s">
        <v>75</v>
      </c>
      <c r="AY129" s="151" t="s">
        <v>147</v>
      </c>
    </row>
    <row r="130" spans="2:65" s="13" customFormat="1" ht="11.25">
      <c r="B130" s="156"/>
      <c r="D130" s="150" t="s">
        <v>159</v>
      </c>
      <c r="E130" s="157" t="s">
        <v>1</v>
      </c>
      <c r="F130" s="158" t="s">
        <v>161</v>
      </c>
      <c r="H130" s="159">
        <v>3.1E-2</v>
      </c>
      <c r="I130" s="160"/>
      <c r="L130" s="156"/>
      <c r="M130" s="161"/>
      <c r="T130" s="162"/>
      <c r="AT130" s="157" t="s">
        <v>159</v>
      </c>
      <c r="AU130" s="157" t="s">
        <v>85</v>
      </c>
      <c r="AV130" s="13" t="s">
        <v>85</v>
      </c>
      <c r="AW130" s="13" t="s">
        <v>31</v>
      </c>
      <c r="AX130" s="13" t="s">
        <v>83</v>
      </c>
      <c r="AY130" s="157" t="s">
        <v>147</v>
      </c>
    </row>
    <row r="131" spans="2:65" s="1" customFormat="1" ht="49.15" customHeight="1">
      <c r="B131" s="31"/>
      <c r="C131" s="132" t="s">
        <v>85</v>
      </c>
      <c r="D131" s="132" t="s">
        <v>150</v>
      </c>
      <c r="E131" s="133" t="s">
        <v>162</v>
      </c>
      <c r="F131" s="134" t="s">
        <v>163</v>
      </c>
      <c r="G131" s="135" t="s">
        <v>103</v>
      </c>
      <c r="H131" s="136">
        <v>37.185000000000002</v>
      </c>
      <c r="I131" s="137"/>
      <c r="J131" s="138">
        <f>ROUND(I131*H131,2)</f>
        <v>0</v>
      </c>
      <c r="K131" s="134" t="s">
        <v>1</v>
      </c>
      <c r="L131" s="31"/>
      <c r="M131" s="139" t="s">
        <v>1</v>
      </c>
      <c r="N131" s="140" t="s">
        <v>40</v>
      </c>
      <c r="P131" s="141">
        <f>O131*H131</f>
        <v>0</v>
      </c>
      <c r="Q131" s="141">
        <v>1.4999999999999999E-4</v>
      </c>
      <c r="R131" s="141">
        <f>Q131*H131</f>
        <v>5.5777500000000002E-3</v>
      </c>
      <c r="S131" s="141">
        <v>0</v>
      </c>
      <c r="T131" s="142">
        <f>S131*H131</f>
        <v>0</v>
      </c>
      <c r="AR131" s="143" t="s">
        <v>155</v>
      </c>
      <c r="AT131" s="143" t="s">
        <v>150</v>
      </c>
      <c r="AU131" s="143" t="s">
        <v>85</v>
      </c>
      <c r="AY131" s="16" t="s">
        <v>147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6" t="s">
        <v>83</v>
      </c>
      <c r="BK131" s="144">
        <f>ROUND(I131*H131,2)</f>
        <v>0</v>
      </c>
      <c r="BL131" s="16" t="s">
        <v>155</v>
      </c>
      <c r="BM131" s="143" t="s">
        <v>164</v>
      </c>
    </row>
    <row r="132" spans="2:65" s="12" customFormat="1" ht="11.25">
      <c r="B132" s="149"/>
      <c r="D132" s="150" t="s">
        <v>159</v>
      </c>
      <c r="E132" s="151" t="s">
        <v>1</v>
      </c>
      <c r="F132" s="152" t="s">
        <v>165</v>
      </c>
      <c r="H132" s="151" t="s">
        <v>1</v>
      </c>
      <c r="I132" s="153"/>
      <c r="L132" s="149"/>
      <c r="M132" s="154"/>
      <c r="T132" s="155"/>
      <c r="AT132" s="151" t="s">
        <v>159</v>
      </c>
      <c r="AU132" s="151" t="s">
        <v>85</v>
      </c>
      <c r="AV132" s="12" t="s">
        <v>83</v>
      </c>
      <c r="AW132" s="12" t="s">
        <v>31</v>
      </c>
      <c r="AX132" s="12" t="s">
        <v>75</v>
      </c>
      <c r="AY132" s="151" t="s">
        <v>147</v>
      </c>
    </row>
    <row r="133" spans="2:65" s="13" customFormat="1" ht="11.25">
      <c r="B133" s="156"/>
      <c r="D133" s="150" t="s">
        <v>159</v>
      </c>
      <c r="E133" s="157" t="s">
        <v>1</v>
      </c>
      <c r="F133" s="158" t="s">
        <v>166</v>
      </c>
      <c r="H133" s="159">
        <v>17.353000000000002</v>
      </c>
      <c r="I133" s="160"/>
      <c r="L133" s="156"/>
      <c r="M133" s="161"/>
      <c r="T133" s="162"/>
      <c r="AT133" s="157" t="s">
        <v>159</v>
      </c>
      <c r="AU133" s="157" t="s">
        <v>85</v>
      </c>
      <c r="AV133" s="13" t="s">
        <v>85</v>
      </c>
      <c r="AW133" s="13" t="s">
        <v>31</v>
      </c>
      <c r="AX133" s="13" t="s">
        <v>75</v>
      </c>
      <c r="AY133" s="157" t="s">
        <v>147</v>
      </c>
    </row>
    <row r="134" spans="2:65" s="12" customFormat="1" ht="11.25">
      <c r="B134" s="149"/>
      <c r="D134" s="150" t="s">
        <v>159</v>
      </c>
      <c r="E134" s="151" t="s">
        <v>1</v>
      </c>
      <c r="F134" s="152" t="s">
        <v>167</v>
      </c>
      <c r="H134" s="151" t="s">
        <v>1</v>
      </c>
      <c r="I134" s="153"/>
      <c r="L134" s="149"/>
      <c r="M134" s="154"/>
      <c r="T134" s="155"/>
      <c r="AT134" s="151" t="s">
        <v>159</v>
      </c>
      <c r="AU134" s="151" t="s">
        <v>85</v>
      </c>
      <c r="AV134" s="12" t="s">
        <v>83</v>
      </c>
      <c r="AW134" s="12" t="s">
        <v>31</v>
      </c>
      <c r="AX134" s="12" t="s">
        <v>75</v>
      </c>
      <c r="AY134" s="151" t="s">
        <v>147</v>
      </c>
    </row>
    <row r="135" spans="2:65" s="13" customFormat="1" ht="11.25">
      <c r="B135" s="156"/>
      <c r="D135" s="150" t="s">
        <v>159</v>
      </c>
      <c r="E135" s="157" t="s">
        <v>1</v>
      </c>
      <c r="F135" s="158" t="s">
        <v>168</v>
      </c>
      <c r="H135" s="159">
        <v>19.832000000000001</v>
      </c>
      <c r="I135" s="160"/>
      <c r="L135" s="156"/>
      <c r="M135" s="161"/>
      <c r="T135" s="162"/>
      <c r="AT135" s="157" t="s">
        <v>159</v>
      </c>
      <c r="AU135" s="157" t="s">
        <v>85</v>
      </c>
      <c r="AV135" s="13" t="s">
        <v>85</v>
      </c>
      <c r="AW135" s="13" t="s">
        <v>31</v>
      </c>
      <c r="AX135" s="13" t="s">
        <v>75</v>
      </c>
      <c r="AY135" s="157" t="s">
        <v>147</v>
      </c>
    </row>
    <row r="136" spans="2:65" s="14" customFormat="1" ht="11.25">
      <c r="B136" s="163"/>
      <c r="D136" s="150" t="s">
        <v>159</v>
      </c>
      <c r="E136" s="164" t="s">
        <v>1</v>
      </c>
      <c r="F136" s="165" t="s">
        <v>169</v>
      </c>
      <c r="H136" s="166">
        <v>37.185000000000002</v>
      </c>
      <c r="I136" s="167"/>
      <c r="L136" s="163"/>
      <c r="M136" s="168"/>
      <c r="T136" s="169"/>
      <c r="AT136" s="164" t="s">
        <v>159</v>
      </c>
      <c r="AU136" s="164" t="s">
        <v>85</v>
      </c>
      <c r="AV136" s="14" t="s">
        <v>155</v>
      </c>
      <c r="AW136" s="14" t="s">
        <v>31</v>
      </c>
      <c r="AX136" s="14" t="s">
        <v>83</v>
      </c>
      <c r="AY136" s="164" t="s">
        <v>147</v>
      </c>
    </row>
    <row r="137" spans="2:65" s="1" customFormat="1" ht="62.65" customHeight="1">
      <c r="B137" s="31"/>
      <c r="C137" s="132" t="s">
        <v>105</v>
      </c>
      <c r="D137" s="132" t="s">
        <v>150</v>
      </c>
      <c r="E137" s="133" t="s">
        <v>170</v>
      </c>
      <c r="F137" s="134" t="s">
        <v>171</v>
      </c>
      <c r="G137" s="135" t="s">
        <v>103</v>
      </c>
      <c r="H137" s="136">
        <v>17.353000000000002</v>
      </c>
      <c r="I137" s="137"/>
      <c r="J137" s="138">
        <f>ROUND(I137*H137,2)</f>
        <v>0</v>
      </c>
      <c r="K137" s="134" t="s">
        <v>1</v>
      </c>
      <c r="L137" s="31"/>
      <c r="M137" s="139" t="s">
        <v>1</v>
      </c>
      <c r="N137" s="140" t="s">
        <v>40</v>
      </c>
      <c r="P137" s="141">
        <f>O137*H137</f>
        <v>0</v>
      </c>
      <c r="Q137" s="141">
        <v>1.8500000000000001E-3</v>
      </c>
      <c r="R137" s="141">
        <f>Q137*H137</f>
        <v>3.2103050000000001E-2</v>
      </c>
      <c r="S137" s="141">
        <v>0</v>
      </c>
      <c r="T137" s="142">
        <f>S137*H137</f>
        <v>0</v>
      </c>
      <c r="AR137" s="143" t="s">
        <v>155</v>
      </c>
      <c r="AT137" s="143" t="s">
        <v>150</v>
      </c>
      <c r="AU137" s="143" t="s">
        <v>85</v>
      </c>
      <c r="AY137" s="16" t="s">
        <v>147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6" t="s">
        <v>83</v>
      </c>
      <c r="BK137" s="144">
        <f>ROUND(I137*H137,2)</f>
        <v>0</v>
      </c>
      <c r="BL137" s="16" t="s">
        <v>155</v>
      </c>
      <c r="BM137" s="143" t="s">
        <v>172</v>
      </c>
    </row>
    <row r="138" spans="2:65" s="12" customFormat="1" ht="11.25">
      <c r="B138" s="149"/>
      <c r="D138" s="150" t="s">
        <v>159</v>
      </c>
      <c r="E138" s="151" t="s">
        <v>1</v>
      </c>
      <c r="F138" s="152" t="s">
        <v>165</v>
      </c>
      <c r="H138" s="151" t="s">
        <v>1</v>
      </c>
      <c r="I138" s="153"/>
      <c r="L138" s="149"/>
      <c r="M138" s="154"/>
      <c r="T138" s="155"/>
      <c r="AT138" s="151" t="s">
        <v>159</v>
      </c>
      <c r="AU138" s="151" t="s">
        <v>85</v>
      </c>
      <c r="AV138" s="12" t="s">
        <v>83</v>
      </c>
      <c r="AW138" s="12" t="s">
        <v>31</v>
      </c>
      <c r="AX138" s="12" t="s">
        <v>75</v>
      </c>
      <c r="AY138" s="151" t="s">
        <v>147</v>
      </c>
    </row>
    <row r="139" spans="2:65" s="13" customFormat="1" ht="11.25">
      <c r="B139" s="156"/>
      <c r="D139" s="150" t="s">
        <v>159</v>
      </c>
      <c r="E139" s="157" t="s">
        <v>1</v>
      </c>
      <c r="F139" s="158" t="s">
        <v>166</v>
      </c>
      <c r="H139" s="159">
        <v>17.353000000000002</v>
      </c>
      <c r="I139" s="160"/>
      <c r="L139" s="156"/>
      <c r="M139" s="161"/>
      <c r="T139" s="162"/>
      <c r="AT139" s="157" t="s">
        <v>159</v>
      </c>
      <c r="AU139" s="157" t="s">
        <v>85</v>
      </c>
      <c r="AV139" s="13" t="s">
        <v>85</v>
      </c>
      <c r="AW139" s="13" t="s">
        <v>31</v>
      </c>
      <c r="AX139" s="13" t="s">
        <v>83</v>
      </c>
      <c r="AY139" s="157" t="s">
        <v>147</v>
      </c>
    </row>
    <row r="140" spans="2:65" s="1" customFormat="1" ht="37.9" customHeight="1">
      <c r="B140" s="31"/>
      <c r="C140" s="132" t="s">
        <v>155</v>
      </c>
      <c r="D140" s="132" t="s">
        <v>150</v>
      </c>
      <c r="E140" s="133" t="s">
        <v>173</v>
      </c>
      <c r="F140" s="134" t="s">
        <v>174</v>
      </c>
      <c r="G140" s="135" t="s">
        <v>103</v>
      </c>
      <c r="H140" s="136">
        <v>19.832000000000001</v>
      </c>
      <c r="I140" s="137"/>
      <c r="J140" s="138">
        <f>ROUND(I140*H140,2)</f>
        <v>0</v>
      </c>
      <c r="K140" s="134" t="s">
        <v>1</v>
      </c>
      <c r="L140" s="31"/>
      <c r="M140" s="139" t="s">
        <v>1</v>
      </c>
      <c r="N140" s="140" t="s">
        <v>40</v>
      </c>
      <c r="P140" s="141">
        <f>O140*H140</f>
        <v>0</v>
      </c>
      <c r="Q140" s="141">
        <v>5.5E-2</v>
      </c>
      <c r="R140" s="141">
        <f>Q140*H140</f>
        <v>1.09076</v>
      </c>
      <c r="S140" s="141">
        <v>0</v>
      </c>
      <c r="T140" s="142">
        <f>S140*H140</f>
        <v>0</v>
      </c>
      <c r="AR140" s="143" t="s">
        <v>155</v>
      </c>
      <c r="AT140" s="143" t="s">
        <v>150</v>
      </c>
      <c r="AU140" s="143" t="s">
        <v>85</v>
      </c>
      <c r="AY140" s="16" t="s">
        <v>147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6" t="s">
        <v>83</v>
      </c>
      <c r="BK140" s="144">
        <f>ROUND(I140*H140,2)</f>
        <v>0</v>
      </c>
      <c r="BL140" s="16" t="s">
        <v>155</v>
      </c>
      <c r="BM140" s="143" t="s">
        <v>175</v>
      </c>
    </row>
    <row r="141" spans="2:65" s="12" customFormat="1" ht="11.25">
      <c r="B141" s="149"/>
      <c r="D141" s="150" t="s">
        <v>159</v>
      </c>
      <c r="E141" s="151" t="s">
        <v>1</v>
      </c>
      <c r="F141" s="152" t="s">
        <v>167</v>
      </c>
      <c r="H141" s="151" t="s">
        <v>1</v>
      </c>
      <c r="I141" s="153"/>
      <c r="L141" s="149"/>
      <c r="M141" s="154"/>
      <c r="T141" s="155"/>
      <c r="AT141" s="151" t="s">
        <v>159</v>
      </c>
      <c r="AU141" s="151" t="s">
        <v>85</v>
      </c>
      <c r="AV141" s="12" t="s">
        <v>83</v>
      </c>
      <c r="AW141" s="12" t="s">
        <v>31</v>
      </c>
      <c r="AX141" s="12" t="s">
        <v>75</v>
      </c>
      <c r="AY141" s="151" t="s">
        <v>147</v>
      </c>
    </row>
    <row r="142" spans="2:65" s="13" customFormat="1" ht="11.25">
      <c r="B142" s="156"/>
      <c r="D142" s="150" t="s">
        <v>159</v>
      </c>
      <c r="E142" s="157" t="s">
        <v>1</v>
      </c>
      <c r="F142" s="158" t="s">
        <v>168</v>
      </c>
      <c r="H142" s="159">
        <v>19.832000000000001</v>
      </c>
      <c r="I142" s="160"/>
      <c r="L142" s="156"/>
      <c r="M142" s="161"/>
      <c r="T142" s="162"/>
      <c r="AT142" s="157" t="s">
        <v>159</v>
      </c>
      <c r="AU142" s="157" t="s">
        <v>85</v>
      </c>
      <c r="AV142" s="13" t="s">
        <v>85</v>
      </c>
      <c r="AW142" s="13" t="s">
        <v>31</v>
      </c>
      <c r="AX142" s="13" t="s">
        <v>83</v>
      </c>
      <c r="AY142" s="157" t="s">
        <v>147</v>
      </c>
    </row>
    <row r="143" spans="2:65" s="1" customFormat="1" ht="49.15" customHeight="1">
      <c r="B143" s="31"/>
      <c r="C143" s="132" t="s">
        <v>176</v>
      </c>
      <c r="D143" s="132" t="s">
        <v>150</v>
      </c>
      <c r="E143" s="133" t="s">
        <v>177</v>
      </c>
      <c r="F143" s="134" t="s">
        <v>178</v>
      </c>
      <c r="G143" s="135" t="s">
        <v>103</v>
      </c>
      <c r="H143" s="136">
        <v>19.832000000000001</v>
      </c>
      <c r="I143" s="137"/>
      <c r="J143" s="138">
        <f>ROUND(I143*H143,2)</f>
        <v>0</v>
      </c>
      <c r="K143" s="134" t="s">
        <v>1</v>
      </c>
      <c r="L143" s="31"/>
      <c r="M143" s="139" t="s">
        <v>1</v>
      </c>
      <c r="N143" s="140" t="s">
        <v>40</v>
      </c>
      <c r="P143" s="141">
        <f>O143*H143</f>
        <v>0</v>
      </c>
      <c r="Q143" s="141">
        <v>5.5E-2</v>
      </c>
      <c r="R143" s="141">
        <f>Q143*H143</f>
        <v>1.09076</v>
      </c>
      <c r="S143" s="141">
        <v>0</v>
      </c>
      <c r="T143" s="142">
        <f>S143*H143</f>
        <v>0</v>
      </c>
      <c r="AR143" s="143" t="s">
        <v>155</v>
      </c>
      <c r="AT143" s="143" t="s">
        <v>150</v>
      </c>
      <c r="AU143" s="143" t="s">
        <v>85</v>
      </c>
      <c r="AY143" s="16" t="s">
        <v>147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6" t="s">
        <v>83</v>
      </c>
      <c r="BK143" s="144">
        <f>ROUND(I143*H143,2)</f>
        <v>0</v>
      </c>
      <c r="BL143" s="16" t="s">
        <v>155</v>
      </c>
      <c r="BM143" s="143" t="s">
        <v>179</v>
      </c>
    </row>
    <row r="144" spans="2:65" s="12" customFormat="1" ht="11.25">
      <c r="B144" s="149"/>
      <c r="D144" s="150" t="s">
        <v>159</v>
      </c>
      <c r="E144" s="151" t="s">
        <v>1</v>
      </c>
      <c r="F144" s="152" t="s">
        <v>167</v>
      </c>
      <c r="H144" s="151" t="s">
        <v>1</v>
      </c>
      <c r="I144" s="153"/>
      <c r="L144" s="149"/>
      <c r="M144" s="154"/>
      <c r="T144" s="155"/>
      <c r="AT144" s="151" t="s">
        <v>159</v>
      </c>
      <c r="AU144" s="151" t="s">
        <v>85</v>
      </c>
      <c r="AV144" s="12" t="s">
        <v>83</v>
      </c>
      <c r="AW144" s="12" t="s">
        <v>31</v>
      </c>
      <c r="AX144" s="12" t="s">
        <v>75</v>
      </c>
      <c r="AY144" s="151" t="s">
        <v>147</v>
      </c>
    </row>
    <row r="145" spans="2:65" s="13" customFormat="1" ht="11.25">
      <c r="B145" s="156"/>
      <c r="D145" s="150" t="s">
        <v>159</v>
      </c>
      <c r="E145" s="157" t="s">
        <v>1</v>
      </c>
      <c r="F145" s="158" t="s">
        <v>168</v>
      </c>
      <c r="H145" s="159">
        <v>19.832000000000001</v>
      </c>
      <c r="I145" s="160"/>
      <c r="L145" s="156"/>
      <c r="M145" s="161"/>
      <c r="T145" s="162"/>
      <c r="AT145" s="157" t="s">
        <v>159</v>
      </c>
      <c r="AU145" s="157" t="s">
        <v>85</v>
      </c>
      <c r="AV145" s="13" t="s">
        <v>85</v>
      </c>
      <c r="AW145" s="13" t="s">
        <v>31</v>
      </c>
      <c r="AX145" s="13" t="s">
        <v>83</v>
      </c>
      <c r="AY145" s="157" t="s">
        <v>147</v>
      </c>
    </row>
    <row r="146" spans="2:65" s="1" customFormat="1" ht="24.2" customHeight="1">
      <c r="B146" s="31"/>
      <c r="C146" s="132" t="s">
        <v>148</v>
      </c>
      <c r="D146" s="132" t="s">
        <v>150</v>
      </c>
      <c r="E146" s="133" t="s">
        <v>180</v>
      </c>
      <c r="F146" s="134" t="s">
        <v>181</v>
      </c>
      <c r="G146" s="135" t="s">
        <v>103</v>
      </c>
      <c r="H146" s="136">
        <v>12.395</v>
      </c>
      <c r="I146" s="137"/>
      <c r="J146" s="138">
        <f>ROUND(I146*H146,2)</f>
        <v>0</v>
      </c>
      <c r="K146" s="134" t="s">
        <v>154</v>
      </c>
      <c r="L146" s="31"/>
      <c r="M146" s="139" t="s">
        <v>1</v>
      </c>
      <c r="N146" s="140" t="s">
        <v>40</v>
      </c>
      <c r="P146" s="141">
        <f>O146*H146</f>
        <v>0</v>
      </c>
      <c r="Q146" s="141">
        <v>0.11</v>
      </c>
      <c r="R146" s="141">
        <f>Q146*H146</f>
        <v>1.3634500000000001</v>
      </c>
      <c r="S146" s="141">
        <v>0</v>
      </c>
      <c r="T146" s="142">
        <f>S146*H146</f>
        <v>0</v>
      </c>
      <c r="AR146" s="143" t="s">
        <v>155</v>
      </c>
      <c r="AT146" s="143" t="s">
        <v>150</v>
      </c>
      <c r="AU146" s="143" t="s">
        <v>85</v>
      </c>
      <c r="AY146" s="16" t="s">
        <v>147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6" t="s">
        <v>83</v>
      </c>
      <c r="BK146" s="144">
        <f>ROUND(I146*H146,2)</f>
        <v>0</v>
      </c>
      <c r="BL146" s="16" t="s">
        <v>155</v>
      </c>
      <c r="BM146" s="143" t="s">
        <v>182</v>
      </c>
    </row>
    <row r="147" spans="2:65" s="1" customFormat="1" ht="11.25">
      <c r="B147" s="31"/>
      <c r="D147" s="145" t="s">
        <v>157</v>
      </c>
      <c r="F147" s="146" t="s">
        <v>183</v>
      </c>
      <c r="I147" s="147"/>
      <c r="L147" s="31"/>
      <c r="M147" s="148"/>
      <c r="T147" s="55"/>
      <c r="AT147" s="16" t="s">
        <v>157</v>
      </c>
      <c r="AU147" s="16" t="s">
        <v>85</v>
      </c>
    </row>
    <row r="148" spans="2:65" s="12" customFormat="1" ht="11.25">
      <c r="B148" s="149"/>
      <c r="D148" s="150" t="s">
        <v>159</v>
      </c>
      <c r="E148" s="151" t="s">
        <v>1</v>
      </c>
      <c r="F148" s="152" t="s">
        <v>160</v>
      </c>
      <c r="H148" s="151" t="s">
        <v>1</v>
      </c>
      <c r="I148" s="153"/>
      <c r="L148" s="149"/>
      <c r="M148" s="154"/>
      <c r="T148" s="155"/>
      <c r="AT148" s="151" t="s">
        <v>159</v>
      </c>
      <c r="AU148" s="151" t="s">
        <v>85</v>
      </c>
      <c r="AV148" s="12" t="s">
        <v>83</v>
      </c>
      <c r="AW148" s="12" t="s">
        <v>31</v>
      </c>
      <c r="AX148" s="12" t="s">
        <v>75</v>
      </c>
      <c r="AY148" s="151" t="s">
        <v>147</v>
      </c>
    </row>
    <row r="149" spans="2:65" s="13" customFormat="1" ht="11.25">
      <c r="B149" s="156"/>
      <c r="D149" s="150" t="s">
        <v>159</v>
      </c>
      <c r="E149" s="157" t="s">
        <v>1</v>
      </c>
      <c r="F149" s="158" t="s">
        <v>184</v>
      </c>
      <c r="H149" s="159">
        <v>12.395</v>
      </c>
      <c r="I149" s="160"/>
      <c r="L149" s="156"/>
      <c r="M149" s="161"/>
      <c r="T149" s="162"/>
      <c r="AT149" s="157" t="s">
        <v>159</v>
      </c>
      <c r="AU149" s="157" t="s">
        <v>85</v>
      </c>
      <c r="AV149" s="13" t="s">
        <v>85</v>
      </c>
      <c r="AW149" s="13" t="s">
        <v>31</v>
      </c>
      <c r="AX149" s="13" t="s">
        <v>83</v>
      </c>
      <c r="AY149" s="157" t="s">
        <v>147</v>
      </c>
    </row>
    <row r="150" spans="2:65" s="1" customFormat="1" ht="24.2" customHeight="1">
      <c r="B150" s="31"/>
      <c r="C150" s="132" t="s">
        <v>185</v>
      </c>
      <c r="D150" s="132" t="s">
        <v>150</v>
      </c>
      <c r="E150" s="133" t="s">
        <v>186</v>
      </c>
      <c r="F150" s="134" t="s">
        <v>187</v>
      </c>
      <c r="G150" s="135" t="s">
        <v>103</v>
      </c>
      <c r="H150" s="136">
        <v>12.395</v>
      </c>
      <c r="I150" s="137"/>
      <c r="J150" s="138">
        <f>ROUND(I150*H150,2)</f>
        <v>0</v>
      </c>
      <c r="K150" s="134" t="s">
        <v>154</v>
      </c>
      <c r="L150" s="31"/>
      <c r="M150" s="139" t="s">
        <v>1</v>
      </c>
      <c r="N150" s="140" t="s">
        <v>40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155</v>
      </c>
      <c r="AT150" s="143" t="s">
        <v>150</v>
      </c>
      <c r="AU150" s="143" t="s">
        <v>85</v>
      </c>
      <c r="AY150" s="16" t="s">
        <v>147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6" t="s">
        <v>83</v>
      </c>
      <c r="BK150" s="144">
        <f>ROUND(I150*H150,2)</f>
        <v>0</v>
      </c>
      <c r="BL150" s="16" t="s">
        <v>155</v>
      </c>
      <c r="BM150" s="143" t="s">
        <v>188</v>
      </c>
    </row>
    <row r="151" spans="2:65" s="1" customFormat="1" ht="11.25">
      <c r="B151" s="31"/>
      <c r="D151" s="145" t="s">
        <v>157</v>
      </c>
      <c r="F151" s="146" t="s">
        <v>189</v>
      </c>
      <c r="I151" s="147"/>
      <c r="L151" s="31"/>
      <c r="M151" s="148"/>
      <c r="T151" s="55"/>
      <c r="AT151" s="16" t="s">
        <v>157</v>
      </c>
      <c r="AU151" s="16" t="s">
        <v>85</v>
      </c>
    </row>
    <row r="152" spans="2:65" s="12" customFormat="1" ht="11.25">
      <c r="B152" s="149"/>
      <c r="D152" s="150" t="s">
        <v>159</v>
      </c>
      <c r="E152" s="151" t="s">
        <v>1</v>
      </c>
      <c r="F152" s="152" t="s">
        <v>160</v>
      </c>
      <c r="H152" s="151" t="s">
        <v>1</v>
      </c>
      <c r="I152" s="153"/>
      <c r="L152" s="149"/>
      <c r="M152" s="154"/>
      <c r="T152" s="155"/>
      <c r="AT152" s="151" t="s">
        <v>159</v>
      </c>
      <c r="AU152" s="151" t="s">
        <v>85</v>
      </c>
      <c r="AV152" s="12" t="s">
        <v>83</v>
      </c>
      <c r="AW152" s="12" t="s">
        <v>31</v>
      </c>
      <c r="AX152" s="12" t="s">
        <v>75</v>
      </c>
      <c r="AY152" s="151" t="s">
        <v>147</v>
      </c>
    </row>
    <row r="153" spans="2:65" s="13" customFormat="1" ht="11.25">
      <c r="B153" s="156"/>
      <c r="D153" s="150" t="s">
        <v>159</v>
      </c>
      <c r="E153" s="157" t="s">
        <v>1</v>
      </c>
      <c r="F153" s="158" t="s">
        <v>184</v>
      </c>
      <c r="H153" s="159">
        <v>12.395</v>
      </c>
      <c r="I153" s="160"/>
      <c r="L153" s="156"/>
      <c r="M153" s="161"/>
      <c r="T153" s="162"/>
      <c r="AT153" s="157" t="s">
        <v>159</v>
      </c>
      <c r="AU153" s="157" t="s">
        <v>85</v>
      </c>
      <c r="AV153" s="13" t="s">
        <v>85</v>
      </c>
      <c r="AW153" s="13" t="s">
        <v>31</v>
      </c>
      <c r="AX153" s="13" t="s">
        <v>83</v>
      </c>
      <c r="AY153" s="157" t="s">
        <v>147</v>
      </c>
    </row>
    <row r="154" spans="2:65" s="11" customFormat="1" ht="22.9" customHeight="1">
      <c r="B154" s="120"/>
      <c r="D154" s="121" t="s">
        <v>74</v>
      </c>
      <c r="E154" s="130" t="s">
        <v>190</v>
      </c>
      <c r="F154" s="130" t="s">
        <v>191</v>
      </c>
      <c r="I154" s="123"/>
      <c r="J154" s="131">
        <f>BK154</f>
        <v>0</v>
      </c>
      <c r="L154" s="120"/>
      <c r="M154" s="125"/>
      <c r="P154" s="126">
        <f>SUM(P155:P172)</f>
        <v>0</v>
      </c>
      <c r="R154" s="126">
        <f>SUM(R155:R172)</f>
        <v>0</v>
      </c>
      <c r="T154" s="127">
        <f>SUM(T155:T172)</f>
        <v>1.3912800000000001</v>
      </c>
      <c r="AR154" s="121" t="s">
        <v>83</v>
      </c>
      <c r="AT154" s="128" t="s">
        <v>74</v>
      </c>
      <c r="AU154" s="128" t="s">
        <v>83</v>
      </c>
      <c r="AY154" s="121" t="s">
        <v>147</v>
      </c>
      <c r="BK154" s="129">
        <f>SUM(BK155:BK172)</f>
        <v>0</v>
      </c>
    </row>
    <row r="155" spans="2:65" s="1" customFormat="1" ht="16.5" customHeight="1">
      <c r="B155" s="31"/>
      <c r="C155" s="132" t="s">
        <v>192</v>
      </c>
      <c r="D155" s="132" t="s">
        <v>150</v>
      </c>
      <c r="E155" s="133" t="s">
        <v>193</v>
      </c>
      <c r="F155" s="134" t="s">
        <v>194</v>
      </c>
      <c r="G155" s="135" t="s">
        <v>195</v>
      </c>
      <c r="H155" s="136">
        <v>1</v>
      </c>
      <c r="I155" s="137"/>
      <c r="J155" s="138">
        <f>ROUND(I155*H155,2)</f>
        <v>0</v>
      </c>
      <c r="K155" s="134" t="s">
        <v>1</v>
      </c>
      <c r="L155" s="31"/>
      <c r="M155" s="139" t="s">
        <v>1</v>
      </c>
      <c r="N155" s="140" t="s">
        <v>40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155</v>
      </c>
      <c r="AT155" s="143" t="s">
        <v>150</v>
      </c>
      <c r="AU155" s="143" t="s">
        <v>85</v>
      </c>
      <c r="AY155" s="16" t="s">
        <v>147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6" t="s">
        <v>83</v>
      </c>
      <c r="BK155" s="144">
        <f>ROUND(I155*H155,2)</f>
        <v>0</v>
      </c>
      <c r="BL155" s="16" t="s">
        <v>155</v>
      </c>
      <c r="BM155" s="143" t="s">
        <v>196</v>
      </c>
    </row>
    <row r="156" spans="2:65" s="1" customFormat="1" ht="37.9" customHeight="1">
      <c r="B156" s="31"/>
      <c r="C156" s="132" t="s">
        <v>190</v>
      </c>
      <c r="D156" s="132" t="s">
        <v>150</v>
      </c>
      <c r="E156" s="133" t="s">
        <v>197</v>
      </c>
      <c r="F156" s="134" t="s">
        <v>198</v>
      </c>
      <c r="G156" s="135" t="s">
        <v>199</v>
      </c>
      <c r="H156" s="136">
        <v>0.62</v>
      </c>
      <c r="I156" s="137"/>
      <c r="J156" s="138">
        <f>ROUND(I156*H156,2)</f>
        <v>0</v>
      </c>
      <c r="K156" s="134" t="s">
        <v>154</v>
      </c>
      <c r="L156" s="31"/>
      <c r="M156" s="139" t="s">
        <v>1</v>
      </c>
      <c r="N156" s="140" t="s">
        <v>40</v>
      </c>
      <c r="P156" s="141">
        <f>O156*H156</f>
        <v>0</v>
      </c>
      <c r="Q156" s="141">
        <v>0</v>
      </c>
      <c r="R156" s="141">
        <f>Q156*H156</f>
        <v>0</v>
      </c>
      <c r="S156" s="141">
        <v>2.2000000000000002</v>
      </c>
      <c r="T156" s="142">
        <f>S156*H156</f>
        <v>1.3640000000000001</v>
      </c>
      <c r="AR156" s="143" t="s">
        <v>155</v>
      </c>
      <c r="AT156" s="143" t="s">
        <v>150</v>
      </c>
      <c r="AU156" s="143" t="s">
        <v>85</v>
      </c>
      <c r="AY156" s="16" t="s">
        <v>147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83</v>
      </c>
      <c r="BK156" s="144">
        <f>ROUND(I156*H156,2)</f>
        <v>0</v>
      </c>
      <c r="BL156" s="16" t="s">
        <v>155</v>
      </c>
      <c r="BM156" s="143" t="s">
        <v>200</v>
      </c>
    </row>
    <row r="157" spans="2:65" s="1" customFormat="1" ht="11.25">
      <c r="B157" s="31"/>
      <c r="D157" s="145" t="s">
        <v>157</v>
      </c>
      <c r="F157" s="146" t="s">
        <v>201</v>
      </c>
      <c r="I157" s="147"/>
      <c r="L157" s="31"/>
      <c r="M157" s="148"/>
      <c r="T157" s="55"/>
      <c r="AT157" s="16" t="s">
        <v>157</v>
      </c>
      <c r="AU157" s="16" t="s">
        <v>85</v>
      </c>
    </row>
    <row r="158" spans="2:65" s="12" customFormat="1" ht="11.25">
      <c r="B158" s="149"/>
      <c r="D158" s="150" t="s">
        <v>159</v>
      </c>
      <c r="E158" s="151" t="s">
        <v>1</v>
      </c>
      <c r="F158" s="152" t="s">
        <v>160</v>
      </c>
      <c r="H158" s="151" t="s">
        <v>1</v>
      </c>
      <c r="I158" s="153"/>
      <c r="L158" s="149"/>
      <c r="M158" s="154"/>
      <c r="T158" s="155"/>
      <c r="AT158" s="151" t="s">
        <v>159</v>
      </c>
      <c r="AU158" s="151" t="s">
        <v>85</v>
      </c>
      <c r="AV158" s="12" t="s">
        <v>83</v>
      </c>
      <c r="AW158" s="12" t="s">
        <v>31</v>
      </c>
      <c r="AX158" s="12" t="s">
        <v>75</v>
      </c>
      <c r="AY158" s="151" t="s">
        <v>147</v>
      </c>
    </row>
    <row r="159" spans="2:65" s="13" customFormat="1" ht="11.25">
      <c r="B159" s="156"/>
      <c r="D159" s="150" t="s">
        <v>159</v>
      </c>
      <c r="E159" s="157" t="s">
        <v>1</v>
      </c>
      <c r="F159" s="158" t="s">
        <v>202</v>
      </c>
      <c r="H159" s="159">
        <v>0.62</v>
      </c>
      <c r="I159" s="160"/>
      <c r="L159" s="156"/>
      <c r="M159" s="161"/>
      <c r="T159" s="162"/>
      <c r="AT159" s="157" t="s">
        <v>159</v>
      </c>
      <c r="AU159" s="157" t="s">
        <v>85</v>
      </c>
      <c r="AV159" s="13" t="s">
        <v>85</v>
      </c>
      <c r="AW159" s="13" t="s">
        <v>31</v>
      </c>
      <c r="AX159" s="13" t="s">
        <v>83</v>
      </c>
      <c r="AY159" s="157" t="s">
        <v>147</v>
      </c>
    </row>
    <row r="160" spans="2:65" s="1" customFormat="1" ht="21.75" customHeight="1">
      <c r="B160" s="31"/>
      <c r="C160" s="132" t="s">
        <v>203</v>
      </c>
      <c r="D160" s="132" t="s">
        <v>150</v>
      </c>
      <c r="E160" s="133" t="s">
        <v>204</v>
      </c>
      <c r="F160" s="134" t="s">
        <v>205</v>
      </c>
      <c r="G160" s="135" t="s">
        <v>103</v>
      </c>
      <c r="H160" s="136">
        <v>49.58</v>
      </c>
      <c r="I160" s="137"/>
      <c r="J160" s="138">
        <f>ROUND(I160*H160,2)</f>
        <v>0</v>
      </c>
      <c r="K160" s="134" t="s">
        <v>154</v>
      </c>
      <c r="L160" s="31"/>
      <c r="M160" s="139" t="s">
        <v>1</v>
      </c>
      <c r="N160" s="140" t="s">
        <v>40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155</v>
      </c>
      <c r="AT160" s="143" t="s">
        <v>150</v>
      </c>
      <c r="AU160" s="143" t="s">
        <v>85</v>
      </c>
      <c r="AY160" s="16" t="s">
        <v>147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6" t="s">
        <v>83</v>
      </c>
      <c r="BK160" s="144">
        <f>ROUND(I160*H160,2)</f>
        <v>0</v>
      </c>
      <c r="BL160" s="16" t="s">
        <v>155</v>
      </c>
      <c r="BM160" s="143" t="s">
        <v>206</v>
      </c>
    </row>
    <row r="161" spans="2:65" s="1" customFormat="1" ht="11.25">
      <c r="B161" s="31"/>
      <c r="D161" s="145" t="s">
        <v>157</v>
      </c>
      <c r="F161" s="146" t="s">
        <v>207</v>
      </c>
      <c r="I161" s="147"/>
      <c r="L161" s="31"/>
      <c r="M161" s="148"/>
      <c r="T161" s="55"/>
      <c r="AT161" s="16" t="s">
        <v>157</v>
      </c>
      <c r="AU161" s="16" t="s">
        <v>85</v>
      </c>
    </row>
    <row r="162" spans="2:65" s="12" customFormat="1" ht="11.25">
      <c r="B162" s="149"/>
      <c r="D162" s="150" t="s">
        <v>159</v>
      </c>
      <c r="E162" s="151" t="s">
        <v>1</v>
      </c>
      <c r="F162" s="152" t="s">
        <v>165</v>
      </c>
      <c r="H162" s="151" t="s">
        <v>1</v>
      </c>
      <c r="I162" s="153"/>
      <c r="L162" s="149"/>
      <c r="M162" s="154"/>
      <c r="T162" s="155"/>
      <c r="AT162" s="151" t="s">
        <v>159</v>
      </c>
      <c r="AU162" s="151" t="s">
        <v>85</v>
      </c>
      <c r="AV162" s="12" t="s">
        <v>83</v>
      </c>
      <c r="AW162" s="12" t="s">
        <v>31</v>
      </c>
      <c r="AX162" s="12" t="s">
        <v>75</v>
      </c>
      <c r="AY162" s="151" t="s">
        <v>147</v>
      </c>
    </row>
    <row r="163" spans="2:65" s="13" customFormat="1" ht="11.25">
      <c r="B163" s="156"/>
      <c r="D163" s="150" t="s">
        <v>159</v>
      </c>
      <c r="E163" s="157" t="s">
        <v>1</v>
      </c>
      <c r="F163" s="158" t="s">
        <v>166</v>
      </c>
      <c r="H163" s="159">
        <v>17.353000000000002</v>
      </c>
      <c r="I163" s="160"/>
      <c r="L163" s="156"/>
      <c r="M163" s="161"/>
      <c r="T163" s="162"/>
      <c r="AT163" s="157" t="s">
        <v>159</v>
      </c>
      <c r="AU163" s="157" t="s">
        <v>85</v>
      </c>
      <c r="AV163" s="13" t="s">
        <v>85</v>
      </c>
      <c r="AW163" s="13" t="s">
        <v>31</v>
      </c>
      <c r="AX163" s="13" t="s">
        <v>75</v>
      </c>
      <c r="AY163" s="157" t="s">
        <v>147</v>
      </c>
    </row>
    <row r="164" spans="2:65" s="12" customFormat="1" ht="11.25">
      <c r="B164" s="149"/>
      <c r="D164" s="150" t="s">
        <v>159</v>
      </c>
      <c r="E164" s="151" t="s">
        <v>1</v>
      </c>
      <c r="F164" s="152" t="s">
        <v>167</v>
      </c>
      <c r="H164" s="151" t="s">
        <v>1</v>
      </c>
      <c r="I164" s="153"/>
      <c r="L164" s="149"/>
      <c r="M164" s="154"/>
      <c r="T164" s="155"/>
      <c r="AT164" s="151" t="s">
        <v>159</v>
      </c>
      <c r="AU164" s="151" t="s">
        <v>85</v>
      </c>
      <c r="AV164" s="12" t="s">
        <v>83</v>
      </c>
      <c r="AW164" s="12" t="s">
        <v>31</v>
      </c>
      <c r="AX164" s="12" t="s">
        <v>75</v>
      </c>
      <c r="AY164" s="151" t="s">
        <v>147</v>
      </c>
    </row>
    <row r="165" spans="2:65" s="13" customFormat="1" ht="11.25">
      <c r="B165" s="156"/>
      <c r="D165" s="150" t="s">
        <v>159</v>
      </c>
      <c r="E165" s="157" t="s">
        <v>1</v>
      </c>
      <c r="F165" s="158" t="s">
        <v>168</v>
      </c>
      <c r="H165" s="159">
        <v>19.832000000000001</v>
      </c>
      <c r="I165" s="160"/>
      <c r="L165" s="156"/>
      <c r="M165" s="161"/>
      <c r="T165" s="162"/>
      <c r="AT165" s="157" t="s">
        <v>159</v>
      </c>
      <c r="AU165" s="157" t="s">
        <v>85</v>
      </c>
      <c r="AV165" s="13" t="s">
        <v>85</v>
      </c>
      <c r="AW165" s="13" t="s">
        <v>31</v>
      </c>
      <c r="AX165" s="13" t="s">
        <v>75</v>
      </c>
      <c r="AY165" s="157" t="s">
        <v>147</v>
      </c>
    </row>
    <row r="166" spans="2:65" s="12" customFormat="1" ht="11.25">
      <c r="B166" s="149"/>
      <c r="D166" s="150" t="s">
        <v>159</v>
      </c>
      <c r="E166" s="151" t="s">
        <v>1</v>
      </c>
      <c r="F166" s="152" t="s">
        <v>160</v>
      </c>
      <c r="H166" s="151" t="s">
        <v>1</v>
      </c>
      <c r="I166" s="153"/>
      <c r="L166" s="149"/>
      <c r="M166" s="154"/>
      <c r="T166" s="155"/>
      <c r="AT166" s="151" t="s">
        <v>159</v>
      </c>
      <c r="AU166" s="151" t="s">
        <v>85</v>
      </c>
      <c r="AV166" s="12" t="s">
        <v>83</v>
      </c>
      <c r="AW166" s="12" t="s">
        <v>31</v>
      </c>
      <c r="AX166" s="12" t="s">
        <v>75</v>
      </c>
      <c r="AY166" s="151" t="s">
        <v>147</v>
      </c>
    </row>
    <row r="167" spans="2:65" s="13" customFormat="1" ht="11.25">
      <c r="B167" s="156"/>
      <c r="D167" s="150" t="s">
        <v>159</v>
      </c>
      <c r="E167" s="157" t="s">
        <v>1</v>
      </c>
      <c r="F167" s="158" t="s">
        <v>184</v>
      </c>
      <c r="H167" s="159">
        <v>12.395</v>
      </c>
      <c r="I167" s="160"/>
      <c r="L167" s="156"/>
      <c r="M167" s="161"/>
      <c r="T167" s="162"/>
      <c r="AT167" s="157" t="s">
        <v>159</v>
      </c>
      <c r="AU167" s="157" t="s">
        <v>85</v>
      </c>
      <c r="AV167" s="13" t="s">
        <v>85</v>
      </c>
      <c r="AW167" s="13" t="s">
        <v>31</v>
      </c>
      <c r="AX167" s="13" t="s">
        <v>75</v>
      </c>
      <c r="AY167" s="157" t="s">
        <v>147</v>
      </c>
    </row>
    <row r="168" spans="2:65" s="14" customFormat="1" ht="11.25">
      <c r="B168" s="163"/>
      <c r="D168" s="150" t="s">
        <v>159</v>
      </c>
      <c r="E168" s="164" t="s">
        <v>1</v>
      </c>
      <c r="F168" s="165" t="s">
        <v>169</v>
      </c>
      <c r="H168" s="166">
        <v>49.58</v>
      </c>
      <c r="I168" s="167"/>
      <c r="L168" s="163"/>
      <c r="M168" s="168"/>
      <c r="T168" s="169"/>
      <c r="AT168" s="164" t="s">
        <v>159</v>
      </c>
      <c r="AU168" s="164" t="s">
        <v>85</v>
      </c>
      <c r="AV168" s="14" t="s">
        <v>155</v>
      </c>
      <c r="AW168" s="14" t="s">
        <v>31</v>
      </c>
      <c r="AX168" s="14" t="s">
        <v>83</v>
      </c>
      <c r="AY168" s="164" t="s">
        <v>147</v>
      </c>
    </row>
    <row r="169" spans="2:65" s="1" customFormat="1" ht="33" customHeight="1">
      <c r="B169" s="31"/>
      <c r="C169" s="132" t="s">
        <v>208</v>
      </c>
      <c r="D169" s="132" t="s">
        <v>150</v>
      </c>
      <c r="E169" s="133" t="s">
        <v>209</v>
      </c>
      <c r="F169" s="134" t="s">
        <v>210</v>
      </c>
      <c r="G169" s="135" t="s">
        <v>199</v>
      </c>
      <c r="H169" s="136">
        <v>0.62</v>
      </c>
      <c r="I169" s="137"/>
      <c r="J169" s="138">
        <f>ROUND(I169*H169,2)</f>
        <v>0</v>
      </c>
      <c r="K169" s="134" t="s">
        <v>154</v>
      </c>
      <c r="L169" s="31"/>
      <c r="M169" s="139" t="s">
        <v>1</v>
      </c>
      <c r="N169" s="140" t="s">
        <v>40</v>
      </c>
      <c r="P169" s="141">
        <f>O169*H169</f>
        <v>0</v>
      </c>
      <c r="Q169" s="141">
        <v>0</v>
      </c>
      <c r="R169" s="141">
        <f>Q169*H169</f>
        <v>0</v>
      </c>
      <c r="S169" s="141">
        <v>4.3999999999999997E-2</v>
      </c>
      <c r="T169" s="142">
        <f>S169*H169</f>
        <v>2.7279999999999999E-2</v>
      </c>
      <c r="AR169" s="143" t="s">
        <v>155</v>
      </c>
      <c r="AT169" s="143" t="s">
        <v>150</v>
      </c>
      <c r="AU169" s="143" t="s">
        <v>85</v>
      </c>
      <c r="AY169" s="16" t="s">
        <v>147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6" t="s">
        <v>83</v>
      </c>
      <c r="BK169" s="144">
        <f>ROUND(I169*H169,2)</f>
        <v>0</v>
      </c>
      <c r="BL169" s="16" t="s">
        <v>155</v>
      </c>
      <c r="BM169" s="143" t="s">
        <v>211</v>
      </c>
    </row>
    <row r="170" spans="2:65" s="1" customFormat="1" ht="11.25">
      <c r="B170" s="31"/>
      <c r="D170" s="145" t="s">
        <v>157</v>
      </c>
      <c r="F170" s="146" t="s">
        <v>212</v>
      </c>
      <c r="I170" s="147"/>
      <c r="L170" s="31"/>
      <c r="M170" s="148"/>
      <c r="T170" s="55"/>
      <c r="AT170" s="16" t="s">
        <v>157</v>
      </c>
      <c r="AU170" s="16" t="s">
        <v>85</v>
      </c>
    </row>
    <row r="171" spans="2:65" s="12" customFormat="1" ht="11.25">
      <c r="B171" s="149"/>
      <c r="D171" s="150" t="s">
        <v>159</v>
      </c>
      <c r="E171" s="151" t="s">
        <v>1</v>
      </c>
      <c r="F171" s="152" t="s">
        <v>160</v>
      </c>
      <c r="H171" s="151" t="s">
        <v>1</v>
      </c>
      <c r="I171" s="153"/>
      <c r="L171" s="149"/>
      <c r="M171" s="154"/>
      <c r="T171" s="155"/>
      <c r="AT171" s="151" t="s">
        <v>159</v>
      </c>
      <c r="AU171" s="151" t="s">
        <v>85</v>
      </c>
      <c r="AV171" s="12" t="s">
        <v>83</v>
      </c>
      <c r="AW171" s="12" t="s">
        <v>31</v>
      </c>
      <c r="AX171" s="12" t="s">
        <v>75</v>
      </c>
      <c r="AY171" s="151" t="s">
        <v>147</v>
      </c>
    </row>
    <row r="172" spans="2:65" s="13" customFormat="1" ht="11.25">
      <c r="B172" s="156"/>
      <c r="D172" s="150" t="s">
        <v>159</v>
      </c>
      <c r="E172" s="157" t="s">
        <v>1</v>
      </c>
      <c r="F172" s="158" t="s">
        <v>202</v>
      </c>
      <c r="H172" s="159">
        <v>0.62</v>
      </c>
      <c r="I172" s="160"/>
      <c r="L172" s="156"/>
      <c r="M172" s="161"/>
      <c r="T172" s="162"/>
      <c r="AT172" s="157" t="s">
        <v>159</v>
      </c>
      <c r="AU172" s="157" t="s">
        <v>85</v>
      </c>
      <c r="AV172" s="13" t="s">
        <v>85</v>
      </c>
      <c r="AW172" s="13" t="s">
        <v>31</v>
      </c>
      <c r="AX172" s="13" t="s">
        <v>83</v>
      </c>
      <c r="AY172" s="157" t="s">
        <v>147</v>
      </c>
    </row>
    <row r="173" spans="2:65" s="11" customFormat="1" ht="22.9" customHeight="1">
      <c r="B173" s="120"/>
      <c r="D173" s="121" t="s">
        <v>74</v>
      </c>
      <c r="E173" s="130" t="s">
        <v>213</v>
      </c>
      <c r="F173" s="130" t="s">
        <v>214</v>
      </c>
      <c r="I173" s="123"/>
      <c r="J173" s="131">
        <f>BK173</f>
        <v>0</v>
      </c>
      <c r="L173" s="120"/>
      <c r="M173" s="125"/>
      <c r="P173" s="126">
        <f>SUM(P174:P181)</f>
        <v>0</v>
      </c>
      <c r="R173" s="126">
        <f>SUM(R174:R181)</f>
        <v>0</v>
      </c>
      <c r="T173" s="127">
        <f>SUM(T174:T181)</f>
        <v>0</v>
      </c>
      <c r="AR173" s="121" t="s">
        <v>83</v>
      </c>
      <c r="AT173" s="128" t="s">
        <v>74</v>
      </c>
      <c r="AU173" s="128" t="s">
        <v>83</v>
      </c>
      <c r="AY173" s="121" t="s">
        <v>147</v>
      </c>
      <c r="BK173" s="129">
        <f>SUM(BK174:BK181)</f>
        <v>0</v>
      </c>
    </row>
    <row r="174" spans="2:65" s="1" customFormat="1" ht="24.2" customHeight="1">
      <c r="B174" s="31"/>
      <c r="C174" s="132" t="s">
        <v>8</v>
      </c>
      <c r="D174" s="132" t="s">
        <v>150</v>
      </c>
      <c r="E174" s="133" t="s">
        <v>215</v>
      </c>
      <c r="F174" s="134" t="s">
        <v>216</v>
      </c>
      <c r="G174" s="135" t="s">
        <v>153</v>
      </c>
      <c r="H174" s="136">
        <v>2.1230000000000002</v>
      </c>
      <c r="I174" s="137"/>
      <c r="J174" s="138">
        <f>ROUND(I174*H174,2)</f>
        <v>0</v>
      </c>
      <c r="K174" s="134" t="s">
        <v>154</v>
      </c>
      <c r="L174" s="31"/>
      <c r="M174" s="139" t="s">
        <v>1</v>
      </c>
      <c r="N174" s="140" t="s">
        <v>40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155</v>
      </c>
      <c r="AT174" s="143" t="s">
        <v>150</v>
      </c>
      <c r="AU174" s="143" t="s">
        <v>85</v>
      </c>
      <c r="AY174" s="16" t="s">
        <v>147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6" t="s">
        <v>83</v>
      </c>
      <c r="BK174" s="144">
        <f>ROUND(I174*H174,2)</f>
        <v>0</v>
      </c>
      <c r="BL174" s="16" t="s">
        <v>155</v>
      </c>
      <c r="BM174" s="143" t="s">
        <v>217</v>
      </c>
    </row>
    <row r="175" spans="2:65" s="1" customFormat="1" ht="11.25">
      <c r="B175" s="31"/>
      <c r="D175" s="145" t="s">
        <v>157</v>
      </c>
      <c r="F175" s="146" t="s">
        <v>218</v>
      </c>
      <c r="I175" s="147"/>
      <c r="L175" s="31"/>
      <c r="M175" s="148"/>
      <c r="T175" s="55"/>
      <c r="AT175" s="16" t="s">
        <v>157</v>
      </c>
      <c r="AU175" s="16" t="s">
        <v>85</v>
      </c>
    </row>
    <row r="176" spans="2:65" s="1" customFormat="1" ht="24.2" customHeight="1">
      <c r="B176" s="31"/>
      <c r="C176" s="132" t="s">
        <v>219</v>
      </c>
      <c r="D176" s="132" t="s">
        <v>150</v>
      </c>
      <c r="E176" s="133" t="s">
        <v>220</v>
      </c>
      <c r="F176" s="134" t="s">
        <v>221</v>
      </c>
      <c r="G176" s="135" t="s">
        <v>153</v>
      </c>
      <c r="H176" s="136">
        <v>2.1230000000000002</v>
      </c>
      <c r="I176" s="137"/>
      <c r="J176" s="138">
        <f>ROUND(I176*H176,2)</f>
        <v>0</v>
      </c>
      <c r="K176" s="134" t="s">
        <v>154</v>
      </c>
      <c r="L176" s="31"/>
      <c r="M176" s="139" t="s">
        <v>1</v>
      </c>
      <c r="N176" s="140" t="s">
        <v>40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155</v>
      </c>
      <c r="AT176" s="143" t="s">
        <v>150</v>
      </c>
      <c r="AU176" s="143" t="s">
        <v>85</v>
      </c>
      <c r="AY176" s="16" t="s">
        <v>147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6" t="s">
        <v>83</v>
      </c>
      <c r="BK176" s="144">
        <f>ROUND(I176*H176,2)</f>
        <v>0</v>
      </c>
      <c r="BL176" s="16" t="s">
        <v>155</v>
      </c>
      <c r="BM176" s="143" t="s">
        <v>222</v>
      </c>
    </row>
    <row r="177" spans="2:65" s="1" customFormat="1" ht="11.25">
      <c r="B177" s="31"/>
      <c r="D177" s="145" t="s">
        <v>157</v>
      </c>
      <c r="F177" s="146" t="s">
        <v>223</v>
      </c>
      <c r="I177" s="147"/>
      <c r="L177" s="31"/>
      <c r="M177" s="148"/>
      <c r="T177" s="55"/>
      <c r="AT177" s="16" t="s">
        <v>157</v>
      </c>
      <c r="AU177" s="16" t="s">
        <v>85</v>
      </c>
    </row>
    <row r="178" spans="2:65" s="1" customFormat="1" ht="24.2" customHeight="1">
      <c r="B178" s="31"/>
      <c r="C178" s="132" t="s">
        <v>224</v>
      </c>
      <c r="D178" s="132" t="s">
        <v>150</v>
      </c>
      <c r="E178" s="133" t="s">
        <v>225</v>
      </c>
      <c r="F178" s="134" t="s">
        <v>226</v>
      </c>
      <c r="G178" s="135" t="s">
        <v>153</v>
      </c>
      <c r="H178" s="136">
        <v>19.106999999999999</v>
      </c>
      <c r="I178" s="137"/>
      <c r="J178" s="138">
        <f>ROUND(I178*H178,2)</f>
        <v>0</v>
      </c>
      <c r="K178" s="134" t="s">
        <v>154</v>
      </c>
      <c r="L178" s="31"/>
      <c r="M178" s="139" t="s">
        <v>1</v>
      </c>
      <c r="N178" s="140" t="s">
        <v>40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155</v>
      </c>
      <c r="AT178" s="143" t="s">
        <v>150</v>
      </c>
      <c r="AU178" s="143" t="s">
        <v>85</v>
      </c>
      <c r="AY178" s="16" t="s">
        <v>147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6" t="s">
        <v>83</v>
      </c>
      <c r="BK178" s="144">
        <f>ROUND(I178*H178,2)</f>
        <v>0</v>
      </c>
      <c r="BL178" s="16" t="s">
        <v>155</v>
      </c>
      <c r="BM178" s="143" t="s">
        <v>227</v>
      </c>
    </row>
    <row r="179" spans="2:65" s="1" customFormat="1" ht="11.25">
      <c r="B179" s="31"/>
      <c r="D179" s="145" t="s">
        <v>157</v>
      </c>
      <c r="F179" s="146" t="s">
        <v>228</v>
      </c>
      <c r="I179" s="147"/>
      <c r="L179" s="31"/>
      <c r="M179" s="148"/>
      <c r="T179" s="55"/>
      <c r="AT179" s="16" t="s">
        <v>157</v>
      </c>
      <c r="AU179" s="16" t="s">
        <v>85</v>
      </c>
    </row>
    <row r="180" spans="2:65" s="13" customFormat="1" ht="11.25">
      <c r="B180" s="156"/>
      <c r="D180" s="150" t="s">
        <v>159</v>
      </c>
      <c r="F180" s="158" t="s">
        <v>229</v>
      </c>
      <c r="H180" s="159">
        <v>19.106999999999999</v>
      </c>
      <c r="I180" s="160"/>
      <c r="L180" s="156"/>
      <c r="M180" s="161"/>
      <c r="T180" s="162"/>
      <c r="AT180" s="157" t="s">
        <v>159</v>
      </c>
      <c r="AU180" s="157" t="s">
        <v>85</v>
      </c>
      <c r="AV180" s="13" t="s">
        <v>85</v>
      </c>
      <c r="AW180" s="13" t="s">
        <v>4</v>
      </c>
      <c r="AX180" s="13" t="s">
        <v>83</v>
      </c>
      <c r="AY180" s="157" t="s">
        <v>147</v>
      </c>
    </row>
    <row r="181" spans="2:65" s="1" customFormat="1" ht="24.2" customHeight="1">
      <c r="B181" s="31"/>
      <c r="C181" s="132" t="s">
        <v>230</v>
      </c>
      <c r="D181" s="132" t="s">
        <v>150</v>
      </c>
      <c r="E181" s="133" t="s">
        <v>231</v>
      </c>
      <c r="F181" s="134" t="s">
        <v>232</v>
      </c>
      <c r="G181" s="135" t="s">
        <v>153</v>
      </c>
      <c r="H181" s="136">
        <v>2.1230000000000002</v>
      </c>
      <c r="I181" s="137"/>
      <c r="J181" s="138">
        <f>ROUND(I181*H181,2)</f>
        <v>0</v>
      </c>
      <c r="K181" s="134" t="s">
        <v>1</v>
      </c>
      <c r="L181" s="31"/>
      <c r="M181" s="139" t="s">
        <v>1</v>
      </c>
      <c r="N181" s="140" t="s">
        <v>40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155</v>
      </c>
      <c r="AT181" s="143" t="s">
        <v>150</v>
      </c>
      <c r="AU181" s="143" t="s">
        <v>85</v>
      </c>
      <c r="AY181" s="16" t="s">
        <v>147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6" t="s">
        <v>83</v>
      </c>
      <c r="BK181" s="144">
        <f>ROUND(I181*H181,2)</f>
        <v>0</v>
      </c>
      <c r="BL181" s="16" t="s">
        <v>155</v>
      </c>
      <c r="BM181" s="143" t="s">
        <v>233</v>
      </c>
    </row>
    <row r="182" spans="2:65" s="11" customFormat="1" ht="22.9" customHeight="1">
      <c r="B182" s="120"/>
      <c r="D182" s="121" t="s">
        <v>74</v>
      </c>
      <c r="E182" s="130" t="s">
        <v>234</v>
      </c>
      <c r="F182" s="130" t="s">
        <v>235</v>
      </c>
      <c r="I182" s="123"/>
      <c r="J182" s="131">
        <f>BK182</f>
        <v>0</v>
      </c>
      <c r="L182" s="120"/>
      <c r="M182" s="125"/>
      <c r="P182" s="126">
        <f>SUM(P183:P184)</f>
        <v>0</v>
      </c>
      <c r="R182" s="126">
        <f>SUM(R183:R184)</f>
        <v>0</v>
      </c>
      <c r="T182" s="127">
        <f>SUM(T183:T184)</f>
        <v>0</v>
      </c>
      <c r="AR182" s="121" t="s">
        <v>83</v>
      </c>
      <c r="AT182" s="128" t="s">
        <v>74</v>
      </c>
      <c r="AU182" s="128" t="s">
        <v>83</v>
      </c>
      <c r="AY182" s="121" t="s">
        <v>147</v>
      </c>
      <c r="BK182" s="129">
        <f>SUM(BK183:BK184)</f>
        <v>0</v>
      </c>
    </row>
    <row r="183" spans="2:65" s="1" customFormat="1" ht="21.75" customHeight="1">
      <c r="B183" s="31"/>
      <c r="C183" s="132" t="s">
        <v>236</v>
      </c>
      <c r="D183" s="132" t="s">
        <v>150</v>
      </c>
      <c r="E183" s="133" t="s">
        <v>237</v>
      </c>
      <c r="F183" s="134" t="s">
        <v>238</v>
      </c>
      <c r="G183" s="135" t="s">
        <v>153</v>
      </c>
      <c r="H183" s="136">
        <v>3.6160000000000001</v>
      </c>
      <c r="I183" s="137"/>
      <c r="J183" s="138">
        <f>ROUND(I183*H183,2)</f>
        <v>0</v>
      </c>
      <c r="K183" s="134" t="s">
        <v>154</v>
      </c>
      <c r="L183" s="31"/>
      <c r="M183" s="139" t="s">
        <v>1</v>
      </c>
      <c r="N183" s="140" t="s">
        <v>40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155</v>
      </c>
      <c r="AT183" s="143" t="s">
        <v>150</v>
      </c>
      <c r="AU183" s="143" t="s">
        <v>85</v>
      </c>
      <c r="AY183" s="16" t="s">
        <v>147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6" t="s">
        <v>83</v>
      </c>
      <c r="BK183" s="144">
        <f>ROUND(I183*H183,2)</f>
        <v>0</v>
      </c>
      <c r="BL183" s="16" t="s">
        <v>155</v>
      </c>
      <c r="BM183" s="143" t="s">
        <v>239</v>
      </c>
    </row>
    <row r="184" spans="2:65" s="1" customFormat="1" ht="11.25">
      <c r="B184" s="31"/>
      <c r="D184" s="145" t="s">
        <v>157</v>
      </c>
      <c r="F184" s="146" t="s">
        <v>240</v>
      </c>
      <c r="I184" s="147"/>
      <c r="L184" s="31"/>
      <c r="M184" s="148"/>
      <c r="T184" s="55"/>
      <c r="AT184" s="16" t="s">
        <v>157</v>
      </c>
      <c r="AU184" s="16" t="s">
        <v>85</v>
      </c>
    </row>
    <row r="185" spans="2:65" s="11" customFormat="1" ht="25.9" customHeight="1">
      <c r="B185" s="120"/>
      <c r="D185" s="121" t="s">
        <v>74</v>
      </c>
      <c r="E185" s="122" t="s">
        <v>241</v>
      </c>
      <c r="F185" s="122" t="s">
        <v>242</v>
      </c>
      <c r="I185" s="123"/>
      <c r="J185" s="124">
        <f>BK185</f>
        <v>0</v>
      </c>
      <c r="L185" s="120"/>
      <c r="M185" s="125"/>
      <c r="P185" s="126">
        <f>P186+P205</f>
        <v>0</v>
      </c>
      <c r="R185" s="126">
        <f>R186+R205</f>
        <v>0.78386795999999981</v>
      </c>
      <c r="T185" s="127">
        <f>T186+T205</f>
        <v>0.73212799999999989</v>
      </c>
      <c r="AR185" s="121" t="s">
        <v>85</v>
      </c>
      <c r="AT185" s="128" t="s">
        <v>74</v>
      </c>
      <c r="AU185" s="128" t="s">
        <v>75</v>
      </c>
      <c r="AY185" s="121" t="s">
        <v>147</v>
      </c>
      <c r="BK185" s="129">
        <f>BK186+BK205</f>
        <v>0</v>
      </c>
    </row>
    <row r="186" spans="2:65" s="11" customFormat="1" ht="22.9" customHeight="1">
      <c r="B186" s="120"/>
      <c r="D186" s="121" t="s">
        <v>74</v>
      </c>
      <c r="E186" s="130" t="s">
        <v>243</v>
      </c>
      <c r="F186" s="130" t="s">
        <v>244</v>
      </c>
      <c r="I186" s="123"/>
      <c r="J186" s="131">
        <f>BK186</f>
        <v>0</v>
      </c>
      <c r="L186" s="120"/>
      <c r="M186" s="125"/>
      <c r="P186" s="126">
        <f>SUM(P187:P204)</f>
        <v>0</v>
      </c>
      <c r="R186" s="126">
        <f>SUM(R187:R204)</f>
        <v>4.4426750000000001E-2</v>
      </c>
      <c r="T186" s="127">
        <f>SUM(T187:T204)</f>
        <v>0.18592499999999998</v>
      </c>
      <c r="AR186" s="121" t="s">
        <v>85</v>
      </c>
      <c r="AT186" s="128" t="s">
        <v>74</v>
      </c>
      <c r="AU186" s="128" t="s">
        <v>83</v>
      </c>
      <c r="AY186" s="121" t="s">
        <v>147</v>
      </c>
      <c r="BK186" s="129">
        <f>SUM(BK187:BK204)</f>
        <v>0</v>
      </c>
    </row>
    <row r="187" spans="2:65" s="1" customFormat="1" ht="24.2" customHeight="1">
      <c r="B187" s="31"/>
      <c r="C187" s="132" t="s">
        <v>245</v>
      </c>
      <c r="D187" s="132" t="s">
        <v>150</v>
      </c>
      <c r="E187" s="133" t="s">
        <v>246</v>
      </c>
      <c r="F187" s="134" t="s">
        <v>247</v>
      </c>
      <c r="G187" s="135" t="s">
        <v>103</v>
      </c>
      <c r="H187" s="136">
        <v>12.395</v>
      </c>
      <c r="I187" s="137"/>
      <c r="J187" s="138">
        <f>ROUND(I187*H187,2)</f>
        <v>0</v>
      </c>
      <c r="K187" s="134" t="s">
        <v>154</v>
      </c>
      <c r="L187" s="31"/>
      <c r="M187" s="139" t="s">
        <v>1</v>
      </c>
      <c r="N187" s="140" t="s">
        <v>40</v>
      </c>
      <c r="P187" s="141">
        <f>O187*H187</f>
        <v>0</v>
      </c>
      <c r="Q187" s="141">
        <v>0</v>
      </c>
      <c r="R187" s="141">
        <f>Q187*H187</f>
        <v>0</v>
      </c>
      <c r="S187" s="141">
        <v>1.4999999999999999E-2</v>
      </c>
      <c r="T187" s="142">
        <f>S187*H187</f>
        <v>0.18592499999999998</v>
      </c>
      <c r="AR187" s="143" t="s">
        <v>236</v>
      </c>
      <c r="AT187" s="143" t="s">
        <v>150</v>
      </c>
      <c r="AU187" s="143" t="s">
        <v>85</v>
      </c>
      <c r="AY187" s="16" t="s">
        <v>147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6" t="s">
        <v>83</v>
      </c>
      <c r="BK187" s="144">
        <f>ROUND(I187*H187,2)</f>
        <v>0</v>
      </c>
      <c r="BL187" s="16" t="s">
        <v>236</v>
      </c>
      <c r="BM187" s="143" t="s">
        <v>248</v>
      </c>
    </row>
    <row r="188" spans="2:65" s="1" customFormat="1" ht="11.25">
      <c r="B188" s="31"/>
      <c r="D188" s="145" t="s">
        <v>157</v>
      </c>
      <c r="F188" s="146" t="s">
        <v>249</v>
      </c>
      <c r="I188" s="147"/>
      <c r="L188" s="31"/>
      <c r="M188" s="148"/>
      <c r="T188" s="55"/>
      <c r="AT188" s="16" t="s">
        <v>157</v>
      </c>
      <c r="AU188" s="16" t="s">
        <v>85</v>
      </c>
    </row>
    <row r="189" spans="2:65" s="12" customFormat="1" ht="11.25">
      <c r="B189" s="149"/>
      <c r="D189" s="150" t="s">
        <v>159</v>
      </c>
      <c r="E189" s="151" t="s">
        <v>1</v>
      </c>
      <c r="F189" s="152" t="s">
        <v>160</v>
      </c>
      <c r="H189" s="151" t="s">
        <v>1</v>
      </c>
      <c r="I189" s="153"/>
      <c r="L189" s="149"/>
      <c r="M189" s="154"/>
      <c r="T189" s="155"/>
      <c r="AT189" s="151" t="s">
        <v>159</v>
      </c>
      <c r="AU189" s="151" t="s">
        <v>85</v>
      </c>
      <c r="AV189" s="12" t="s">
        <v>83</v>
      </c>
      <c r="AW189" s="12" t="s">
        <v>31</v>
      </c>
      <c r="AX189" s="12" t="s">
        <v>75</v>
      </c>
      <c r="AY189" s="151" t="s">
        <v>147</v>
      </c>
    </row>
    <row r="190" spans="2:65" s="13" customFormat="1" ht="11.25">
      <c r="B190" s="156"/>
      <c r="D190" s="150" t="s">
        <v>159</v>
      </c>
      <c r="E190" s="157" t="s">
        <v>1</v>
      </c>
      <c r="F190" s="158" t="s">
        <v>184</v>
      </c>
      <c r="H190" s="159">
        <v>12.395</v>
      </c>
      <c r="I190" s="160"/>
      <c r="L190" s="156"/>
      <c r="M190" s="161"/>
      <c r="T190" s="162"/>
      <c r="AT190" s="157" t="s">
        <v>159</v>
      </c>
      <c r="AU190" s="157" t="s">
        <v>85</v>
      </c>
      <c r="AV190" s="13" t="s">
        <v>85</v>
      </c>
      <c r="AW190" s="13" t="s">
        <v>31</v>
      </c>
      <c r="AX190" s="13" t="s">
        <v>83</v>
      </c>
      <c r="AY190" s="157" t="s">
        <v>147</v>
      </c>
    </row>
    <row r="191" spans="2:65" s="1" customFormat="1" ht="24.2" customHeight="1">
      <c r="B191" s="31"/>
      <c r="C191" s="132" t="s">
        <v>250</v>
      </c>
      <c r="D191" s="132" t="s">
        <v>150</v>
      </c>
      <c r="E191" s="133" t="s">
        <v>251</v>
      </c>
      <c r="F191" s="134" t="s">
        <v>252</v>
      </c>
      <c r="G191" s="135" t="s">
        <v>103</v>
      </c>
      <c r="H191" s="136">
        <v>12.395</v>
      </c>
      <c r="I191" s="137"/>
      <c r="J191" s="138">
        <f>ROUND(I191*H191,2)</f>
        <v>0</v>
      </c>
      <c r="K191" s="134" t="s">
        <v>154</v>
      </c>
      <c r="L191" s="31"/>
      <c r="M191" s="139" t="s">
        <v>1</v>
      </c>
      <c r="N191" s="140" t="s">
        <v>40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236</v>
      </c>
      <c r="AT191" s="143" t="s">
        <v>150</v>
      </c>
      <c r="AU191" s="143" t="s">
        <v>85</v>
      </c>
      <c r="AY191" s="16" t="s">
        <v>147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6" t="s">
        <v>83</v>
      </c>
      <c r="BK191" s="144">
        <f>ROUND(I191*H191,2)</f>
        <v>0</v>
      </c>
      <c r="BL191" s="16" t="s">
        <v>236</v>
      </c>
      <c r="BM191" s="143" t="s">
        <v>253</v>
      </c>
    </row>
    <row r="192" spans="2:65" s="1" customFormat="1" ht="11.25">
      <c r="B192" s="31"/>
      <c r="D192" s="145" t="s">
        <v>157</v>
      </c>
      <c r="F192" s="146" t="s">
        <v>254</v>
      </c>
      <c r="I192" s="147"/>
      <c r="L192" s="31"/>
      <c r="M192" s="148"/>
      <c r="T192" s="55"/>
      <c r="AT192" s="16" t="s">
        <v>157</v>
      </c>
      <c r="AU192" s="16" t="s">
        <v>85</v>
      </c>
    </row>
    <row r="193" spans="2:65" s="12" customFormat="1" ht="11.25">
      <c r="B193" s="149"/>
      <c r="D193" s="150" t="s">
        <v>159</v>
      </c>
      <c r="E193" s="151" t="s">
        <v>1</v>
      </c>
      <c r="F193" s="152" t="s">
        <v>160</v>
      </c>
      <c r="H193" s="151" t="s">
        <v>1</v>
      </c>
      <c r="I193" s="153"/>
      <c r="L193" s="149"/>
      <c r="M193" s="154"/>
      <c r="T193" s="155"/>
      <c r="AT193" s="151" t="s">
        <v>159</v>
      </c>
      <c r="AU193" s="151" t="s">
        <v>85</v>
      </c>
      <c r="AV193" s="12" t="s">
        <v>83</v>
      </c>
      <c r="AW193" s="12" t="s">
        <v>31</v>
      </c>
      <c r="AX193" s="12" t="s">
        <v>75</v>
      </c>
      <c r="AY193" s="151" t="s">
        <v>147</v>
      </c>
    </row>
    <row r="194" spans="2:65" s="13" customFormat="1" ht="11.25">
      <c r="B194" s="156"/>
      <c r="D194" s="150" t="s">
        <v>159</v>
      </c>
      <c r="E194" s="157" t="s">
        <v>1</v>
      </c>
      <c r="F194" s="158" t="s">
        <v>184</v>
      </c>
      <c r="H194" s="159">
        <v>12.395</v>
      </c>
      <c r="I194" s="160"/>
      <c r="L194" s="156"/>
      <c r="M194" s="161"/>
      <c r="T194" s="162"/>
      <c r="AT194" s="157" t="s">
        <v>159</v>
      </c>
      <c r="AU194" s="157" t="s">
        <v>85</v>
      </c>
      <c r="AV194" s="13" t="s">
        <v>85</v>
      </c>
      <c r="AW194" s="13" t="s">
        <v>31</v>
      </c>
      <c r="AX194" s="13" t="s">
        <v>83</v>
      </c>
      <c r="AY194" s="157" t="s">
        <v>147</v>
      </c>
    </row>
    <row r="195" spans="2:65" s="1" customFormat="1" ht="33" customHeight="1">
      <c r="B195" s="31"/>
      <c r="C195" s="170" t="s">
        <v>255</v>
      </c>
      <c r="D195" s="170" t="s">
        <v>256</v>
      </c>
      <c r="E195" s="171" t="s">
        <v>257</v>
      </c>
      <c r="F195" s="172" t="s">
        <v>258</v>
      </c>
      <c r="G195" s="173" t="s">
        <v>103</v>
      </c>
      <c r="H195" s="174">
        <v>13.015000000000001</v>
      </c>
      <c r="I195" s="175"/>
      <c r="J195" s="176">
        <f>ROUND(I195*H195,2)</f>
        <v>0</v>
      </c>
      <c r="K195" s="172" t="s">
        <v>154</v>
      </c>
      <c r="L195" s="177"/>
      <c r="M195" s="178" t="s">
        <v>1</v>
      </c>
      <c r="N195" s="179" t="s">
        <v>40</v>
      </c>
      <c r="P195" s="141">
        <f>O195*H195</f>
        <v>0</v>
      </c>
      <c r="Q195" s="141">
        <v>2.96E-3</v>
      </c>
      <c r="R195" s="141">
        <f>Q195*H195</f>
        <v>3.85244E-2</v>
      </c>
      <c r="S195" s="141">
        <v>0</v>
      </c>
      <c r="T195" s="142">
        <f>S195*H195</f>
        <v>0</v>
      </c>
      <c r="AR195" s="143" t="s">
        <v>259</v>
      </c>
      <c r="AT195" s="143" t="s">
        <v>256</v>
      </c>
      <c r="AU195" s="143" t="s">
        <v>85</v>
      </c>
      <c r="AY195" s="16" t="s">
        <v>147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6" t="s">
        <v>83</v>
      </c>
      <c r="BK195" s="144">
        <f>ROUND(I195*H195,2)</f>
        <v>0</v>
      </c>
      <c r="BL195" s="16" t="s">
        <v>236</v>
      </c>
      <c r="BM195" s="143" t="s">
        <v>260</v>
      </c>
    </row>
    <row r="196" spans="2:65" s="13" customFormat="1" ht="11.25">
      <c r="B196" s="156"/>
      <c r="D196" s="150" t="s">
        <v>159</v>
      </c>
      <c r="F196" s="158" t="s">
        <v>261</v>
      </c>
      <c r="H196" s="159">
        <v>13.015000000000001</v>
      </c>
      <c r="I196" s="160"/>
      <c r="L196" s="156"/>
      <c r="M196" s="161"/>
      <c r="T196" s="162"/>
      <c r="AT196" s="157" t="s">
        <v>159</v>
      </c>
      <c r="AU196" s="157" t="s">
        <v>85</v>
      </c>
      <c r="AV196" s="13" t="s">
        <v>85</v>
      </c>
      <c r="AW196" s="13" t="s">
        <v>4</v>
      </c>
      <c r="AX196" s="13" t="s">
        <v>83</v>
      </c>
      <c r="AY196" s="157" t="s">
        <v>147</v>
      </c>
    </row>
    <row r="197" spans="2:65" s="1" customFormat="1" ht="24.2" customHeight="1">
      <c r="B197" s="31"/>
      <c r="C197" s="132" t="s">
        <v>262</v>
      </c>
      <c r="D197" s="132" t="s">
        <v>150</v>
      </c>
      <c r="E197" s="133" t="s">
        <v>263</v>
      </c>
      <c r="F197" s="134" t="s">
        <v>264</v>
      </c>
      <c r="G197" s="135" t="s">
        <v>103</v>
      </c>
      <c r="H197" s="136">
        <v>12.395</v>
      </c>
      <c r="I197" s="137"/>
      <c r="J197" s="138">
        <f>ROUND(I197*H197,2)</f>
        <v>0</v>
      </c>
      <c r="K197" s="134" t="s">
        <v>154</v>
      </c>
      <c r="L197" s="31"/>
      <c r="M197" s="139" t="s">
        <v>1</v>
      </c>
      <c r="N197" s="140" t="s">
        <v>40</v>
      </c>
      <c r="P197" s="141">
        <f>O197*H197</f>
        <v>0</v>
      </c>
      <c r="Q197" s="141">
        <v>1.0000000000000001E-5</v>
      </c>
      <c r="R197" s="141">
        <f>Q197*H197</f>
        <v>1.2395E-4</v>
      </c>
      <c r="S197" s="141">
        <v>0</v>
      </c>
      <c r="T197" s="142">
        <f>S197*H197</f>
        <v>0</v>
      </c>
      <c r="AR197" s="143" t="s">
        <v>236</v>
      </c>
      <c r="AT197" s="143" t="s">
        <v>150</v>
      </c>
      <c r="AU197" s="143" t="s">
        <v>85</v>
      </c>
      <c r="AY197" s="16" t="s">
        <v>147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6" t="s">
        <v>83</v>
      </c>
      <c r="BK197" s="144">
        <f>ROUND(I197*H197,2)</f>
        <v>0</v>
      </c>
      <c r="BL197" s="16" t="s">
        <v>236</v>
      </c>
      <c r="BM197" s="143" t="s">
        <v>265</v>
      </c>
    </row>
    <row r="198" spans="2:65" s="1" customFormat="1" ht="11.25">
      <c r="B198" s="31"/>
      <c r="D198" s="145" t="s">
        <v>157</v>
      </c>
      <c r="F198" s="146" t="s">
        <v>266</v>
      </c>
      <c r="I198" s="147"/>
      <c r="L198" s="31"/>
      <c r="M198" s="148"/>
      <c r="T198" s="55"/>
      <c r="AT198" s="16" t="s">
        <v>157</v>
      </c>
      <c r="AU198" s="16" t="s">
        <v>85</v>
      </c>
    </row>
    <row r="199" spans="2:65" s="12" customFormat="1" ht="11.25">
      <c r="B199" s="149"/>
      <c r="D199" s="150" t="s">
        <v>159</v>
      </c>
      <c r="E199" s="151" t="s">
        <v>1</v>
      </c>
      <c r="F199" s="152" t="s">
        <v>160</v>
      </c>
      <c r="H199" s="151" t="s">
        <v>1</v>
      </c>
      <c r="I199" s="153"/>
      <c r="L199" s="149"/>
      <c r="M199" s="154"/>
      <c r="T199" s="155"/>
      <c r="AT199" s="151" t="s">
        <v>159</v>
      </c>
      <c r="AU199" s="151" t="s">
        <v>85</v>
      </c>
      <c r="AV199" s="12" t="s">
        <v>83</v>
      </c>
      <c r="AW199" s="12" t="s">
        <v>31</v>
      </c>
      <c r="AX199" s="12" t="s">
        <v>75</v>
      </c>
      <c r="AY199" s="151" t="s">
        <v>147</v>
      </c>
    </row>
    <row r="200" spans="2:65" s="13" customFormat="1" ht="11.25">
      <c r="B200" s="156"/>
      <c r="D200" s="150" t="s">
        <v>159</v>
      </c>
      <c r="E200" s="157" t="s">
        <v>1</v>
      </c>
      <c r="F200" s="158" t="s">
        <v>184</v>
      </c>
      <c r="H200" s="159">
        <v>12.395</v>
      </c>
      <c r="I200" s="160"/>
      <c r="L200" s="156"/>
      <c r="M200" s="161"/>
      <c r="T200" s="162"/>
      <c r="AT200" s="157" t="s">
        <v>159</v>
      </c>
      <c r="AU200" s="157" t="s">
        <v>85</v>
      </c>
      <c r="AV200" s="13" t="s">
        <v>85</v>
      </c>
      <c r="AW200" s="13" t="s">
        <v>31</v>
      </c>
      <c r="AX200" s="13" t="s">
        <v>83</v>
      </c>
      <c r="AY200" s="157" t="s">
        <v>147</v>
      </c>
    </row>
    <row r="201" spans="2:65" s="1" customFormat="1" ht="16.5" customHeight="1">
      <c r="B201" s="31"/>
      <c r="C201" s="170" t="s">
        <v>7</v>
      </c>
      <c r="D201" s="170" t="s">
        <v>256</v>
      </c>
      <c r="E201" s="171" t="s">
        <v>267</v>
      </c>
      <c r="F201" s="172" t="s">
        <v>268</v>
      </c>
      <c r="G201" s="173" t="s">
        <v>103</v>
      </c>
      <c r="H201" s="174">
        <v>14.446</v>
      </c>
      <c r="I201" s="175"/>
      <c r="J201" s="176">
        <f>ROUND(I201*H201,2)</f>
        <v>0</v>
      </c>
      <c r="K201" s="172" t="s">
        <v>154</v>
      </c>
      <c r="L201" s="177"/>
      <c r="M201" s="178" t="s">
        <v>1</v>
      </c>
      <c r="N201" s="179" t="s">
        <v>40</v>
      </c>
      <c r="P201" s="141">
        <f>O201*H201</f>
        <v>0</v>
      </c>
      <c r="Q201" s="141">
        <v>4.0000000000000002E-4</v>
      </c>
      <c r="R201" s="141">
        <f>Q201*H201</f>
        <v>5.7784000000000004E-3</v>
      </c>
      <c r="S201" s="141">
        <v>0</v>
      </c>
      <c r="T201" s="142">
        <f>S201*H201</f>
        <v>0</v>
      </c>
      <c r="AR201" s="143" t="s">
        <v>259</v>
      </c>
      <c r="AT201" s="143" t="s">
        <v>256</v>
      </c>
      <c r="AU201" s="143" t="s">
        <v>85</v>
      </c>
      <c r="AY201" s="16" t="s">
        <v>147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6" t="s">
        <v>83</v>
      </c>
      <c r="BK201" s="144">
        <f>ROUND(I201*H201,2)</f>
        <v>0</v>
      </c>
      <c r="BL201" s="16" t="s">
        <v>236</v>
      </c>
      <c r="BM201" s="143" t="s">
        <v>269</v>
      </c>
    </row>
    <row r="202" spans="2:65" s="13" customFormat="1" ht="11.25">
      <c r="B202" s="156"/>
      <c r="D202" s="150" t="s">
        <v>159</v>
      </c>
      <c r="F202" s="158" t="s">
        <v>270</v>
      </c>
      <c r="H202" s="159">
        <v>14.446</v>
      </c>
      <c r="I202" s="160"/>
      <c r="L202" s="156"/>
      <c r="M202" s="161"/>
      <c r="T202" s="162"/>
      <c r="AT202" s="157" t="s">
        <v>159</v>
      </c>
      <c r="AU202" s="157" t="s">
        <v>85</v>
      </c>
      <c r="AV202" s="13" t="s">
        <v>85</v>
      </c>
      <c r="AW202" s="13" t="s">
        <v>4</v>
      </c>
      <c r="AX202" s="13" t="s">
        <v>83</v>
      </c>
      <c r="AY202" s="157" t="s">
        <v>147</v>
      </c>
    </row>
    <row r="203" spans="2:65" s="1" customFormat="1" ht="24.2" customHeight="1">
      <c r="B203" s="31"/>
      <c r="C203" s="132" t="s">
        <v>271</v>
      </c>
      <c r="D203" s="132" t="s">
        <v>150</v>
      </c>
      <c r="E203" s="133" t="s">
        <v>272</v>
      </c>
      <c r="F203" s="134" t="s">
        <v>273</v>
      </c>
      <c r="G203" s="135" t="s">
        <v>153</v>
      </c>
      <c r="H203" s="136">
        <v>4.3999999999999997E-2</v>
      </c>
      <c r="I203" s="137"/>
      <c r="J203" s="138">
        <f>ROUND(I203*H203,2)</f>
        <v>0</v>
      </c>
      <c r="K203" s="134" t="s">
        <v>154</v>
      </c>
      <c r="L203" s="31"/>
      <c r="M203" s="139" t="s">
        <v>1</v>
      </c>
      <c r="N203" s="140" t="s">
        <v>40</v>
      </c>
      <c r="P203" s="141">
        <f>O203*H203</f>
        <v>0</v>
      </c>
      <c r="Q203" s="141">
        <v>0</v>
      </c>
      <c r="R203" s="141">
        <f>Q203*H203</f>
        <v>0</v>
      </c>
      <c r="S203" s="141">
        <v>0</v>
      </c>
      <c r="T203" s="142">
        <f>S203*H203</f>
        <v>0</v>
      </c>
      <c r="AR203" s="143" t="s">
        <v>236</v>
      </c>
      <c r="AT203" s="143" t="s">
        <v>150</v>
      </c>
      <c r="AU203" s="143" t="s">
        <v>85</v>
      </c>
      <c r="AY203" s="16" t="s">
        <v>147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6" t="s">
        <v>83</v>
      </c>
      <c r="BK203" s="144">
        <f>ROUND(I203*H203,2)</f>
        <v>0</v>
      </c>
      <c r="BL203" s="16" t="s">
        <v>236</v>
      </c>
      <c r="BM203" s="143" t="s">
        <v>274</v>
      </c>
    </row>
    <row r="204" spans="2:65" s="1" customFormat="1" ht="11.25">
      <c r="B204" s="31"/>
      <c r="D204" s="145" t="s">
        <v>157</v>
      </c>
      <c r="F204" s="146" t="s">
        <v>275</v>
      </c>
      <c r="I204" s="147"/>
      <c r="L204" s="31"/>
      <c r="M204" s="148"/>
      <c r="T204" s="55"/>
      <c r="AT204" s="16" t="s">
        <v>157</v>
      </c>
      <c r="AU204" s="16" t="s">
        <v>85</v>
      </c>
    </row>
    <row r="205" spans="2:65" s="11" customFormat="1" ht="22.9" customHeight="1">
      <c r="B205" s="120"/>
      <c r="D205" s="121" t="s">
        <v>74</v>
      </c>
      <c r="E205" s="130" t="s">
        <v>276</v>
      </c>
      <c r="F205" s="130" t="s">
        <v>277</v>
      </c>
      <c r="I205" s="123"/>
      <c r="J205" s="131">
        <f>BK205</f>
        <v>0</v>
      </c>
      <c r="L205" s="120"/>
      <c r="M205" s="125"/>
      <c r="P205" s="126">
        <f>SUM(P206:P273)</f>
        <v>0</v>
      </c>
      <c r="R205" s="126">
        <f>SUM(R206:R273)</f>
        <v>0.73944120999999985</v>
      </c>
      <c r="T205" s="127">
        <f>SUM(T206:T273)</f>
        <v>0.54620299999999988</v>
      </c>
      <c r="AR205" s="121" t="s">
        <v>85</v>
      </c>
      <c r="AT205" s="128" t="s">
        <v>74</v>
      </c>
      <c r="AU205" s="128" t="s">
        <v>83</v>
      </c>
      <c r="AY205" s="121" t="s">
        <v>147</v>
      </c>
      <c r="BK205" s="129">
        <f>SUM(BK206:BK273)</f>
        <v>0</v>
      </c>
    </row>
    <row r="206" spans="2:65" s="1" customFormat="1" ht="16.5" customHeight="1">
      <c r="B206" s="31"/>
      <c r="C206" s="132" t="s">
        <v>278</v>
      </c>
      <c r="D206" s="132" t="s">
        <v>150</v>
      </c>
      <c r="E206" s="133" t="s">
        <v>279</v>
      </c>
      <c r="F206" s="134" t="s">
        <v>280</v>
      </c>
      <c r="G206" s="135" t="s">
        <v>103</v>
      </c>
      <c r="H206" s="136">
        <v>49.58</v>
      </c>
      <c r="I206" s="137"/>
      <c r="J206" s="138">
        <f>ROUND(I206*H206,2)</f>
        <v>0</v>
      </c>
      <c r="K206" s="134" t="s">
        <v>154</v>
      </c>
      <c r="L206" s="31"/>
      <c r="M206" s="139" t="s">
        <v>1</v>
      </c>
      <c r="N206" s="140" t="s">
        <v>40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236</v>
      </c>
      <c r="AT206" s="143" t="s">
        <v>150</v>
      </c>
      <c r="AU206" s="143" t="s">
        <v>85</v>
      </c>
      <c r="AY206" s="16" t="s">
        <v>147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6" t="s">
        <v>83</v>
      </c>
      <c r="BK206" s="144">
        <f>ROUND(I206*H206,2)</f>
        <v>0</v>
      </c>
      <c r="BL206" s="16" t="s">
        <v>236</v>
      </c>
      <c r="BM206" s="143" t="s">
        <v>281</v>
      </c>
    </row>
    <row r="207" spans="2:65" s="1" customFormat="1" ht="11.25">
      <c r="B207" s="31"/>
      <c r="D207" s="145" t="s">
        <v>157</v>
      </c>
      <c r="F207" s="146" t="s">
        <v>282</v>
      </c>
      <c r="I207" s="147"/>
      <c r="L207" s="31"/>
      <c r="M207" s="148"/>
      <c r="T207" s="55"/>
      <c r="AT207" s="16" t="s">
        <v>157</v>
      </c>
      <c r="AU207" s="16" t="s">
        <v>85</v>
      </c>
    </row>
    <row r="208" spans="2:65" s="13" customFormat="1" ht="11.25">
      <c r="B208" s="156"/>
      <c r="D208" s="150" t="s">
        <v>159</v>
      </c>
      <c r="E208" s="157" t="s">
        <v>1</v>
      </c>
      <c r="F208" s="158" t="s">
        <v>101</v>
      </c>
      <c r="H208" s="159">
        <v>49.58</v>
      </c>
      <c r="I208" s="160"/>
      <c r="L208" s="156"/>
      <c r="M208" s="161"/>
      <c r="T208" s="162"/>
      <c r="AT208" s="157" t="s">
        <v>159</v>
      </c>
      <c r="AU208" s="157" t="s">
        <v>85</v>
      </c>
      <c r="AV208" s="13" t="s">
        <v>85</v>
      </c>
      <c r="AW208" s="13" t="s">
        <v>31</v>
      </c>
      <c r="AX208" s="13" t="s">
        <v>83</v>
      </c>
      <c r="AY208" s="157" t="s">
        <v>147</v>
      </c>
    </row>
    <row r="209" spans="2:65" s="1" customFormat="1" ht="24.2" customHeight="1">
      <c r="B209" s="31"/>
      <c r="C209" s="132" t="s">
        <v>283</v>
      </c>
      <c r="D209" s="132" t="s">
        <v>150</v>
      </c>
      <c r="E209" s="133" t="s">
        <v>284</v>
      </c>
      <c r="F209" s="134" t="s">
        <v>285</v>
      </c>
      <c r="G209" s="135" t="s">
        <v>103</v>
      </c>
      <c r="H209" s="136">
        <v>31.5</v>
      </c>
      <c r="I209" s="137"/>
      <c r="J209" s="138">
        <f>ROUND(I209*H209,2)</f>
        <v>0</v>
      </c>
      <c r="K209" s="134" t="s">
        <v>154</v>
      </c>
      <c r="L209" s="31"/>
      <c r="M209" s="139" t="s">
        <v>1</v>
      </c>
      <c r="N209" s="140" t="s">
        <v>40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236</v>
      </c>
      <c r="AT209" s="143" t="s">
        <v>150</v>
      </c>
      <c r="AU209" s="143" t="s">
        <v>85</v>
      </c>
      <c r="AY209" s="16" t="s">
        <v>147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6" t="s">
        <v>83</v>
      </c>
      <c r="BK209" s="144">
        <f>ROUND(I209*H209,2)</f>
        <v>0</v>
      </c>
      <c r="BL209" s="16" t="s">
        <v>236</v>
      </c>
      <c r="BM209" s="143" t="s">
        <v>286</v>
      </c>
    </row>
    <row r="210" spans="2:65" s="1" customFormat="1" ht="11.25">
      <c r="B210" s="31"/>
      <c r="D210" s="145" t="s">
        <v>157</v>
      </c>
      <c r="F210" s="146" t="s">
        <v>287</v>
      </c>
      <c r="I210" s="147"/>
      <c r="L210" s="31"/>
      <c r="M210" s="148"/>
      <c r="T210" s="55"/>
      <c r="AT210" s="16" t="s">
        <v>157</v>
      </c>
      <c r="AU210" s="16" t="s">
        <v>85</v>
      </c>
    </row>
    <row r="211" spans="2:65" s="13" customFormat="1" ht="11.25">
      <c r="B211" s="156"/>
      <c r="D211" s="150" t="s">
        <v>159</v>
      </c>
      <c r="E211" s="157" t="s">
        <v>1</v>
      </c>
      <c r="F211" s="158" t="s">
        <v>288</v>
      </c>
      <c r="H211" s="159">
        <v>31.5</v>
      </c>
      <c r="I211" s="160"/>
      <c r="L211" s="156"/>
      <c r="M211" s="161"/>
      <c r="T211" s="162"/>
      <c r="AT211" s="157" t="s">
        <v>159</v>
      </c>
      <c r="AU211" s="157" t="s">
        <v>85</v>
      </c>
      <c r="AV211" s="13" t="s">
        <v>85</v>
      </c>
      <c r="AW211" s="13" t="s">
        <v>31</v>
      </c>
      <c r="AX211" s="13" t="s">
        <v>83</v>
      </c>
      <c r="AY211" s="157" t="s">
        <v>147</v>
      </c>
    </row>
    <row r="212" spans="2:65" s="1" customFormat="1" ht="24.2" customHeight="1">
      <c r="B212" s="31"/>
      <c r="C212" s="132" t="s">
        <v>289</v>
      </c>
      <c r="D212" s="132" t="s">
        <v>150</v>
      </c>
      <c r="E212" s="133" t="s">
        <v>290</v>
      </c>
      <c r="F212" s="134" t="s">
        <v>291</v>
      </c>
      <c r="G212" s="135" t="s">
        <v>103</v>
      </c>
      <c r="H212" s="136">
        <v>12.395</v>
      </c>
      <c r="I212" s="137"/>
      <c r="J212" s="138">
        <f>ROUND(I212*H212,2)</f>
        <v>0</v>
      </c>
      <c r="K212" s="134" t="s">
        <v>154</v>
      </c>
      <c r="L212" s="31"/>
      <c r="M212" s="139" t="s">
        <v>1</v>
      </c>
      <c r="N212" s="140" t="s">
        <v>40</v>
      </c>
      <c r="P212" s="141">
        <f>O212*H212</f>
        <v>0</v>
      </c>
      <c r="Q212" s="141">
        <v>3.0000000000000001E-5</v>
      </c>
      <c r="R212" s="141">
        <f>Q212*H212</f>
        <v>3.7185000000000001E-4</v>
      </c>
      <c r="S212" s="141">
        <v>0</v>
      </c>
      <c r="T212" s="142">
        <f>S212*H212</f>
        <v>0</v>
      </c>
      <c r="AR212" s="143" t="s">
        <v>236</v>
      </c>
      <c r="AT212" s="143" t="s">
        <v>150</v>
      </c>
      <c r="AU212" s="143" t="s">
        <v>85</v>
      </c>
      <c r="AY212" s="16" t="s">
        <v>147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6" t="s">
        <v>83</v>
      </c>
      <c r="BK212" s="144">
        <f>ROUND(I212*H212,2)</f>
        <v>0</v>
      </c>
      <c r="BL212" s="16" t="s">
        <v>236</v>
      </c>
      <c r="BM212" s="143" t="s">
        <v>292</v>
      </c>
    </row>
    <row r="213" spans="2:65" s="1" customFormat="1" ht="11.25">
      <c r="B213" s="31"/>
      <c r="D213" s="145" t="s">
        <v>157</v>
      </c>
      <c r="F213" s="146" t="s">
        <v>293</v>
      </c>
      <c r="I213" s="147"/>
      <c r="L213" s="31"/>
      <c r="M213" s="148"/>
      <c r="T213" s="55"/>
      <c r="AT213" s="16" t="s">
        <v>157</v>
      </c>
      <c r="AU213" s="16" t="s">
        <v>85</v>
      </c>
    </row>
    <row r="214" spans="2:65" s="12" customFormat="1" ht="11.25">
      <c r="B214" s="149"/>
      <c r="D214" s="150" t="s">
        <v>159</v>
      </c>
      <c r="E214" s="151" t="s">
        <v>1</v>
      </c>
      <c r="F214" s="152" t="s">
        <v>160</v>
      </c>
      <c r="H214" s="151" t="s">
        <v>1</v>
      </c>
      <c r="I214" s="153"/>
      <c r="L214" s="149"/>
      <c r="M214" s="154"/>
      <c r="T214" s="155"/>
      <c r="AT214" s="151" t="s">
        <v>159</v>
      </c>
      <c r="AU214" s="151" t="s">
        <v>85</v>
      </c>
      <c r="AV214" s="12" t="s">
        <v>83</v>
      </c>
      <c r="AW214" s="12" t="s">
        <v>31</v>
      </c>
      <c r="AX214" s="12" t="s">
        <v>75</v>
      </c>
      <c r="AY214" s="151" t="s">
        <v>147</v>
      </c>
    </row>
    <row r="215" spans="2:65" s="13" customFormat="1" ht="11.25">
      <c r="B215" s="156"/>
      <c r="D215" s="150" t="s">
        <v>159</v>
      </c>
      <c r="E215" s="157" t="s">
        <v>1</v>
      </c>
      <c r="F215" s="158" t="s">
        <v>184</v>
      </c>
      <c r="H215" s="159">
        <v>12.395</v>
      </c>
      <c r="I215" s="160"/>
      <c r="L215" s="156"/>
      <c r="M215" s="161"/>
      <c r="T215" s="162"/>
      <c r="AT215" s="157" t="s">
        <v>159</v>
      </c>
      <c r="AU215" s="157" t="s">
        <v>85</v>
      </c>
      <c r="AV215" s="13" t="s">
        <v>85</v>
      </c>
      <c r="AW215" s="13" t="s">
        <v>31</v>
      </c>
      <c r="AX215" s="13" t="s">
        <v>83</v>
      </c>
      <c r="AY215" s="157" t="s">
        <v>147</v>
      </c>
    </row>
    <row r="216" spans="2:65" s="1" customFormat="1" ht="24.2" customHeight="1">
      <c r="B216" s="31"/>
      <c r="C216" s="132" t="s">
        <v>294</v>
      </c>
      <c r="D216" s="132" t="s">
        <v>150</v>
      </c>
      <c r="E216" s="133" t="s">
        <v>295</v>
      </c>
      <c r="F216" s="134" t="s">
        <v>296</v>
      </c>
      <c r="G216" s="135" t="s">
        <v>103</v>
      </c>
      <c r="H216" s="136">
        <v>37.185000000000002</v>
      </c>
      <c r="I216" s="137"/>
      <c r="J216" s="138">
        <f>ROUND(I216*H216,2)</f>
        <v>0</v>
      </c>
      <c r="K216" s="134" t="s">
        <v>154</v>
      </c>
      <c r="L216" s="31"/>
      <c r="M216" s="139" t="s">
        <v>1</v>
      </c>
      <c r="N216" s="140" t="s">
        <v>40</v>
      </c>
      <c r="P216" s="141">
        <f>O216*H216</f>
        <v>0</v>
      </c>
      <c r="Q216" s="141">
        <v>2.0000000000000001E-4</v>
      </c>
      <c r="R216" s="141">
        <f>Q216*H216</f>
        <v>7.4370000000000009E-3</v>
      </c>
      <c r="S216" s="141">
        <v>0</v>
      </c>
      <c r="T216" s="142">
        <f>S216*H216</f>
        <v>0</v>
      </c>
      <c r="AR216" s="143" t="s">
        <v>236</v>
      </c>
      <c r="AT216" s="143" t="s">
        <v>150</v>
      </c>
      <c r="AU216" s="143" t="s">
        <v>85</v>
      </c>
      <c r="AY216" s="16" t="s">
        <v>147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6" t="s">
        <v>83</v>
      </c>
      <c r="BK216" s="144">
        <f>ROUND(I216*H216,2)</f>
        <v>0</v>
      </c>
      <c r="BL216" s="16" t="s">
        <v>236</v>
      </c>
      <c r="BM216" s="143" t="s">
        <v>297</v>
      </c>
    </row>
    <row r="217" spans="2:65" s="1" customFormat="1" ht="11.25">
      <c r="B217" s="31"/>
      <c r="D217" s="145" t="s">
        <v>157</v>
      </c>
      <c r="F217" s="146" t="s">
        <v>298</v>
      </c>
      <c r="I217" s="147"/>
      <c r="L217" s="31"/>
      <c r="M217" s="148"/>
      <c r="T217" s="55"/>
      <c r="AT217" s="16" t="s">
        <v>157</v>
      </c>
      <c r="AU217" s="16" t="s">
        <v>85</v>
      </c>
    </row>
    <row r="218" spans="2:65" s="12" customFormat="1" ht="11.25">
      <c r="B218" s="149"/>
      <c r="D218" s="150" t="s">
        <v>159</v>
      </c>
      <c r="E218" s="151" t="s">
        <v>1</v>
      </c>
      <c r="F218" s="152" t="s">
        <v>165</v>
      </c>
      <c r="H218" s="151" t="s">
        <v>1</v>
      </c>
      <c r="I218" s="153"/>
      <c r="L218" s="149"/>
      <c r="M218" s="154"/>
      <c r="T218" s="155"/>
      <c r="AT218" s="151" t="s">
        <v>159</v>
      </c>
      <c r="AU218" s="151" t="s">
        <v>85</v>
      </c>
      <c r="AV218" s="12" t="s">
        <v>83</v>
      </c>
      <c r="AW218" s="12" t="s">
        <v>31</v>
      </c>
      <c r="AX218" s="12" t="s">
        <v>75</v>
      </c>
      <c r="AY218" s="151" t="s">
        <v>147</v>
      </c>
    </row>
    <row r="219" spans="2:65" s="13" customFormat="1" ht="11.25">
      <c r="B219" s="156"/>
      <c r="D219" s="150" t="s">
        <v>159</v>
      </c>
      <c r="E219" s="157" t="s">
        <v>1</v>
      </c>
      <c r="F219" s="158" t="s">
        <v>166</v>
      </c>
      <c r="H219" s="159">
        <v>17.353000000000002</v>
      </c>
      <c r="I219" s="160"/>
      <c r="L219" s="156"/>
      <c r="M219" s="161"/>
      <c r="T219" s="162"/>
      <c r="AT219" s="157" t="s">
        <v>159</v>
      </c>
      <c r="AU219" s="157" t="s">
        <v>85</v>
      </c>
      <c r="AV219" s="13" t="s">
        <v>85</v>
      </c>
      <c r="AW219" s="13" t="s">
        <v>31</v>
      </c>
      <c r="AX219" s="13" t="s">
        <v>75</v>
      </c>
      <c r="AY219" s="157" t="s">
        <v>147</v>
      </c>
    </row>
    <row r="220" spans="2:65" s="12" customFormat="1" ht="11.25">
      <c r="B220" s="149"/>
      <c r="D220" s="150" t="s">
        <v>159</v>
      </c>
      <c r="E220" s="151" t="s">
        <v>1</v>
      </c>
      <c r="F220" s="152" t="s">
        <v>167</v>
      </c>
      <c r="H220" s="151" t="s">
        <v>1</v>
      </c>
      <c r="I220" s="153"/>
      <c r="L220" s="149"/>
      <c r="M220" s="154"/>
      <c r="T220" s="155"/>
      <c r="AT220" s="151" t="s">
        <v>159</v>
      </c>
      <c r="AU220" s="151" t="s">
        <v>85</v>
      </c>
      <c r="AV220" s="12" t="s">
        <v>83</v>
      </c>
      <c r="AW220" s="12" t="s">
        <v>31</v>
      </c>
      <c r="AX220" s="12" t="s">
        <v>75</v>
      </c>
      <c r="AY220" s="151" t="s">
        <v>147</v>
      </c>
    </row>
    <row r="221" spans="2:65" s="13" customFormat="1" ht="11.25">
      <c r="B221" s="156"/>
      <c r="D221" s="150" t="s">
        <v>159</v>
      </c>
      <c r="E221" s="157" t="s">
        <v>1</v>
      </c>
      <c r="F221" s="158" t="s">
        <v>168</v>
      </c>
      <c r="H221" s="159">
        <v>19.832000000000001</v>
      </c>
      <c r="I221" s="160"/>
      <c r="L221" s="156"/>
      <c r="M221" s="161"/>
      <c r="T221" s="162"/>
      <c r="AT221" s="157" t="s">
        <v>159</v>
      </c>
      <c r="AU221" s="157" t="s">
        <v>85</v>
      </c>
      <c r="AV221" s="13" t="s">
        <v>85</v>
      </c>
      <c r="AW221" s="13" t="s">
        <v>31</v>
      </c>
      <c r="AX221" s="13" t="s">
        <v>75</v>
      </c>
      <c r="AY221" s="157" t="s">
        <v>147</v>
      </c>
    </row>
    <row r="222" spans="2:65" s="14" customFormat="1" ht="11.25">
      <c r="B222" s="163"/>
      <c r="D222" s="150" t="s">
        <v>159</v>
      </c>
      <c r="E222" s="164" t="s">
        <v>1</v>
      </c>
      <c r="F222" s="165" t="s">
        <v>169</v>
      </c>
      <c r="H222" s="166">
        <v>37.185000000000002</v>
      </c>
      <c r="I222" s="167"/>
      <c r="L222" s="163"/>
      <c r="M222" s="168"/>
      <c r="T222" s="169"/>
      <c r="AT222" s="164" t="s">
        <v>159</v>
      </c>
      <c r="AU222" s="164" t="s">
        <v>85</v>
      </c>
      <c r="AV222" s="14" t="s">
        <v>155</v>
      </c>
      <c r="AW222" s="14" t="s">
        <v>31</v>
      </c>
      <c r="AX222" s="14" t="s">
        <v>83</v>
      </c>
      <c r="AY222" s="164" t="s">
        <v>147</v>
      </c>
    </row>
    <row r="223" spans="2:65" s="1" customFormat="1" ht="33" customHeight="1">
      <c r="B223" s="31"/>
      <c r="C223" s="132" t="s">
        <v>299</v>
      </c>
      <c r="D223" s="132" t="s">
        <v>150</v>
      </c>
      <c r="E223" s="133" t="s">
        <v>300</v>
      </c>
      <c r="F223" s="134" t="s">
        <v>301</v>
      </c>
      <c r="G223" s="135" t="s">
        <v>103</v>
      </c>
      <c r="H223" s="136">
        <v>49.58</v>
      </c>
      <c r="I223" s="137"/>
      <c r="J223" s="138">
        <f>ROUND(I223*H223,2)</f>
        <v>0</v>
      </c>
      <c r="K223" s="134" t="s">
        <v>154</v>
      </c>
      <c r="L223" s="31"/>
      <c r="M223" s="139" t="s">
        <v>1</v>
      </c>
      <c r="N223" s="140" t="s">
        <v>40</v>
      </c>
      <c r="P223" s="141">
        <f>O223*H223</f>
        <v>0</v>
      </c>
      <c r="Q223" s="141">
        <v>7.5799999999999999E-3</v>
      </c>
      <c r="R223" s="141">
        <f>Q223*H223</f>
        <v>0.37581639999999999</v>
      </c>
      <c r="S223" s="141">
        <v>0</v>
      </c>
      <c r="T223" s="142">
        <f>S223*H223</f>
        <v>0</v>
      </c>
      <c r="AR223" s="143" t="s">
        <v>236</v>
      </c>
      <c r="AT223" s="143" t="s">
        <v>150</v>
      </c>
      <c r="AU223" s="143" t="s">
        <v>85</v>
      </c>
      <c r="AY223" s="16" t="s">
        <v>147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6" t="s">
        <v>83</v>
      </c>
      <c r="BK223" s="144">
        <f>ROUND(I223*H223,2)</f>
        <v>0</v>
      </c>
      <c r="BL223" s="16" t="s">
        <v>236</v>
      </c>
      <c r="BM223" s="143" t="s">
        <v>302</v>
      </c>
    </row>
    <row r="224" spans="2:65" s="1" customFormat="1" ht="11.25">
      <c r="B224" s="31"/>
      <c r="D224" s="145" t="s">
        <v>157</v>
      </c>
      <c r="F224" s="146" t="s">
        <v>303</v>
      </c>
      <c r="I224" s="147"/>
      <c r="L224" s="31"/>
      <c r="M224" s="148"/>
      <c r="T224" s="55"/>
      <c r="AT224" s="16" t="s">
        <v>157</v>
      </c>
      <c r="AU224" s="16" t="s">
        <v>85</v>
      </c>
    </row>
    <row r="225" spans="2:65" s="12" customFormat="1" ht="11.25">
      <c r="B225" s="149"/>
      <c r="D225" s="150" t="s">
        <v>159</v>
      </c>
      <c r="E225" s="151" t="s">
        <v>1</v>
      </c>
      <c r="F225" s="152" t="s">
        <v>304</v>
      </c>
      <c r="H225" s="151" t="s">
        <v>1</v>
      </c>
      <c r="I225" s="153"/>
      <c r="L225" s="149"/>
      <c r="M225" s="154"/>
      <c r="T225" s="155"/>
      <c r="AT225" s="151" t="s">
        <v>159</v>
      </c>
      <c r="AU225" s="151" t="s">
        <v>85</v>
      </c>
      <c r="AV225" s="12" t="s">
        <v>83</v>
      </c>
      <c r="AW225" s="12" t="s">
        <v>31</v>
      </c>
      <c r="AX225" s="12" t="s">
        <v>75</v>
      </c>
      <c r="AY225" s="151" t="s">
        <v>147</v>
      </c>
    </row>
    <row r="226" spans="2:65" s="13" customFormat="1" ht="11.25">
      <c r="B226" s="156"/>
      <c r="D226" s="150" t="s">
        <v>159</v>
      </c>
      <c r="E226" s="157" t="s">
        <v>1</v>
      </c>
      <c r="F226" s="158" t="s">
        <v>101</v>
      </c>
      <c r="H226" s="159">
        <v>49.58</v>
      </c>
      <c r="I226" s="160"/>
      <c r="L226" s="156"/>
      <c r="M226" s="161"/>
      <c r="T226" s="162"/>
      <c r="AT226" s="157" t="s">
        <v>159</v>
      </c>
      <c r="AU226" s="157" t="s">
        <v>85</v>
      </c>
      <c r="AV226" s="13" t="s">
        <v>85</v>
      </c>
      <c r="AW226" s="13" t="s">
        <v>31</v>
      </c>
      <c r="AX226" s="13" t="s">
        <v>83</v>
      </c>
      <c r="AY226" s="157" t="s">
        <v>147</v>
      </c>
    </row>
    <row r="227" spans="2:65" s="1" customFormat="1" ht="24.2" customHeight="1">
      <c r="B227" s="31"/>
      <c r="C227" s="132" t="s">
        <v>305</v>
      </c>
      <c r="D227" s="132" t="s">
        <v>150</v>
      </c>
      <c r="E227" s="133" t="s">
        <v>306</v>
      </c>
      <c r="F227" s="134" t="s">
        <v>307</v>
      </c>
      <c r="G227" s="135" t="s">
        <v>103</v>
      </c>
      <c r="H227" s="136">
        <v>49.58</v>
      </c>
      <c r="I227" s="137"/>
      <c r="J227" s="138">
        <f>ROUND(I227*H227,2)</f>
        <v>0</v>
      </c>
      <c r="K227" s="134" t="s">
        <v>154</v>
      </c>
      <c r="L227" s="31"/>
      <c r="M227" s="139" t="s">
        <v>1</v>
      </c>
      <c r="N227" s="140" t="s">
        <v>40</v>
      </c>
      <c r="P227" s="141">
        <f>O227*H227</f>
        <v>0</v>
      </c>
      <c r="Q227" s="141">
        <v>0</v>
      </c>
      <c r="R227" s="141">
        <f>Q227*H227</f>
        <v>0</v>
      </c>
      <c r="S227" s="141">
        <v>2.5000000000000001E-3</v>
      </c>
      <c r="T227" s="142">
        <f>S227*H227</f>
        <v>0.12395</v>
      </c>
      <c r="AR227" s="143" t="s">
        <v>236</v>
      </c>
      <c r="AT227" s="143" t="s">
        <v>150</v>
      </c>
      <c r="AU227" s="143" t="s">
        <v>85</v>
      </c>
      <c r="AY227" s="16" t="s">
        <v>147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6" t="s">
        <v>83</v>
      </c>
      <c r="BK227" s="144">
        <f>ROUND(I227*H227,2)</f>
        <v>0</v>
      </c>
      <c r="BL227" s="16" t="s">
        <v>236</v>
      </c>
      <c r="BM227" s="143" t="s">
        <v>308</v>
      </c>
    </row>
    <row r="228" spans="2:65" s="1" customFormat="1" ht="11.25">
      <c r="B228" s="31"/>
      <c r="D228" s="145" t="s">
        <v>157</v>
      </c>
      <c r="F228" s="146" t="s">
        <v>309</v>
      </c>
      <c r="I228" s="147"/>
      <c r="L228" s="31"/>
      <c r="M228" s="148"/>
      <c r="T228" s="55"/>
      <c r="AT228" s="16" t="s">
        <v>157</v>
      </c>
      <c r="AU228" s="16" t="s">
        <v>85</v>
      </c>
    </row>
    <row r="229" spans="2:65" s="12" customFormat="1" ht="11.25">
      <c r="B229" s="149"/>
      <c r="D229" s="150" t="s">
        <v>159</v>
      </c>
      <c r="E229" s="151" t="s">
        <v>1</v>
      </c>
      <c r="F229" s="152" t="s">
        <v>310</v>
      </c>
      <c r="H229" s="151" t="s">
        <v>1</v>
      </c>
      <c r="I229" s="153"/>
      <c r="L229" s="149"/>
      <c r="M229" s="154"/>
      <c r="T229" s="155"/>
      <c r="AT229" s="151" t="s">
        <v>159</v>
      </c>
      <c r="AU229" s="151" t="s">
        <v>85</v>
      </c>
      <c r="AV229" s="12" t="s">
        <v>83</v>
      </c>
      <c r="AW229" s="12" t="s">
        <v>31</v>
      </c>
      <c r="AX229" s="12" t="s">
        <v>75</v>
      </c>
      <c r="AY229" s="151" t="s">
        <v>147</v>
      </c>
    </row>
    <row r="230" spans="2:65" s="13" customFormat="1" ht="11.25">
      <c r="B230" s="156"/>
      <c r="D230" s="150" t="s">
        <v>159</v>
      </c>
      <c r="E230" s="157" t="s">
        <v>1</v>
      </c>
      <c r="F230" s="158" t="s">
        <v>101</v>
      </c>
      <c r="H230" s="159">
        <v>49.58</v>
      </c>
      <c r="I230" s="160"/>
      <c r="L230" s="156"/>
      <c r="M230" s="161"/>
      <c r="T230" s="162"/>
      <c r="AT230" s="157" t="s">
        <v>159</v>
      </c>
      <c r="AU230" s="157" t="s">
        <v>85</v>
      </c>
      <c r="AV230" s="13" t="s">
        <v>85</v>
      </c>
      <c r="AW230" s="13" t="s">
        <v>31</v>
      </c>
      <c r="AX230" s="13" t="s">
        <v>83</v>
      </c>
      <c r="AY230" s="157" t="s">
        <v>147</v>
      </c>
    </row>
    <row r="231" spans="2:65" s="1" customFormat="1" ht="16.5" customHeight="1">
      <c r="B231" s="31"/>
      <c r="C231" s="132" t="s">
        <v>311</v>
      </c>
      <c r="D231" s="132" t="s">
        <v>150</v>
      </c>
      <c r="E231" s="133" t="s">
        <v>312</v>
      </c>
      <c r="F231" s="134" t="s">
        <v>313</v>
      </c>
      <c r="G231" s="135" t="s">
        <v>103</v>
      </c>
      <c r="H231" s="136">
        <v>49.58</v>
      </c>
      <c r="I231" s="137"/>
      <c r="J231" s="138">
        <f>ROUND(I231*H231,2)</f>
        <v>0</v>
      </c>
      <c r="K231" s="134" t="s">
        <v>154</v>
      </c>
      <c r="L231" s="31"/>
      <c r="M231" s="139" t="s">
        <v>1</v>
      </c>
      <c r="N231" s="140" t="s">
        <v>40</v>
      </c>
      <c r="P231" s="141">
        <f>O231*H231</f>
        <v>0</v>
      </c>
      <c r="Q231" s="141">
        <v>2.9999999999999997E-4</v>
      </c>
      <c r="R231" s="141">
        <f>Q231*H231</f>
        <v>1.4873999999999998E-2</v>
      </c>
      <c r="S231" s="141">
        <v>0</v>
      </c>
      <c r="T231" s="142">
        <f>S231*H231</f>
        <v>0</v>
      </c>
      <c r="AR231" s="143" t="s">
        <v>236</v>
      </c>
      <c r="AT231" s="143" t="s">
        <v>150</v>
      </c>
      <c r="AU231" s="143" t="s">
        <v>85</v>
      </c>
      <c r="AY231" s="16" t="s">
        <v>147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6" t="s">
        <v>83</v>
      </c>
      <c r="BK231" s="144">
        <f>ROUND(I231*H231,2)</f>
        <v>0</v>
      </c>
      <c r="BL231" s="16" t="s">
        <v>236</v>
      </c>
      <c r="BM231" s="143" t="s">
        <v>314</v>
      </c>
    </row>
    <row r="232" spans="2:65" s="1" customFormat="1" ht="11.25">
      <c r="B232" s="31"/>
      <c r="D232" s="145" t="s">
        <v>157</v>
      </c>
      <c r="F232" s="146" t="s">
        <v>315</v>
      </c>
      <c r="I232" s="147"/>
      <c r="L232" s="31"/>
      <c r="M232" s="148"/>
      <c r="T232" s="55"/>
      <c r="AT232" s="16" t="s">
        <v>157</v>
      </c>
      <c r="AU232" s="16" t="s">
        <v>85</v>
      </c>
    </row>
    <row r="233" spans="2:65" s="13" customFormat="1" ht="11.25">
      <c r="B233" s="156"/>
      <c r="D233" s="150" t="s">
        <v>159</v>
      </c>
      <c r="E233" s="157" t="s">
        <v>1</v>
      </c>
      <c r="F233" s="158" t="s">
        <v>101</v>
      </c>
      <c r="H233" s="159">
        <v>49.58</v>
      </c>
      <c r="I233" s="160"/>
      <c r="L233" s="156"/>
      <c r="M233" s="161"/>
      <c r="T233" s="162"/>
      <c r="AT233" s="157" t="s">
        <v>159</v>
      </c>
      <c r="AU233" s="157" t="s">
        <v>85</v>
      </c>
      <c r="AV233" s="13" t="s">
        <v>85</v>
      </c>
      <c r="AW233" s="13" t="s">
        <v>31</v>
      </c>
      <c r="AX233" s="13" t="s">
        <v>83</v>
      </c>
      <c r="AY233" s="157" t="s">
        <v>147</v>
      </c>
    </row>
    <row r="234" spans="2:65" s="1" customFormat="1" ht="16.5" customHeight="1">
      <c r="B234" s="31"/>
      <c r="C234" s="170" t="s">
        <v>316</v>
      </c>
      <c r="D234" s="170" t="s">
        <v>256</v>
      </c>
      <c r="E234" s="171" t="s">
        <v>317</v>
      </c>
      <c r="F234" s="172" t="s">
        <v>318</v>
      </c>
      <c r="G234" s="173" t="s">
        <v>103</v>
      </c>
      <c r="H234" s="174">
        <v>54.537999999999997</v>
      </c>
      <c r="I234" s="175"/>
      <c r="J234" s="176">
        <f>ROUND(I234*H234,2)</f>
        <v>0</v>
      </c>
      <c r="K234" s="172" t="s">
        <v>1</v>
      </c>
      <c r="L234" s="177"/>
      <c r="M234" s="178" t="s">
        <v>1</v>
      </c>
      <c r="N234" s="179" t="s">
        <v>40</v>
      </c>
      <c r="P234" s="141">
        <f>O234*H234</f>
        <v>0</v>
      </c>
      <c r="Q234" s="141">
        <v>3.1800000000000001E-3</v>
      </c>
      <c r="R234" s="141">
        <f>Q234*H234</f>
        <v>0.17343084</v>
      </c>
      <c r="S234" s="141">
        <v>0</v>
      </c>
      <c r="T234" s="142">
        <f>S234*H234</f>
        <v>0</v>
      </c>
      <c r="AR234" s="143" t="s">
        <v>259</v>
      </c>
      <c r="AT234" s="143" t="s">
        <v>256</v>
      </c>
      <c r="AU234" s="143" t="s">
        <v>85</v>
      </c>
      <c r="AY234" s="16" t="s">
        <v>147</v>
      </c>
      <c r="BE234" s="144">
        <f>IF(N234="základní",J234,0)</f>
        <v>0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6" t="s">
        <v>83</v>
      </c>
      <c r="BK234" s="144">
        <f>ROUND(I234*H234,2)</f>
        <v>0</v>
      </c>
      <c r="BL234" s="16" t="s">
        <v>236</v>
      </c>
      <c r="BM234" s="143" t="s">
        <v>319</v>
      </c>
    </row>
    <row r="235" spans="2:65" s="13" customFormat="1" ht="11.25">
      <c r="B235" s="156"/>
      <c r="D235" s="150" t="s">
        <v>159</v>
      </c>
      <c r="F235" s="158" t="s">
        <v>320</v>
      </c>
      <c r="H235" s="159">
        <v>54.537999999999997</v>
      </c>
      <c r="I235" s="160"/>
      <c r="L235" s="156"/>
      <c r="M235" s="161"/>
      <c r="T235" s="162"/>
      <c r="AT235" s="157" t="s">
        <v>159</v>
      </c>
      <c r="AU235" s="157" t="s">
        <v>85</v>
      </c>
      <c r="AV235" s="13" t="s">
        <v>85</v>
      </c>
      <c r="AW235" s="13" t="s">
        <v>4</v>
      </c>
      <c r="AX235" s="13" t="s">
        <v>83</v>
      </c>
      <c r="AY235" s="157" t="s">
        <v>147</v>
      </c>
    </row>
    <row r="236" spans="2:65" s="1" customFormat="1" ht="24.2" customHeight="1">
      <c r="B236" s="31"/>
      <c r="C236" s="132" t="s">
        <v>321</v>
      </c>
      <c r="D236" s="132" t="s">
        <v>150</v>
      </c>
      <c r="E236" s="133" t="s">
        <v>322</v>
      </c>
      <c r="F236" s="134" t="s">
        <v>323</v>
      </c>
      <c r="G236" s="135" t="s">
        <v>108</v>
      </c>
      <c r="H236" s="136">
        <v>49.58</v>
      </c>
      <c r="I236" s="137"/>
      <c r="J236" s="138">
        <f>ROUND(I236*H236,2)</f>
        <v>0</v>
      </c>
      <c r="K236" s="134" t="s">
        <v>1</v>
      </c>
      <c r="L236" s="31"/>
      <c r="M236" s="139" t="s">
        <v>1</v>
      </c>
      <c r="N236" s="140" t="s">
        <v>40</v>
      </c>
      <c r="P236" s="141">
        <f>O236*H236</f>
        <v>0</v>
      </c>
      <c r="Q236" s="141">
        <v>0</v>
      </c>
      <c r="R236" s="141">
        <f>Q236*H236</f>
        <v>0</v>
      </c>
      <c r="S236" s="141">
        <v>0</v>
      </c>
      <c r="T236" s="142">
        <f>S236*H236</f>
        <v>0</v>
      </c>
      <c r="AR236" s="143" t="s">
        <v>236</v>
      </c>
      <c r="AT236" s="143" t="s">
        <v>150</v>
      </c>
      <c r="AU236" s="143" t="s">
        <v>85</v>
      </c>
      <c r="AY236" s="16" t="s">
        <v>147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6" t="s">
        <v>83</v>
      </c>
      <c r="BK236" s="144">
        <f>ROUND(I236*H236,2)</f>
        <v>0</v>
      </c>
      <c r="BL236" s="16" t="s">
        <v>236</v>
      </c>
      <c r="BM236" s="143" t="s">
        <v>324</v>
      </c>
    </row>
    <row r="237" spans="2:65" s="13" customFormat="1" ht="11.25">
      <c r="B237" s="156"/>
      <c r="D237" s="150" t="s">
        <v>159</v>
      </c>
      <c r="E237" s="157" t="s">
        <v>1</v>
      </c>
      <c r="F237" s="158" t="s">
        <v>101</v>
      </c>
      <c r="H237" s="159">
        <v>49.58</v>
      </c>
      <c r="I237" s="160"/>
      <c r="L237" s="156"/>
      <c r="M237" s="161"/>
      <c r="T237" s="162"/>
      <c r="AT237" s="157" t="s">
        <v>159</v>
      </c>
      <c r="AU237" s="157" t="s">
        <v>85</v>
      </c>
      <c r="AV237" s="13" t="s">
        <v>85</v>
      </c>
      <c r="AW237" s="13" t="s">
        <v>31</v>
      </c>
      <c r="AX237" s="13" t="s">
        <v>83</v>
      </c>
      <c r="AY237" s="157" t="s">
        <v>147</v>
      </c>
    </row>
    <row r="238" spans="2:65" s="1" customFormat="1" ht="24.2" customHeight="1">
      <c r="B238" s="31"/>
      <c r="C238" s="132" t="s">
        <v>259</v>
      </c>
      <c r="D238" s="132" t="s">
        <v>150</v>
      </c>
      <c r="E238" s="133" t="s">
        <v>325</v>
      </c>
      <c r="F238" s="134" t="s">
        <v>326</v>
      </c>
      <c r="G238" s="135" t="s">
        <v>108</v>
      </c>
      <c r="H238" s="136">
        <v>90</v>
      </c>
      <c r="I238" s="137"/>
      <c r="J238" s="138">
        <f>ROUND(I238*H238,2)</f>
        <v>0</v>
      </c>
      <c r="K238" s="134" t="s">
        <v>154</v>
      </c>
      <c r="L238" s="31"/>
      <c r="M238" s="139" t="s">
        <v>1</v>
      </c>
      <c r="N238" s="140" t="s">
        <v>40</v>
      </c>
      <c r="P238" s="141">
        <f>O238*H238</f>
        <v>0</v>
      </c>
      <c r="Q238" s="141">
        <v>0</v>
      </c>
      <c r="R238" s="141">
        <f>Q238*H238</f>
        <v>0</v>
      </c>
      <c r="S238" s="141">
        <v>2.3E-3</v>
      </c>
      <c r="T238" s="142">
        <f>S238*H238</f>
        <v>0.20699999999999999</v>
      </c>
      <c r="AR238" s="143" t="s">
        <v>236</v>
      </c>
      <c r="AT238" s="143" t="s">
        <v>150</v>
      </c>
      <c r="AU238" s="143" t="s">
        <v>85</v>
      </c>
      <c r="AY238" s="16" t="s">
        <v>147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6" t="s">
        <v>83</v>
      </c>
      <c r="BK238" s="144">
        <f>ROUND(I238*H238,2)</f>
        <v>0</v>
      </c>
      <c r="BL238" s="16" t="s">
        <v>236</v>
      </c>
      <c r="BM238" s="143" t="s">
        <v>327</v>
      </c>
    </row>
    <row r="239" spans="2:65" s="1" customFormat="1" ht="11.25">
      <c r="B239" s="31"/>
      <c r="D239" s="145" t="s">
        <v>157</v>
      </c>
      <c r="F239" s="146" t="s">
        <v>328</v>
      </c>
      <c r="I239" s="147"/>
      <c r="L239" s="31"/>
      <c r="M239" s="148"/>
      <c r="T239" s="55"/>
      <c r="AT239" s="16" t="s">
        <v>157</v>
      </c>
      <c r="AU239" s="16" t="s">
        <v>85</v>
      </c>
    </row>
    <row r="240" spans="2:65" s="12" customFormat="1" ht="11.25">
      <c r="B240" s="149"/>
      <c r="D240" s="150" t="s">
        <v>159</v>
      </c>
      <c r="E240" s="151" t="s">
        <v>1</v>
      </c>
      <c r="F240" s="152" t="s">
        <v>310</v>
      </c>
      <c r="H240" s="151" t="s">
        <v>1</v>
      </c>
      <c r="I240" s="153"/>
      <c r="L240" s="149"/>
      <c r="M240" s="154"/>
      <c r="T240" s="155"/>
      <c r="AT240" s="151" t="s">
        <v>159</v>
      </c>
      <c r="AU240" s="151" t="s">
        <v>85</v>
      </c>
      <c r="AV240" s="12" t="s">
        <v>83</v>
      </c>
      <c r="AW240" s="12" t="s">
        <v>31</v>
      </c>
      <c r="AX240" s="12" t="s">
        <v>75</v>
      </c>
      <c r="AY240" s="151" t="s">
        <v>147</v>
      </c>
    </row>
    <row r="241" spans="2:65" s="13" customFormat="1" ht="11.25">
      <c r="B241" s="156"/>
      <c r="D241" s="150" t="s">
        <v>159</v>
      </c>
      <c r="E241" s="157" t="s">
        <v>1</v>
      </c>
      <c r="F241" s="158" t="s">
        <v>114</v>
      </c>
      <c r="H241" s="159">
        <v>90</v>
      </c>
      <c r="I241" s="160"/>
      <c r="L241" s="156"/>
      <c r="M241" s="161"/>
      <c r="T241" s="162"/>
      <c r="AT241" s="157" t="s">
        <v>159</v>
      </c>
      <c r="AU241" s="157" t="s">
        <v>85</v>
      </c>
      <c r="AV241" s="13" t="s">
        <v>85</v>
      </c>
      <c r="AW241" s="13" t="s">
        <v>31</v>
      </c>
      <c r="AX241" s="13" t="s">
        <v>83</v>
      </c>
      <c r="AY241" s="157" t="s">
        <v>147</v>
      </c>
    </row>
    <row r="242" spans="2:65" s="1" customFormat="1" ht="24.2" customHeight="1">
      <c r="B242" s="31"/>
      <c r="C242" s="132" t="s">
        <v>329</v>
      </c>
      <c r="D242" s="132" t="s">
        <v>150</v>
      </c>
      <c r="E242" s="133" t="s">
        <v>330</v>
      </c>
      <c r="F242" s="134" t="s">
        <v>331</v>
      </c>
      <c r="G242" s="135" t="s">
        <v>108</v>
      </c>
      <c r="H242" s="136">
        <v>90</v>
      </c>
      <c r="I242" s="137"/>
      <c r="J242" s="138">
        <f>ROUND(I242*H242,2)</f>
        <v>0</v>
      </c>
      <c r="K242" s="134" t="s">
        <v>1</v>
      </c>
      <c r="L242" s="31"/>
      <c r="M242" s="139" t="s">
        <v>1</v>
      </c>
      <c r="N242" s="140" t="s">
        <v>40</v>
      </c>
      <c r="P242" s="141">
        <f>O242*H242</f>
        <v>0</v>
      </c>
      <c r="Q242" s="141">
        <v>0</v>
      </c>
      <c r="R242" s="141">
        <f>Q242*H242</f>
        <v>0</v>
      </c>
      <c r="S242" s="141">
        <v>2.3E-3</v>
      </c>
      <c r="T242" s="142">
        <f>S242*H242</f>
        <v>0.20699999999999999</v>
      </c>
      <c r="AR242" s="143" t="s">
        <v>236</v>
      </c>
      <c r="AT242" s="143" t="s">
        <v>150</v>
      </c>
      <c r="AU242" s="143" t="s">
        <v>85</v>
      </c>
      <c r="AY242" s="16" t="s">
        <v>147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6" t="s">
        <v>83</v>
      </c>
      <c r="BK242" s="144">
        <f>ROUND(I242*H242,2)</f>
        <v>0</v>
      </c>
      <c r="BL242" s="16" t="s">
        <v>236</v>
      </c>
      <c r="BM242" s="143" t="s">
        <v>332</v>
      </c>
    </row>
    <row r="243" spans="2:65" s="12" customFormat="1" ht="11.25">
      <c r="B243" s="149"/>
      <c r="D243" s="150" t="s">
        <v>159</v>
      </c>
      <c r="E243" s="151" t="s">
        <v>1</v>
      </c>
      <c r="F243" s="152" t="s">
        <v>333</v>
      </c>
      <c r="H243" s="151" t="s">
        <v>1</v>
      </c>
      <c r="I243" s="153"/>
      <c r="L243" s="149"/>
      <c r="M243" s="154"/>
      <c r="T243" s="155"/>
      <c r="AT243" s="151" t="s">
        <v>159</v>
      </c>
      <c r="AU243" s="151" t="s">
        <v>85</v>
      </c>
      <c r="AV243" s="12" t="s">
        <v>83</v>
      </c>
      <c r="AW243" s="12" t="s">
        <v>31</v>
      </c>
      <c r="AX243" s="12" t="s">
        <v>75</v>
      </c>
      <c r="AY243" s="151" t="s">
        <v>147</v>
      </c>
    </row>
    <row r="244" spans="2:65" s="13" customFormat="1" ht="11.25">
      <c r="B244" s="156"/>
      <c r="D244" s="150" t="s">
        <v>159</v>
      </c>
      <c r="E244" s="157" t="s">
        <v>1</v>
      </c>
      <c r="F244" s="158" t="s">
        <v>114</v>
      </c>
      <c r="H244" s="159">
        <v>90</v>
      </c>
      <c r="I244" s="160"/>
      <c r="L244" s="156"/>
      <c r="M244" s="161"/>
      <c r="T244" s="162"/>
      <c r="AT244" s="157" t="s">
        <v>159</v>
      </c>
      <c r="AU244" s="157" t="s">
        <v>85</v>
      </c>
      <c r="AV244" s="13" t="s">
        <v>85</v>
      </c>
      <c r="AW244" s="13" t="s">
        <v>31</v>
      </c>
      <c r="AX244" s="13" t="s">
        <v>83</v>
      </c>
      <c r="AY244" s="157" t="s">
        <v>147</v>
      </c>
    </row>
    <row r="245" spans="2:65" s="1" customFormat="1" ht="24.2" customHeight="1">
      <c r="B245" s="31"/>
      <c r="C245" s="132" t="s">
        <v>334</v>
      </c>
      <c r="D245" s="132" t="s">
        <v>150</v>
      </c>
      <c r="E245" s="133" t="s">
        <v>335</v>
      </c>
      <c r="F245" s="134" t="s">
        <v>336</v>
      </c>
      <c r="G245" s="135" t="s">
        <v>108</v>
      </c>
      <c r="H245" s="136">
        <v>90</v>
      </c>
      <c r="I245" s="137"/>
      <c r="J245" s="138">
        <f>ROUND(I245*H245,2)</f>
        <v>0</v>
      </c>
      <c r="K245" s="134" t="s">
        <v>154</v>
      </c>
      <c r="L245" s="31"/>
      <c r="M245" s="139" t="s">
        <v>1</v>
      </c>
      <c r="N245" s="140" t="s">
        <v>40</v>
      </c>
      <c r="P245" s="141">
        <f>O245*H245</f>
        <v>0</v>
      </c>
      <c r="Q245" s="141">
        <v>1.6000000000000001E-4</v>
      </c>
      <c r="R245" s="141">
        <f>Q245*H245</f>
        <v>1.4400000000000001E-2</v>
      </c>
      <c r="S245" s="141">
        <v>0</v>
      </c>
      <c r="T245" s="142">
        <f>S245*H245</f>
        <v>0</v>
      </c>
      <c r="AR245" s="143" t="s">
        <v>236</v>
      </c>
      <c r="AT245" s="143" t="s">
        <v>150</v>
      </c>
      <c r="AU245" s="143" t="s">
        <v>85</v>
      </c>
      <c r="AY245" s="16" t="s">
        <v>147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6" t="s">
        <v>83</v>
      </c>
      <c r="BK245" s="144">
        <f>ROUND(I245*H245,2)</f>
        <v>0</v>
      </c>
      <c r="BL245" s="16" t="s">
        <v>236</v>
      </c>
      <c r="BM245" s="143" t="s">
        <v>337</v>
      </c>
    </row>
    <row r="246" spans="2:65" s="1" customFormat="1" ht="11.25">
      <c r="B246" s="31"/>
      <c r="D246" s="145" t="s">
        <v>157</v>
      </c>
      <c r="F246" s="146" t="s">
        <v>338</v>
      </c>
      <c r="I246" s="147"/>
      <c r="L246" s="31"/>
      <c r="M246" s="148"/>
      <c r="T246" s="55"/>
      <c r="AT246" s="16" t="s">
        <v>157</v>
      </c>
      <c r="AU246" s="16" t="s">
        <v>85</v>
      </c>
    </row>
    <row r="247" spans="2:65" s="12" customFormat="1" ht="11.25">
      <c r="B247" s="149"/>
      <c r="D247" s="150" t="s">
        <v>159</v>
      </c>
      <c r="E247" s="151" t="s">
        <v>1</v>
      </c>
      <c r="F247" s="152" t="s">
        <v>339</v>
      </c>
      <c r="H247" s="151" t="s">
        <v>1</v>
      </c>
      <c r="I247" s="153"/>
      <c r="L247" s="149"/>
      <c r="M247" s="154"/>
      <c r="T247" s="155"/>
      <c r="AT247" s="151" t="s">
        <v>159</v>
      </c>
      <c r="AU247" s="151" t="s">
        <v>85</v>
      </c>
      <c r="AV247" s="12" t="s">
        <v>83</v>
      </c>
      <c r="AW247" s="12" t="s">
        <v>31</v>
      </c>
      <c r="AX247" s="12" t="s">
        <v>75</v>
      </c>
      <c r="AY247" s="151" t="s">
        <v>147</v>
      </c>
    </row>
    <row r="248" spans="2:65" s="13" customFormat="1" ht="11.25">
      <c r="B248" s="156"/>
      <c r="D248" s="150" t="s">
        <v>159</v>
      </c>
      <c r="E248" s="157" t="s">
        <v>1</v>
      </c>
      <c r="F248" s="158" t="s">
        <v>114</v>
      </c>
      <c r="H248" s="159">
        <v>90</v>
      </c>
      <c r="I248" s="160"/>
      <c r="L248" s="156"/>
      <c r="M248" s="161"/>
      <c r="T248" s="162"/>
      <c r="AT248" s="157" t="s">
        <v>159</v>
      </c>
      <c r="AU248" s="157" t="s">
        <v>85</v>
      </c>
      <c r="AV248" s="13" t="s">
        <v>85</v>
      </c>
      <c r="AW248" s="13" t="s">
        <v>31</v>
      </c>
      <c r="AX248" s="13" t="s">
        <v>83</v>
      </c>
      <c r="AY248" s="157" t="s">
        <v>147</v>
      </c>
    </row>
    <row r="249" spans="2:65" s="1" customFormat="1" ht="16.5" customHeight="1">
      <c r="B249" s="31"/>
      <c r="C249" s="170" t="s">
        <v>340</v>
      </c>
      <c r="D249" s="170" t="s">
        <v>256</v>
      </c>
      <c r="E249" s="171" t="s">
        <v>317</v>
      </c>
      <c r="F249" s="172" t="s">
        <v>318</v>
      </c>
      <c r="G249" s="173" t="s">
        <v>103</v>
      </c>
      <c r="H249" s="174">
        <v>39.375</v>
      </c>
      <c r="I249" s="175"/>
      <c r="J249" s="176">
        <f>ROUND(I249*H249,2)</f>
        <v>0</v>
      </c>
      <c r="K249" s="172" t="s">
        <v>1</v>
      </c>
      <c r="L249" s="177"/>
      <c r="M249" s="178" t="s">
        <v>1</v>
      </c>
      <c r="N249" s="179" t="s">
        <v>40</v>
      </c>
      <c r="P249" s="141">
        <f>O249*H249</f>
        <v>0</v>
      </c>
      <c r="Q249" s="141">
        <v>3.1800000000000001E-3</v>
      </c>
      <c r="R249" s="141">
        <f>Q249*H249</f>
        <v>0.1252125</v>
      </c>
      <c r="S249" s="141">
        <v>0</v>
      </c>
      <c r="T249" s="142">
        <f>S249*H249</f>
        <v>0</v>
      </c>
      <c r="AR249" s="143" t="s">
        <v>259</v>
      </c>
      <c r="AT249" s="143" t="s">
        <v>256</v>
      </c>
      <c r="AU249" s="143" t="s">
        <v>85</v>
      </c>
      <c r="AY249" s="16" t="s">
        <v>147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6" t="s">
        <v>83</v>
      </c>
      <c r="BK249" s="144">
        <f>ROUND(I249*H249,2)</f>
        <v>0</v>
      </c>
      <c r="BL249" s="16" t="s">
        <v>236</v>
      </c>
      <c r="BM249" s="143" t="s">
        <v>341</v>
      </c>
    </row>
    <row r="250" spans="2:65" s="12" customFormat="1" ht="11.25">
      <c r="B250" s="149"/>
      <c r="D250" s="150" t="s">
        <v>159</v>
      </c>
      <c r="E250" s="151" t="s">
        <v>1</v>
      </c>
      <c r="F250" s="152" t="s">
        <v>339</v>
      </c>
      <c r="H250" s="151" t="s">
        <v>1</v>
      </c>
      <c r="I250" s="153"/>
      <c r="L250" s="149"/>
      <c r="M250" s="154"/>
      <c r="T250" s="155"/>
      <c r="AT250" s="151" t="s">
        <v>159</v>
      </c>
      <c r="AU250" s="151" t="s">
        <v>85</v>
      </c>
      <c r="AV250" s="12" t="s">
        <v>83</v>
      </c>
      <c r="AW250" s="12" t="s">
        <v>31</v>
      </c>
      <c r="AX250" s="12" t="s">
        <v>75</v>
      </c>
      <c r="AY250" s="151" t="s">
        <v>147</v>
      </c>
    </row>
    <row r="251" spans="2:65" s="13" customFormat="1" ht="11.25">
      <c r="B251" s="156"/>
      <c r="D251" s="150" t="s">
        <v>159</v>
      </c>
      <c r="E251" s="157" t="s">
        <v>1</v>
      </c>
      <c r="F251" s="158" t="s">
        <v>288</v>
      </c>
      <c r="H251" s="159">
        <v>31.5</v>
      </c>
      <c r="I251" s="160"/>
      <c r="L251" s="156"/>
      <c r="M251" s="161"/>
      <c r="T251" s="162"/>
      <c r="AT251" s="157" t="s">
        <v>159</v>
      </c>
      <c r="AU251" s="157" t="s">
        <v>85</v>
      </c>
      <c r="AV251" s="13" t="s">
        <v>85</v>
      </c>
      <c r="AW251" s="13" t="s">
        <v>31</v>
      </c>
      <c r="AX251" s="13" t="s">
        <v>83</v>
      </c>
      <c r="AY251" s="157" t="s">
        <v>147</v>
      </c>
    </row>
    <row r="252" spans="2:65" s="13" customFormat="1" ht="11.25">
      <c r="B252" s="156"/>
      <c r="D252" s="150" t="s">
        <v>159</v>
      </c>
      <c r="F252" s="158" t="s">
        <v>342</v>
      </c>
      <c r="H252" s="159">
        <v>39.375</v>
      </c>
      <c r="I252" s="160"/>
      <c r="L252" s="156"/>
      <c r="M252" s="161"/>
      <c r="T252" s="162"/>
      <c r="AT252" s="157" t="s">
        <v>159</v>
      </c>
      <c r="AU252" s="157" t="s">
        <v>85</v>
      </c>
      <c r="AV252" s="13" t="s">
        <v>85</v>
      </c>
      <c r="AW252" s="13" t="s">
        <v>4</v>
      </c>
      <c r="AX252" s="13" t="s">
        <v>83</v>
      </c>
      <c r="AY252" s="157" t="s">
        <v>147</v>
      </c>
    </row>
    <row r="253" spans="2:65" s="1" customFormat="1" ht="21.75" customHeight="1">
      <c r="B253" s="31"/>
      <c r="C253" s="132" t="s">
        <v>343</v>
      </c>
      <c r="D253" s="132" t="s">
        <v>150</v>
      </c>
      <c r="E253" s="133" t="s">
        <v>344</v>
      </c>
      <c r="F253" s="134" t="s">
        <v>345</v>
      </c>
      <c r="G253" s="135" t="s">
        <v>108</v>
      </c>
      <c r="H253" s="136">
        <v>27.51</v>
      </c>
      <c r="I253" s="137"/>
      <c r="J253" s="138">
        <f>ROUND(I253*H253,2)</f>
        <v>0</v>
      </c>
      <c r="K253" s="134" t="s">
        <v>154</v>
      </c>
      <c r="L253" s="31"/>
      <c r="M253" s="139" t="s">
        <v>1</v>
      </c>
      <c r="N253" s="140" t="s">
        <v>40</v>
      </c>
      <c r="P253" s="141">
        <f>O253*H253</f>
        <v>0</v>
      </c>
      <c r="Q253" s="141">
        <v>0</v>
      </c>
      <c r="R253" s="141">
        <f>Q253*H253</f>
        <v>0</v>
      </c>
      <c r="S253" s="141">
        <v>2.9999999999999997E-4</v>
      </c>
      <c r="T253" s="142">
        <f>S253*H253</f>
        <v>8.2529999999999999E-3</v>
      </c>
      <c r="AR253" s="143" t="s">
        <v>236</v>
      </c>
      <c r="AT253" s="143" t="s">
        <v>150</v>
      </c>
      <c r="AU253" s="143" t="s">
        <v>85</v>
      </c>
      <c r="AY253" s="16" t="s">
        <v>147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6" t="s">
        <v>83</v>
      </c>
      <c r="BK253" s="144">
        <f>ROUND(I253*H253,2)</f>
        <v>0</v>
      </c>
      <c r="BL253" s="16" t="s">
        <v>236</v>
      </c>
      <c r="BM253" s="143" t="s">
        <v>346</v>
      </c>
    </row>
    <row r="254" spans="2:65" s="1" customFormat="1" ht="11.25">
      <c r="B254" s="31"/>
      <c r="D254" s="145" t="s">
        <v>157</v>
      </c>
      <c r="F254" s="146" t="s">
        <v>347</v>
      </c>
      <c r="I254" s="147"/>
      <c r="L254" s="31"/>
      <c r="M254" s="148"/>
      <c r="T254" s="55"/>
      <c r="AT254" s="16" t="s">
        <v>157</v>
      </c>
      <c r="AU254" s="16" t="s">
        <v>85</v>
      </c>
    </row>
    <row r="255" spans="2:65" s="13" customFormat="1" ht="11.25">
      <c r="B255" s="156"/>
      <c r="D255" s="150" t="s">
        <v>159</v>
      </c>
      <c r="E255" s="157" t="s">
        <v>1</v>
      </c>
      <c r="F255" s="158" t="s">
        <v>111</v>
      </c>
      <c r="H255" s="159">
        <v>27.51</v>
      </c>
      <c r="I255" s="160"/>
      <c r="L255" s="156"/>
      <c r="M255" s="161"/>
      <c r="T255" s="162"/>
      <c r="AT255" s="157" t="s">
        <v>159</v>
      </c>
      <c r="AU255" s="157" t="s">
        <v>85</v>
      </c>
      <c r="AV255" s="13" t="s">
        <v>85</v>
      </c>
      <c r="AW255" s="13" t="s">
        <v>31</v>
      </c>
      <c r="AX255" s="13" t="s">
        <v>83</v>
      </c>
      <c r="AY255" s="157" t="s">
        <v>147</v>
      </c>
    </row>
    <row r="256" spans="2:65" s="1" customFormat="1" ht="16.5" customHeight="1">
      <c r="B256" s="31"/>
      <c r="C256" s="132" t="s">
        <v>348</v>
      </c>
      <c r="D256" s="132" t="s">
        <v>150</v>
      </c>
      <c r="E256" s="133" t="s">
        <v>349</v>
      </c>
      <c r="F256" s="134" t="s">
        <v>350</v>
      </c>
      <c r="G256" s="135" t="s">
        <v>108</v>
      </c>
      <c r="H256" s="136">
        <v>27.51</v>
      </c>
      <c r="I256" s="137"/>
      <c r="J256" s="138">
        <f>ROUND(I256*H256,2)</f>
        <v>0</v>
      </c>
      <c r="K256" s="134" t="s">
        <v>154</v>
      </c>
      <c r="L256" s="31"/>
      <c r="M256" s="139" t="s">
        <v>1</v>
      </c>
      <c r="N256" s="140" t="s">
        <v>40</v>
      </c>
      <c r="P256" s="141">
        <f>O256*H256</f>
        <v>0</v>
      </c>
      <c r="Q256" s="141">
        <v>1.0000000000000001E-5</v>
      </c>
      <c r="R256" s="141">
        <f>Q256*H256</f>
        <v>2.7510000000000002E-4</v>
      </c>
      <c r="S256" s="141">
        <v>0</v>
      </c>
      <c r="T256" s="142">
        <f>S256*H256</f>
        <v>0</v>
      </c>
      <c r="AR256" s="143" t="s">
        <v>236</v>
      </c>
      <c r="AT256" s="143" t="s">
        <v>150</v>
      </c>
      <c r="AU256" s="143" t="s">
        <v>85</v>
      </c>
      <c r="AY256" s="16" t="s">
        <v>147</v>
      </c>
      <c r="BE256" s="144">
        <f>IF(N256="základní",J256,0)</f>
        <v>0</v>
      </c>
      <c r="BF256" s="144">
        <f>IF(N256="snížená",J256,0)</f>
        <v>0</v>
      </c>
      <c r="BG256" s="144">
        <f>IF(N256="zákl. přenesená",J256,0)</f>
        <v>0</v>
      </c>
      <c r="BH256" s="144">
        <f>IF(N256="sníž. přenesená",J256,0)</f>
        <v>0</v>
      </c>
      <c r="BI256" s="144">
        <f>IF(N256="nulová",J256,0)</f>
        <v>0</v>
      </c>
      <c r="BJ256" s="16" t="s">
        <v>83</v>
      </c>
      <c r="BK256" s="144">
        <f>ROUND(I256*H256,2)</f>
        <v>0</v>
      </c>
      <c r="BL256" s="16" t="s">
        <v>236</v>
      </c>
      <c r="BM256" s="143" t="s">
        <v>351</v>
      </c>
    </row>
    <row r="257" spans="2:65" s="1" customFormat="1" ht="11.25">
      <c r="B257" s="31"/>
      <c r="D257" s="145" t="s">
        <v>157</v>
      </c>
      <c r="F257" s="146" t="s">
        <v>352</v>
      </c>
      <c r="I257" s="147"/>
      <c r="L257" s="31"/>
      <c r="M257" s="148"/>
      <c r="T257" s="55"/>
      <c r="AT257" s="16" t="s">
        <v>157</v>
      </c>
      <c r="AU257" s="16" t="s">
        <v>85</v>
      </c>
    </row>
    <row r="258" spans="2:65" s="13" customFormat="1" ht="11.25">
      <c r="B258" s="156"/>
      <c r="D258" s="150" t="s">
        <v>159</v>
      </c>
      <c r="E258" s="157" t="s">
        <v>1</v>
      </c>
      <c r="F258" s="158" t="s">
        <v>111</v>
      </c>
      <c r="H258" s="159">
        <v>27.51</v>
      </c>
      <c r="I258" s="160"/>
      <c r="L258" s="156"/>
      <c r="M258" s="161"/>
      <c r="T258" s="162"/>
      <c r="AT258" s="157" t="s">
        <v>159</v>
      </c>
      <c r="AU258" s="157" t="s">
        <v>85</v>
      </c>
      <c r="AV258" s="13" t="s">
        <v>85</v>
      </c>
      <c r="AW258" s="13" t="s">
        <v>31</v>
      </c>
      <c r="AX258" s="13" t="s">
        <v>83</v>
      </c>
      <c r="AY258" s="157" t="s">
        <v>147</v>
      </c>
    </row>
    <row r="259" spans="2:65" s="1" customFormat="1" ht="37.9" customHeight="1">
      <c r="B259" s="31"/>
      <c r="C259" s="170" t="s">
        <v>353</v>
      </c>
      <c r="D259" s="170" t="s">
        <v>256</v>
      </c>
      <c r="E259" s="171" t="s">
        <v>354</v>
      </c>
      <c r="F259" s="172" t="s">
        <v>355</v>
      </c>
      <c r="G259" s="173" t="s">
        <v>108</v>
      </c>
      <c r="H259" s="174">
        <v>30.260999999999999</v>
      </c>
      <c r="I259" s="175"/>
      <c r="J259" s="176">
        <f>ROUND(I259*H259,2)</f>
        <v>0</v>
      </c>
      <c r="K259" s="172" t="s">
        <v>1</v>
      </c>
      <c r="L259" s="177"/>
      <c r="M259" s="178" t="s">
        <v>1</v>
      </c>
      <c r="N259" s="179" t="s">
        <v>40</v>
      </c>
      <c r="P259" s="141">
        <f>O259*H259</f>
        <v>0</v>
      </c>
      <c r="Q259" s="141">
        <v>1.2E-4</v>
      </c>
      <c r="R259" s="141">
        <f>Q259*H259</f>
        <v>3.6313199999999999E-3</v>
      </c>
      <c r="S259" s="141">
        <v>0</v>
      </c>
      <c r="T259" s="142">
        <f>S259*H259</f>
        <v>0</v>
      </c>
      <c r="AR259" s="143" t="s">
        <v>259</v>
      </c>
      <c r="AT259" s="143" t="s">
        <v>256</v>
      </c>
      <c r="AU259" s="143" t="s">
        <v>85</v>
      </c>
      <c r="AY259" s="16" t="s">
        <v>147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6" t="s">
        <v>83</v>
      </c>
      <c r="BK259" s="144">
        <f>ROUND(I259*H259,2)</f>
        <v>0</v>
      </c>
      <c r="BL259" s="16" t="s">
        <v>236</v>
      </c>
      <c r="BM259" s="143" t="s">
        <v>356</v>
      </c>
    </row>
    <row r="260" spans="2:65" s="13" customFormat="1" ht="11.25">
      <c r="B260" s="156"/>
      <c r="D260" s="150" t="s">
        <v>159</v>
      </c>
      <c r="F260" s="158" t="s">
        <v>357</v>
      </c>
      <c r="H260" s="159">
        <v>30.260999999999999</v>
      </c>
      <c r="I260" s="160"/>
      <c r="L260" s="156"/>
      <c r="M260" s="161"/>
      <c r="T260" s="162"/>
      <c r="AT260" s="157" t="s">
        <v>159</v>
      </c>
      <c r="AU260" s="157" t="s">
        <v>85</v>
      </c>
      <c r="AV260" s="13" t="s">
        <v>85</v>
      </c>
      <c r="AW260" s="13" t="s">
        <v>4</v>
      </c>
      <c r="AX260" s="13" t="s">
        <v>83</v>
      </c>
      <c r="AY260" s="157" t="s">
        <v>147</v>
      </c>
    </row>
    <row r="261" spans="2:65" s="1" customFormat="1" ht="16.5" customHeight="1">
      <c r="B261" s="31"/>
      <c r="C261" s="132" t="s">
        <v>358</v>
      </c>
      <c r="D261" s="132" t="s">
        <v>150</v>
      </c>
      <c r="E261" s="133" t="s">
        <v>359</v>
      </c>
      <c r="F261" s="134" t="s">
        <v>360</v>
      </c>
      <c r="G261" s="135" t="s">
        <v>108</v>
      </c>
      <c r="H261" s="136">
        <v>0.9</v>
      </c>
      <c r="I261" s="137"/>
      <c r="J261" s="138">
        <f>ROUND(I261*H261,2)</f>
        <v>0</v>
      </c>
      <c r="K261" s="134" t="s">
        <v>154</v>
      </c>
      <c r="L261" s="31"/>
      <c r="M261" s="139" t="s">
        <v>1</v>
      </c>
      <c r="N261" s="140" t="s">
        <v>40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236</v>
      </c>
      <c r="AT261" s="143" t="s">
        <v>150</v>
      </c>
      <c r="AU261" s="143" t="s">
        <v>85</v>
      </c>
      <c r="AY261" s="16" t="s">
        <v>147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6" t="s">
        <v>83</v>
      </c>
      <c r="BK261" s="144">
        <f>ROUND(I261*H261,2)</f>
        <v>0</v>
      </c>
      <c r="BL261" s="16" t="s">
        <v>236</v>
      </c>
      <c r="BM261" s="143" t="s">
        <v>361</v>
      </c>
    </row>
    <row r="262" spans="2:65" s="1" customFormat="1" ht="11.25">
      <c r="B262" s="31"/>
      <c r="D262" s="145" t="s">
        <v>157</v>
      </c>
      <c r="F262" s="146" t="s">
        <v>362</v>
      </c>
      <c r="I262" s="147"/>
      <c r="L262" s="31"/>
      <c r="M262" s="148"/>
      <c r="T262" s="55"/>
      <c r="AT262" s="16" t="s">
        <v>157</v>
      </c>
      <c r="AU262" s="16" t="s">
        <v>85</v>
      </c>
    </row>
    <row r="263" spans="2:65" s="13" customFormat="1" ht="11.25">
      <c r="B263" s="156"/>
      <c r="D263" s="150" t="s">
        <v>159</v>
      </c>
      <c r="E263" s="157" t="s">
        <v>1</v>
      </c>
      <c r="F263" s="158" t="s">
        <v>106</v>
      </c>
      <c r="H263" s="159">
        <v>0.9</v>
      </c>
      <c r="I263" s="160"/>
      <c r="L263" s="156"/>
      <c r="M263" s="161"/>
      <c r="T263" s="162"/>
      <c r="AT263" s="157" t="s">
        <v>159</v>
      </c>
      <c r="AU263" s="157" t="s">
        <v>85</v>
      </c>
      <c r="AV263" s="13" t="s">
        <v>85</v>
      </c>
      <c r="AW263" s="13" t="s">
        <v>31</v>
      </c>
      <c r="AX263" s="13" t="s">
        <v>83</v>
      </c>
      <c r="AY263" s="157" t="s">
        <v>147</v>
      </c>
    </row>
    <row r="264" spans="2:65" s="1" customFormat="1" ht="16.5" customHeight="1">
      <c r="B264" s="31"/>
      <c r="C264" s="170" t="s">
        <v>363</v>
      </c>
      <c r="D264" s="170" t="s">
        <v>256</v>
      </c>
      <c r="E264" s="171" t="s">
        <v>364</v>
      </c>
      <c r="F264" s="172" t="s">
        <v>365</v>
      </c>
      <c r="G264" s="173" t="s">
        <v>108</v>
      </c>
      <c r="H264" s="174">
        <v>0.91800000000000004</v>
      </c>
      <c r="I264" s="175"/>
      <c r="J264" s="176">
        <f>ROUND(I264*H264,2)</f>
        <v>0</v>
      </c>
      <c r="K264" s="172" t="s">
        <v>1</v>
      </c>
      <c r="L264" s="177"/>
      <c r="M264" s="178" t="s">
        <v>1</v>
      </c>
      <c r="N264" s="179" t="s">
        <v>40</v>
      </c>
      <c r="P264" s="141">
        <f>O264*H264</f>
        <v>0</v>
      </c>
      <c r="Q264" s="141">
        <v>4.0000000000000002E-4</v>
      </c>
      <c r="R264" s="141">
        <f>Q264*H264</f>
        <v>3.6720000000000004E-4</v>
      </c>
      <c r="S264" s="141">
        <v>0</v>
      </c>
      <c r="T264" s="142">
        <f>S264*H264</f>
        <v>0</v>
      </c>
      <c r="AR264" s="143" t="s">
        <v>259</v>
      </c>
      <c r="AT264" s="143" t="s">
        <v>256</v>
      </c>
      <c r="AU264" s="143" t="s">
        <v>85</v>
      </c>
      <c r="AY264" s="16" t="s">
        <v>147</v>
      </c>
      <c r="BE264" s="144">
        <f>IF(N264="základní",J264,0)</f>
        <v>0</v>
      </c>
      <c r="BF264" s="144">
        <f>IF(N264="snížená",J264,0)</f>
        <v>0</v>
      </c>
      <c r="BG264" s="144">
        <f>IF(N264="zákl. přenesená",J264,0)</f>
        <v>0</v>
      </c>
      <c r="BH264" s="144">
        <f>IF(N264="sníž. přenesená",J264,0)</f>
        <v>0</v>
      </c>
      <c r="BI264" s="144">
        <f>IF(N264="nulová",J264,0)</f>
        <v>0</v>
      </c>
      <c r="BJ264" s="16" t="s">
        <v>83</v>
      </c>
      <c r="BK264" s="144">
        <f>ROUND(I264*H264,2)</f>
        <v>0</v>
      </c>
      <c r="BL264" s="16" t="s">
        <v>236</v>
      </c>
      <c r="BM264" s="143" t="s">
        <v>366</v>
      </c>
    </row>
    <row r="265" spans="2:65" s="13" customFormat="1" ht="11.25">
      <c r="B265" s="156"/>
      <c r="D265" s="150" t="s">
        <v>159</v>
      </c>
      <c r="F265" s="158" t="s">
        <v>367</v>
      </c>
      <c r="H265" s="159">
        <v>0.91800000000000004</v>
      </c>
      <c r="I265" s="160"/>
      <c r="L265" s="156"/>
      <c r="M265" s="161"/>
      <c r="T265" s="162"/>
      <c r="AT265" s="157" t="s">
        <v>159</v>
      </c>
      <c r="AU265" s="157" t="s">
        <v>85</v>
      </c>
      <c r="AV265" s="13" t="s">
        <v>85</v>
      </c>
      <c r="AW265" s="13" t="s">
        <v>4</v>
      </c>
      <c r="AX265" s="13" t="s">
        <v>83</v>
      </c>
      <c r="AY265" s="157" t="s">
        <v>147</v>
      </c>
    </row>
    <row r="266" spans="2:65" s="1" customFormat="1" ht="16.5" customHeight="1">
      <c r="B266" s="31"/>
      <c r="C266" s="132" t="s">
        <v>368</v>
      </c>
      <c r="D266" s="132" t="s">
        <v>150</v>
      </c>
      <c r="E266" s="133" t="s">
        <v>369</v>
      </c>
      <c r="F266" s="134" t="s">
        <v>370</v>
      </c>
      <c r="G266" s="135" t="s">
        <v>108</v>
      </c>
      <c r="H266" s="136">
        <v>90</v>
      </c>
      <c r="I266" s="137"/>
      <c r="J266" s="138">
        <f>ROUND(I266*H266,2)</f>
        <v>0</v>
      </c>
      <c r="K266" s="134" t="s">
        <v>154</v>
      </c>
      <c r="L266" s="31"/>
      <c r="M266" s="139" t="s">
        <v>1</v>
      </c>
      <c r="N266" s="140" t="s">
        <v>40</v>
      </c>
      <c r="P266" s="141">
        <f>O266*H266</f>
        <v>0</v>
      </c>
      <c r="Q266" s="141">
        <v>0</v>
      </c>
      <c r="R266" s="141">
        <f>Q266*H266</f>
        <v>0</v>
      </c>
      <c r="S266" s="141">
        <v>0</v>
      </c>
      <c r="T266" s="142">
        <f>S266*H266</f>
        <v>0</v>
      </c>
      <c r="AR266" s="143" t="s">
        <v>236</v>
      </c>
      <c r="AT266" s="143" t="s">
        <v>150</v>
      </c>
      <c r="AU266" s="143" t="s">
        <v>85</v>
      </c>
      <c r="AY266" s="16" t="s">
        <v>147</v>
      </c>
      <c r="BE266" s="144">
        <f>IF(N266="základní",J266,0)</f>
        <v>0</v>
      </c>
      <c r="BF266" s="144">
        <f>IF(N266="snížená",J266,0)</f>
        <v>0</v>
      </c>
      <c r="BG266" s="144">
        <f>IF(N266="zákl. přenesená",J266,0)</f>
        <v>0</v>
      </c>
      <c r="BH266" s="144">
        <f>IF(N266="sníž. přenesená",J266,0)</f>
        <v>0</v>
      </c>
      <c r="BI266" s="144">
        <f>IF(N266="nulová",J266,0)</f>
        <v>0</v>
      </c>
      <c r="BJ266" s="16" t="s">
        <v>83</v>
      </c>
      <c r="BK266" s="144">
        <f>ROUND(I266*H266,2)</f>
        <v>0</v>
      </c>
      <c r="BL266" s="16" t="s">
        <v>236</v>
      </c>
      <c r="BM266" s="143" t="s">
        <v>371</v>
      </c>
    </row>
    <row r="267" spans="2:65" s="1" customFormat="1" ht="11.25">
      <c r="B267" s="31"/>
      <c r="D267" s="145" t="s">
        <v>157</v>
      </c>
      <c r="F267" s="146" t="s">
        <v>372</v>
      </c>
      <c r="I267" s="147"/>
      <c r="L267" s="31"/>
      <c r="M267" s="148"/>
      <c r="T267" s="55"/>
      <c r="AT267" s="16" t="s">
        <v>157</v>
      </c>
      <c r="AU267" s="16" t="s">
        <v>85</v>
      </c>
    </row>
    <row r="268" spans="2:65" s="12" customFormat="1" ht="11.25">
      <c r="B268" s="149"/>
      <c r="D268" s="150" t="s">
        <v>159</v>
      </c>
      <c r="E268" s="151" t="s">
        <v>1</v>
      </c>
      <c r="F268" s="152" t="s">
        <v>339</v>
      </c>
      <c r="H268" s="151" t="s">
        <v>1</v>
      </c>
      <c r="I268" s="153"/>
      <c r="L268" s="149"/>
      <c r="M268" s="154"/>
      <c r="T268" s="155"/>
      <c r="AT268" s="151" t="s">
        <v>159</v>
      </c>
      <c r="AU268" s="151" t="s">
        <v>85</v>
      </c>
      <c r="AV268" s="12" t="s">
        <v>83</v>
      </c>
      <c r="AW268" s="12" t="s">
        <v>31</v>
      </c>
      <c r="AX268" s="12" t="s">
        <v>75</v>
      </c>
      <c r="AY268" s="151" t="s">
        <v>147</v>
      </c>
    </row>
    <row r="269" spans="2:65" s="13" customFormat="1" ht="11.25">
      <c r="B269" s="156"/>
      <c r="D269" s="150" t="s">
        <v>159</v>
      </c>
      <c r="E269" s="157" t="s">
        <v>1</v>
      </c>
      <c r="F269" s="158" t="s">
        <v>114</v>
      </c>
      <c r="H269" s="159">
        <v>90</v>
      </c>
      <c r="I269" s="160"/>
      <c r="L269" s="156"/>
      <c r="M269" s="161"/>
      <c r="T269" s="162"/>
      <c r="AT269" s="157" t="s">
        <v>159</v>
      </c>
      <c r="AU269" s="157" t="s">
        <v>85</v>
      </c>
      <c r="AV269" s="13" t="s">
        <v>85</v>
      </c>
      <c r="AW269" s="13" t="s">
        <v>31</v>
      </c>
      <c r="AX269" s="13" t="s">
        <v>83</v>
      </c>
      <c r="AY269" s="157" t="s">
        <v>147</v>
      </c>
    </row>
    <row r="270" spans="2:65" s="1" customFormat="1" ht="16.5" customHeight="1">
      <c r="B270" s="31"/>
      <c r="C270" s="170" t="s">
        <v>373</v>
      </c>
      <c r="D270" s="170" t="s">
        <v>256</v>
      </c>
      <c r="E270" s="171" t="s">
        <v>374</v>
      </c>
      <c r="F270" s="172" t="s">
        <v>375</v>
      </c>
      <c r="G270" s="173" t="s">
        <v>108</v>
      </c>
      <c r="H270" s="174">
        <v>94.5</v>
      </c>
      <c r="I270" s="175"/>
      <c r="J270" s="176">
        <f>ROUND(I270*H270,2)</f>
        <v>0</v>
      </c>
      <c r="K270" s="172" t="s">
        <v>1</v>
      </c>
      <c r="L270" s="177"/>
      <c r="M270" s="178" t="s">
        <v>1</v>
      </c>
      <c r="N270" s="179" t="s">
        <v>40</v>
      </c>
      <c r="P270" s="141">
        <f>O270*H270</f>
        <v>0</v>
      </c>
      <c r="Q270" s="141">
        <v>2.5000000000000001E-4</v>
      </c>
      <c r="R270" s="141">
        <f>Q270*H270</f>
        <v>2.3625E-2</v>
      </c>
      <c r="S270" s="141">
        <v>0</v>
      </c>
      <c r="T270" s="142">
        <f>S270*H270</f>
        <v>0</v>
      </c>
      <c r="AR270" s="143" t="s">
        <v>259</v>
      </c>
      <c r="AT270" s="143" t="s">
        <v>256</v>
      </c>
      <c r="AU270" s="143" t="s">
        <v>85</v>
      </c>
      <c r="AY270" s="16" t="s">
        <v>147</v>
      </c>
      <c r="BE270" s="144">
        <f>IF(N270="základní",J270,0)</f>
        <v>0</v>
      </c>
      <c r="BF270" s="144">
        <f>IF(N270="snížená",J270,0)</f>
        <v>0</v>
      </c>
      <c r="BG270" s="144">
        <f>IF(N270="zákl. přenesená",J270,0)</f>
        <v>0</v>
      </c>
      <c r="BH270" s="144">
        <f>IF(N270="sníž. přenesená",J270,0)</f>
        <v>0</v>
      </c>
      <c r="BI270" s="144">
        <f>IF(N270="nulová",J270,0)</f>
        <v>0</v>
      </c>
      <c r="BJ270" s="16" t="s">
        <v>83</v>
      </c>
      <c r="BK270" s="144">
        <f>ROUND(I270*H270,2)</f>
        <v>0</v>
      </c>
      <c r="BL270" s="16" t="s">
        <v>236</v>
      </c>
      <c r="BM270" s="143" t="s">
        <v>376</v>
      </c>
    </row>
    <row r="271" spans="2:65" s="13" customFormat="1" ht="11.25">
      <c r="B271" s="156"/>
      <c r="D271" s="150" t="s">
        <v>159</v>
      </c>
      <c r="F271" s="158" t="s">
        <v>377</v>
      </c>
      <c r="H271" s="159">
        <v>94.5</v>
      </c>
      <c r="I271" s="160"/>
      <c r="L271" s="156"/>
      <c r="M271" s="161"/>
      <c r="T271" s="162"/>
      <c r="AT271" s="157" t="s">
        <v>159</v>
      </c>
      <c r="AU271" s="157" t="s">
        <v>85</v>
      </c>
      <c r="AV271" s="13" t="s">
        <v>85</v>
      </c>
      <c r="AW271" s="13" t="s">
        <v>4</v>
      </c>
      <c r="AX271" s="13" t="s">
        <v>83</v>
      </c>
      <c r="AY271" s="157" t="s">
        <v>147</v>
      </c>
    </row>
    <row r="272" spans="2:65" s="1" customFormat="1" ht="24.2" customHeight="1">
      <c r="B272" s="31"/>
      <c r="C272" s="132" t="s">
        <v>378</v>
      </c>
      <c r="D272" s="132" t="s">
        <v>150</v>
      </c>
      <c r="E272" s="133" t="s">
        <v>379</v>
      </c>
      <c r="F272" s="134" t="s">
        <v>380</v>
      </c>
      <c r="G272" s="135" t="s">
        <v>153</v>
      </c>
      <c r="H272" s="136">
        <v>0.73899999999999999</v>
      </c>
      <c r="I272" s="137"/>
      <c r="J272" s="138">
        <f>ROUND(I272*H272,2)</f>
        <v>0</v>
      </c>
      <c r="K272" s="134" t="s">
        <v>154</v>
      </c>
      <c r="L272" s="31"/>
      <c r="M272" s="139" t="s">
        <v>1</v>
      </c>
      <c r="N272" s="140" t="s">
        <v>40</v>
      </c>
      <c r="P272" s="141">
        <f>O272*H272</f>
        <v>0</v>
      </c>
      <c r="Q272" s="141">
        <v>0</v>
      </c>
      <c r="R272" s="141">
        <f>Q272*H272</f>
        <v>0</v>
      </c>
      <c r="S272" s="141">
        <v>0</v>
      </c>
      <c r="T272" s="142">
        <f>S272*H272</f>
        <v>0</v>
      </c>
      <c r="AR272" s="143" t="s">
        <v>236</v>
      </c>
      <c r="AT272" s="143" t="s">
        <v>150</v>
      </c>
      <c r="AU272" s="143" t="s">
        <v>85</v>
      </c>
      <c r="AY272" s="16" t="s">
        <v>147</v>
      </c>
      <c r="BE272" s="144">
        <f>IF(N272="základní",J272,0)</f>
        <v>0</v>
      </c>
      <c r="BF272" s="144">
        <f>IF(N272="snížená",J272,0)</f>
        <v>0</v>
      </c>
      <c r="BG272" s="144">
        <f>IF(N272="zákl. přenesená",J272,0)</f>
        <v>0</v>
      </c>
      <c r="BH272" s="144">
        <f>IF(N272="sníž. přenesená",J272,0)</f>
        <v>0</v>
      </c>
      <c r="BI272" s="144">
        <f>IF(N272="nulová",J272,0)</f>
        <v>0</v>
      </c>
      <c r="BJ272" s="16" t="s">
        <v>83</v>
      </c>
      <c r="BK272" s="144">
        <f>ROUND(I272*H272,2)</f>
        <v>0</v>
      </c>
      <c r="BL272" s="16" t="s">
        <v>236</v>
      </c>
      <c r="BM272" s="143" t="s">
        <v>381</v>
      </c>
    </row>
    <row r="273" spans="2:47" s="1" customFormat="1" ht="11.25">
      <c r="B273" s="31"/>
      <c r="D273" s="145" t="s">
        <v>157</v>
      </c>
      <c r="F273" s="146" t="s">
        <v>382</v>
      </c>
      <c r="I273" s="147"/>
      <c r="L273" s="31"/>
      <c r="M273" s="180"/>
      <c r="N273" s="181"/>
      <c r="O273" s="181"/>
      <c r="P273" s="181"/>
      <c r="Q273" s="181"/>
      <c r="R273" s="181"/>
      <c r="S273" s="181"/>
      <c r="T273" s="182"/>
      <c r="AT273" s="16" t="s">
        <v>157</v>
      </c>
      <c r="AU273" s="16" t="s">
        <v>85</v>
      </c>
    </row>
    <row r="274" spans="2:47" s="1" customFormat="1" ht="6.95" customHeight="1">
      <c r="B274" s="43"/>
      <c r="C274" s="44"/>
      <c r="D274" s="44"/>
      <c r="E274" s="44"/>
      <c r="F274" s="44"/>
      <c r="G274" s="44"/>
      <c r="H274" s="44"/>
      <c r="I274" s="44"/>
      <c r="J274" s="44"/>
      <c r="K274" s="44"/>
      <c r="L274" s="31"/>
    </row>
  </sheetData>
  <sheetProtection algorithmName="SHA-512" hashValue="8h3WU9OCaiuEPpC1uwkcyENG/sFIMoeP1vy2vOtlSMQS2d8tbayB7JGsZrJXX5YWyNzg089W4BuvUcT7CrDqIQ==" saltValue="EMzUF8V+jeeEdldgbYHAEpb7vbfrX95hlwx4wrYDhFHYnSrgIaNaRrHs6guBMGbp3Kvjm0f3UJ2EOtJP+vAlww==" spinCount="100000" sheet="1" objects="1" scenarios="1" formatColumns="0" formatRows="0" autoFilter="0"/>
  <autoFilter ref="C123:K273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hyperlinks>
    <hyperlink ref="F128" r:id="rId1" xr:uid="{00000000-0004-0000-0100-000000000000}"/>
    <hyperlink ref="F147" r:id="rId2" xr:uid="{00000000-0004-0000-0100-000001000000}"/>
    <hyperlink ref="F151" r:id="rId3" xr:uid="{00000000-0004-0000-0100-000002000000}"/>
    <hyperlink ref="F157" r:id="rId4" xr:uid="{00000000-0004-0000-0100-000003000000}"/>
    <hyperlink ref="F161" r:id="rId5" xr:uid="{00000000-0004-0000-0100-000004000000}"/>
    <hyperlink ref="F170" r:id="rId6" xr:uid="{00000000-0004-0000-0100-000005000000}"/>
    <hyperlink ref="F175" r:id="rId7" xr:uid="{00000000-0004-0000-0100-000006000000}"/>
    <hyperlink ref="F177" r:id="rId8" xr:uid="{00000000-0004-0000-0100-000007000000}"/>
    <hyperlink ref="F179" r:id="rId9" xr:uid="{00000000-0004-0000-0100-000008000000}"/>
    <hyperlink ref="F184" r:id="rId10" xr:uid="{00000000-0004-0000-0100-000009000000}"/>
    <hyperlink ref="F188" r:id="rId11" xr:uid="{00000000-0004-0000-0100-00000A000000}"/>
    <hyperlink ref="F192" r:id="rId12" xr:uid="{00000000-0004-0000-0100-00000B000000}"/>
    <hyperlink ref="F198" r:id="rId13" xr:uid="{00000000-0004-0000-0100-00000C000000}"/>
    <hyperlink ref="F204" r:id="rId14" xr:uid="{00000000-0004-0000-0100-00000D000000}"/>
    <hyperlink ref="F207" r:id="rId15" xr:uid="{00000000-0004-0000-0100-00000E000000}"/>
    <hyperlink ref="F210" r:id="rId16" xr:uid="{00000000-0004-0000-0100-00000F000000}"/>
    <hyperlink ref="F213" r:id="rId17" xr:uid="{00000000-0004-0000-0100-000010000000}"/>
    <hyperlink ref="F217" r:id="rId18" xr:uid="{00000000-0004-0000-0100-000011000000}"/>
    <hyperlink ref="F224" r:id="rId19" xr:uid="{00000000-0004-0000-0100-000012000000}"/>
    <hyperlink ref="F228" r:id="rId20" xr:uid="{00000000-0004-0000-0100-000013000000}"/>
    <hyperlink ref="F232" r:id="rId21" xr:uid="{00000000-0004-0000-0100-000014000000}"/>
    <hyperlink ref="F239" r:id="rId22" xr:uid="{00000000-0004-0000-0100-000015000000}"/>
    <hyperlink ref="F246" r:id="rId23" xr:uid="{00000000-0004-0000-0100-000016000000}"/>
    <hyperlink ref="F254" r:id="rId24" xr:uid="{00000000-0004-0000-0100-000017000000}"/>
    <hyperlink ref="F257" r:id="rId25" xr:uid="{00000000-0004-0000-0100-000018000000}"/>
    <hyperlink ref="F262" r:id="rId26" xr:uid="{00000000-0004-0000-0100-000019000000}"/>
    <hyperlink ref="F267" r:id="rId27" xr:uid="{00000000-0004-0000-0100-00001A000000}"/>
    <hyperlink ref="F273" r:id="rId28" xr:uid="{00000000-0004-0000-0100-00001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5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88</v>
      </c>
      <c r="AZ2" s="87" t="s">
        <v>101</v>
      </c>
      <c r="BA2" s="87" t="s">
        <v>102</v>
      </c>
      <c r="BB2" s="87" t="s">
        <v>103</v>
      </c>
      <c r="BC2" s="87" t="s">
        <v>383</v>
      </c>
      <c r="BD2" s="87" t="s">
        <v>105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  <c r="AZ3" s="87" t="s">
        <v>111</v>
      </c>
      <c r="BA3" s="87" t="s">
        <v>112</v>
      </c>
      <c r="BB3" s="87" t="s">
        <v>103</v>
      </c>
      <c r="BC3" s="87" t="s">
        <v>384</v>
      </c>
      <c r="BD3" s="87" t="s">
        <v>105</v>
      </c>
    </row>
    <row r="4" spans="2:56" ht="24.95" customHeight="1">
      <c r="B4" s="19"/>
      <c r="D4" s="20" t="s">
        <v>110</v>
      </c>
      <c r="L4" s="19"/>
      <c r="M4" s="88" t="s">
        <v>10</v>
      </c>
      <c r="AT4" s="16" t="s">
        <v>4</v>
      </c>
      <c r="AZ4" s="87" t="s">
        <v>106</v>
      </c>
      <c r="BA4" s="87" t="s">
        <v>107</v>
      </c>
      <c r="BB4" s="87" t="s">
        <v>108</v>
      </c>
      <c r="BC4" s="87" t="s">
        <v>109</v>
      </c>
      <c r="BD4" s="87" t="s">
        <v>105</v>
      </c>
    </row>
    <row r="5" spans="2:56" ht="6.95" customHeight="1">
      <c r="B5" s="19"/>
      <c r="L5" s="19"/>
    </row>
    <row r="6" spans="2:56" ht="12" customHeight="1">
      <c r="B6" s="19"/>
      <c r="D6" s="26" t="s">
        <v>16</v>
      </c>
      <c r="L6" s="19"/>
    </row>
    <row r="7" spans="2:56" ht="26.25" customHeight="1">
      <c r="B7" s="19"/>
      <c r="E7" s="230" t="str">
        <f>'Rekapitulace stavby'!K6</f>
        <v>WALDORFSKÁ ŠKOLA BRNO - VÝMĚNA PODLAHOVÝCH KRYTIN</v>
      </c>
      <c r="F7" s="231"/>
      <c r="G7" s="231"/>
      <c r="H7" s="231"/>
      <c r="L7" s="19"/>
    </row>
    <row r="8" spans="2:56" s="1" customFormat="1" ht="12" customHeight="1">
      <c r="B8" s="31"/>
      <c r="D8" s="26" t="s">
        <v>117</v>
      </c>
      <c r="L8" s="31"/>
    </row>
    <row r="9" spans="2:56" s="1" customFormat="1" ht="16.5" customHeight="1">
      <c r="B9" s="31"/>
      <c r="E9" s="192" t="s">
        <v>385</v>
      </c>
      <c r="F9" s="232"/>
      <c r="G9" s="232"/>
      <c r="H9" s="232"/>
      <c r="L9" s="31"/>
    </row>
    <row r="10" spans="2:56" s="1" customFormat="1" ht="11.25">
      <c r="B10" s="31"/>
      <c r="L10" s="31"/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0</v>
      </c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5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35</v>
      </c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4" t="s">
        <v>39</v>
      </c>
      <c r="E33" s="26" t="s">
        <v>40</v>
      </c>
      <c r="F33" s="91">
        <f>ROUND((SUM(BE124:BE254)),  2)</f>
        <v>0</v>
      </c>
      <c r="I33" s="92">
        <v>0.21</v>
      </c>
      <c r="J33" s="91">
        <f>ROUND(((SUM(BE124:BE254))*I33),  2)</f>
        <v>0</v>
      </c>
      <c r="L33" s="31"/>
    </row>
    <row r="34" spans="2:12" s="1" customFormat="1" ht="14.45" customHeight="1">
      <c r="B34" s="31"/>
      <c r="E34" s="26" t="s">
        <v>41</v>
      </c>
      <c r="F34" s="91">
        <f>ROUND((SUM(BF124:BF254)),  2)</f>
        <v>0</v>
      </c>
      <c r="I34" s="92">
        <v>0.12</v>
      </c>
      <c r="J34" s="91">
        <f>ROUND(((SUM(BF124:BF254))*I34),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1">
        <f>ROUND((SUM(BG124:BG254)),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1">
        <f>ROUND((SUM(BH124:BH254)),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1">
        <f>ROUND((SUM(BI124:BI254)),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45</v>
      </c>
      <c r="E39" s="56"/>
      <c r="F39" s="56"/>
      <c r="G39" s="95" t="s">
        <v>46</v>
      </c>
      <c r="H39" s="96" t="s">
        <v>47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99" t="s">
        <v>51</v>
      </c>
      <c r="G61" s="42" t="s">
        <v>50</v>
      </c>
      <c r="H61" s="33"/>
      <c r="I61" s="33"/>
      <c r="J61" s="10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99" t="s">
        <v>51</v>
      </c>
      <c r="G76" s="42" t="s">
        <v>50</v>
      </c>
      <c r="H76" s="33"/>
      <c r="I76" s="33"/>
      <c r="J76" s="10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0" t="str">
        <f>E7</f>
        <v>WALDORFSKÁ ŠKOLA BRNO - VÝMĚNA PODLAHOVÝCH KRYTIN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117</v>
      </c>
      <c r="L86" s="31"/>
    </row>
    <row r="87" spans="2:47" s="1" customFormat="1" ht="16.5" customHeight="1">
      <c r="B87" s="31"/>
      <c r="E87" s="192" t="str">
        <f>E9</f>
        <v>D.1.1.b 02 - PAVILON A - PŮDORYS 2.NP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BRNO</v>
      </c>
      <c r="I89" s="26" t="s">
        <v>22</v>
      </c>
      <c r="J89" s="51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WALDORFSKÁ ŠKOLA BRNO PLOVDIVSKÁ 2572/8, 616 00 BR</v>
      </c>
      <c r="I91" s="26" t="s">
        <v>29</v>
      </c>
      <c r="J91" s="29" t="str">
        <f>E21</f>
        <v>Ing.Šárka JUSTOVÁ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120</v>
      </c>
      <c r="D94" s="93"/>
      <c r="E94" s="93"/>
      <c r="F94" s="93"/>
      <c r="G94" s="93"/>
      <c r="H94" s="93"/>
      <c r="I94" s="93"/>
      <c r="J94" s="102" t="s">
        <v>121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122</v>
      </c>
      <c r="J96" s="65">
        <f>J124</f>
        <v>0</v>
      </c>
      <c r="L96" s="31"/>
      <c r="AU96" s="16" t="s">
        <v>123</v>
      </c>
    </row>
    <row r="97" spans="2:12" s="8" customFormat="1" ht="24.95" customHeight="1">
      <c r="B97" s="104"/>
      <c r="D97" s="105" t="s">
        <v>124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899999999999999" customHeight="1">
      <c r="B98" s="108"/>
      <c r="D98" s="109" t="s">
        <v>125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9" customFormat="1" ht="19.899999999999999" customHeight="1">
      <c r="B99" s="108"/>
      <c r="D99" s="109" t="s">
        <v>126</v>
      </c>
      <c r="E99" s="110"/>
      <c r="F99" s="110"/>
      <c r="G99" s="110"/>
      <c r="H99" s="110"/>
      <c r="I99" s="110"/>
      <c r="J99" s="111">
        <f>J154</f>
        <v>0</v>
      </c>
      <c r="L99" s="108"/>
    </row>
    <row r="100" spans="2:12" s="9" customFormat="1" ht="19.899999999999999" customHeight="1">
      <c r="B100" s="108"/>
      <c r="D100" s="109" t="s">
        <v>127</v>
      </c>
      <c r="E100" s="110"/>
      <c r="F100" s="110"/>
      <c r="G100" s="110"/>
      <c r="H100" s="110"/>
      <c r="I100" s="110"/>
      <c r="J100" s="111">
        <f>J173</f>
        <v>0</v>
      </c>
      <c r="L100" s="108"/>
    </row>
    <row r="101" spans="2:12" s="9" customFormat="1" ht="19.899999999999999" customHeight="1">
      <c r="B101" s="108"/>
      <c r="D101" s="109" t="s">
        <v>128</v>
      </c>
      <c r="E101" s="110"/>
      <c r="F101" s="110"/>
      <c r="G101" s="110"/>
      <c r="H101" s="110"/>
      <c r="I101" s="110"/>
      <c r="J101" s="111">
        <f>J187</f>
        <v>0</v>
      </c>
      <c r="L101" s="108"/>
    </row>
    <row r="102" spans="2:12" s="8" customFormat="1" ht="24.95" customHeight="1">
      <c r="B102" s="104"/>
      <c r="D102" s="105" t="s">
        <v>129</v>
      </c>
      <c r="E102" s="106"/>
      <c r="F102" s="106"/>
      <c r="G102" s="106"/>
      <c r="H102" s="106"/>
      <c r="I102" s="106"/>
      <c r="J102" s="107">
        <f>J190</f>
        <v>0</v>
      </c>
      <c r="L102" s="104"/>
    </row>
    <row r="103" spans="2:12" s="9" customFormat="1" ht="19.899999999999999" customHeight="1">
      <c r="B103" s="108"/>
      <c r="D103" s="109" t="s">
        <v>130</v>
      </c>
      <c r="E103" s="110"/>
      <c r="F103" s="110"/>
      <c r="G103" s="110"/>
      <c r="H103" s="110"/>
      <c r="I103" s="110"/>
      <c r="J103" s="111">
        <f>J191</f>
        <v>0</v>
      </c>
      <c r="L103" s="108"/>
    </row>
    <row r="104" spans="2:12" s="9" customFormat="1" ht="19.899999999999999" customHeight="1">
      <c r="B104" s="108"/>
      <c r="D104" s="109" t="s">
        <v>131</v>
      </c>
      <c r="E104" s="110"/>
      <c r="F104" s="110"/>
      <c r="G104" s="110"/>
      <c r="H104" s="110"/>
      <c r="I104" s="110"/>
      <c r="J104" s="111">
        <f>J210</f>
        <v>0</v>
      </c>
      <c r="L104" s="108"/>
    </row>
    <row r="105" spans="2:12" s="1" customFormat="1" ht="21.75" customHeight="1">
      <c r="B105" s="31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12" s="1" customFormat="1" ht="24.95" customHeight="1">
      <c r="B111" s="31"/>
      <c r="C111" s="20" t="s">
        <v>132</v>
      </c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16</v>
      </c>
      <c r="L113" s="31"/>
    </row>
    <row r="114" spans="2:65" s="1" customFormat="1" ht="26.25" customHeight="1">
      <c r="B114" s="31"/>
      <c r="E114" s="230" t="str">
        <f>E7</f>
        <v>WALDORFSKÁ ŠKOLA BRNO - VÝMĚNA PODLAHOVÝCH KRYTIN</v>
      </c>
      <c r="F114" s="231"/>
      <c r="G114" s="231"/>
      <c r="H114" s="231"/>
      <c r="L114" s="31"/>
    </row>
    <row r="115" spans="2:65" s="1" customFormat="1" ht="12" customHeight="1">
      <c r="B115" s="31"/>
      <c r="C115" s="26" t="s">
        <v>117</v>
      </c>
      <c r="L115" s="31"/>
    </row>
    <row r="116" spans="2:65" s="1" customFormat="1" ht="16.5" customHeight="1">
      <c r="B116" s="31"/>
      <c r="E116" s="192" t="str">
        <f>E9</f>
        <v>D.1.1.b 02 - PAVILON A - PŮDORYS 2.NP</v>
      </c>
      <c r="F116" s="232"/>
      <c r="G116" s="232"/>
      <c r="H116" s="232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20</v>
      </c>
      <c r="F118" s="24" t="str">
        <f>F12</f>
        <v>BRNO</v>
      </c>
      <c r="I118" s="26" t="s">
        <v>22</v>
      </c>
      <c r="J118" s="51">
        <f>IF(J12="","",J12)</f>
        <v>0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23</v>
      </c>
      <c r="F120" s="24" t="str">
        <f>E15</f>
        <v>WALDORFSKÁ ŠKOLA BRNO PLOVDIVSKÁ 2572/8, 616 00 BR</v>
      </c>
      <c r="I120" s="26" t="s">
        <v>29</v>
      </c>
      <c r="J120" s="29" t="str">
        <f>E21</f>
        <v>Ing.Šárka JUSTOVÁ</v>
      </c>
      <c r="L120" s="31"/>
    </row>
    <row r="121" spans="2:65" s="1" customFormat="1" ht="15.2" customHeight="1">
      <c r="B121" s="31"/>
      <c r="C121" s="26" t="s">
        <v>27</v>
      </c>
      <c r="F121" s="24" t="str">
        <f>IF(E18="","",E18)</f>
        <v>Vyplň údaj</v>
      </c>
      <c r="I121" s="26" t="s">
        <v>32</v>
      </c>
      <c r="J121" s="29" t="str">
        <f>E24</f>
        <v xml:space="preserve"> 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2"/>
      <c r="C123" s="113" t="s">
        <v>133</v>
      </c>
      <c r="D123" s="114" t="s">
        <v>60</v>
      </c>
      <c r="E123" s="114" t="s">
        <v>56</v>
      </c>
      <c r="F123" s="114" t="s">
        <v>57</v>
      </c>
      <c r="G123" s="114" t="s">
        <v>134</v>
      </c>
      <c r="H123" s="114" t="s">
        <v>135</v>
      </c>
      <c r="I123" s="114" t="s">
        <v>136</v>
      </c>
      <c r="J123" s="114" t="s">
        <v>121</v>
      </c>
      <c r="K123" s="115" t="s">
        <v>137</v>
      </c>
      <c r="L123" s="112"/>
      <c r="M123" s="58" t="s">
        <v>1</v>
      </c>
      <c r="N123" s="59" t="s">
        <v>39</v>
      </c>
      <c r="O123" s="59" t="s">
        <v>138</v>
      </c>
      <c r="P123" s="59" t="s">
        <v>139</v>
      </c>
      <c r="Q123" s="59" t="s">
        <v>140</v>
      </c>
      <c r="R123" s="59" t="s">
        <v>141</v>
      </c>
      <c r="S123" s="59" t="s">
        <v>142</v>
      </c>
      <c r="T123" s="60" t="s">
        <v>143</v>
      </c>
    </row>
    <row r="124" spans="2:65" s="1" customFormat="1" ht="22.9" customHeight="1">
      <c r="B124" s="31"/>
      <c r="C124" s="63" t="s">
        <v>144</v>
      </c>
      <c r="J124" s="116">
        <f>BK124</f>
        <v>0</v>
      </c>
      <c r="L124" s="31"/>
      <c r="M124" s="61"/>
      <c r="N124" s="52"/>
      <c r="O124" s="52"/>
      <c r="P124" s="117">
        <f>P125+P190</f>
        <v>0</v>
      </c>
      <c r="Q124" s="52"/>
      <c r="R124" s="117">
        <f>R125+R190</f>
        <v>5.4466915800000004</v>
      </c>
      <c r="S124" s="52"/>
      <c r="T124" s="118">
        <f>T125+T190</f>
        <v>2.1967770000000004</v>
      </c>
      <c r="AT124" s="16" t="s">
        <v>74</v>
      </c>
      <c r="AU124" s="16" t="s">
        <v>123</v>
      </c>
      <c r="BK124" s="119">
        <f>BK125+BK190</f>
        <v>0</v>
      </c>
    </row>
    <row r="125" spans="2:65" s="11" customFormat="1" ht="25.9" customHeight="1">
      <c r="B125" s="120"/>
      <c r="D125" s="121" t="s">
        <v>74</v>
      </c>
      <c r="E125" s="122" t="s">
        <v>145</v>
      </c>
      <c r="F125" s="122" t="s">
        <v>146</v>
      </c>
      <c r="I125" s="123"/>
      <c r="J125" s="124">
        <f>BK125</f>
        <v>0</v>
      </c>
      <c r="L125" s="120"/>
      <c r="M125" s="125"/>
      <c r="P125" s="126">
        <f>P126+P154+P173+P187</f>
        <v>0</v>
      </c>
      <c r="R125" s="126">
        <f>R126+R154+R173+R187</f>
        <v>4.6491418000000007</v>
      </c>
      <c r="T125" s="127">
        <f>T126+T154+T173+T187</f>
        <v>1.7884680000000004</v>
      </c>
      <c r="AR125" s="121" t="s">
        <v>83</v>
      </c>
      <c r="AT125" s="128" t="s">
        <v>74</v>
      </c>
      <c r="AU125" s="128" t="s">
        <v>75</v>
      </c>
      <c r="AY125" s="121" t="s">
        <v>147</v>
      </c>
      <c r="BK125" s="129">
        <f>BK126+BK154+BK173+BK187</f>
        <v>0</v>
      </c>
    </row>
    <row r="126" spans="2:65" s="11" customFormat="1" ht="22.9" customHeight="1">
      <c r="B126" s="120"/>
      <c r="D126" s="121" t="s">
        <v>74</v>
      </c>
      <c r="E126" s="130" t="s">
        <v>148</v>
      </c>
      <c r="F126" s="130" t="s">
        <v>149</v>
      </c>
      <c r="I126" s="123"/>
      <c r="J126" s="131">
        <f>BK126</f>
        <v>0</v>
      </c>
      <c r="L126" s="120"/>
      <c r="M126" s="125"/>
      <c r="P126" s="126">
        <f>SUM(P127:P153)</f>
        <v>0</v>
      </c>
      <c r="R126" s="126">
        <f>SUM(R127:R153)</f>
        <v>4.6491418000000007</v>
      </c>
      <c r="T126" s="127">
        <f>SUM(T127:T153)</f>
        <v>0</v>
      </c>
      <c r="AR126" s="121" t="s">
        <v>83</v>
      </c>
      <c r="AT126" s="128" t="s">
        <v>74</v>
      </c>
      <c r="AU126" s="128" t="s">
        <v>83</v>
      </c>
      <c r="AY126" s="121" t="s">
        <v>147</v>
      </c>
      <c r="BK126" s="129">
        <f>SUM(BK127:BK153)</f>
        <v>0</v>
      </c>
    </row>
    <row r="127" spans="2:65" s="1" customFormat="1" ht="16.5" customHeight="1">
      <c r="B127" s="31"/>
      <c r="C127" s="132" t="s">
        <v>83</v>
      </c>
      <c r="D127" s="132" t="s">
        <v>150</v>
      </c>
      <c r="E127" s="133" t="s">
        <v>151</v>
      </c>
      <c r="F127" s="134" t="s">
        <v>152</v>
      </c>
      <c r="G127" s="135" t="s">
        <v>153</v>
      </c>
      <c r="H127" s="136">
        <v>0.04</v>
      </c>
      <c r="I127" s="137"/>
      <c r="J127" s="138">
        <f>ROUND(I127*H127,2)</f>
        <v>0</v>
      </c>
      <c r="K127" s="134" t="s">
        <v>154</v>
      </c>
      <c r="L127" s="31"/>
      <c r="M127" s="139" t="s">
        <v>1</v>
      </c>
      <c r="N127" s="140" t="s">
        <v>40</v>
      </c>
      <c r="P127" s="141">
        <f>O127*H127</f>
        <v>0</v>
      </c>
      <c r="Q127" s="141">
        <v>1.06277</v>
      </c>
      <c r="R127" s="141">
        <f>Q127*H127</f>
        <v>4.2510800000000001E-2</v>
      </c>
      <c r="S127" s="141">
        <v>0</v>
      </c>
      <c r="T127" s="142">
        <f>S127*H127</f>
        <v>0</v>
      </c>
      <c r="AR127" s="143" t="s">
        <v>155</v>
      </c>
      <c r="AT127" s="143" t="s">
        <v>150</v>
      </c>
      <c r="AU127" s="143" t="s">
        <v>85</v>
      </c>
      <c r="AY127" s="16" t="s">
        <v>147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6" t="s">
        <v>83</v>
      </c>
      <c r="BK127" s="144">
        <f>ROUND(I127*H127,2)</f>
        <v>0</v>
      </c>
      <c r="BL127" s="16" t="s">
        <v>155</v>
      </c>
      <c r="BM127" s="143" t="s">
        <v>386</v>
      </c>
    </row>
    <row r="128" spans="2:65" s="1" customFormat="1" ht="11.25">
      <c r="B128" s="31"/>
      <c r="D128" s="145" t="s">
        <v>157</v>
      </c>
      <c r="F128" s="146" t="s">
        <v>158</v>
      </c>
      <c r="I128" s="147"/>
      <c r="L128" s="31"/>
      <c r="M128" s="148"/>
      <c r="T128" s="55"/>
      <c r="AT128" s="16" t="s">
        <v>157</v>
      </c>
      <c r="AU128" s="16" t="s">
        <v>85</v>
      </c>
    </row>
    <row r="129" spans="2:65" s="12" customFormat="1" ht="11.25">
      <c r="B129" s="149"/>
      <c r="D129" s="150" t="s">
        <v>159</v>
      </c>
      <c r="E129" s="151" t="s">
        <v>1</v>
      </c>
      <c r="F129" s="152" t="s">
        <v>160</v>
      </c>
      <c r="H129" s="151" t="s">
        <v>1</v>
      </c>
      <c r="I129" s="153"/>
      <c r="L129" s="149"/>
      <c r="M129" s="154"/>
      <c r="T129" s="155"/>
      <c r="AT129" s="151" t="s">
        <v>159</v>
      </c>
      <c r="AU129" s="151" t="s">
        <v>85</v>
      </c>
      <c r="AV129" s="12" t="s">
        <v>83</v>
      </c>
      <c r="AW129" s="12" t="s">
        <v>31</v>
      </c>
      <c r="AX129" s="12" t="s">
        <v>75</v>
      </c>
      <c r="AY129" s="151" t="s">
        <v>147</v>
      </c>
    </row>
    <row r="130" spans="2:65" s="13" customFormat="1" ht="11.25">
      <c r="B130" s="156"/>
      <c r="D130" s="150" t="s">
        <v>159</v>
      </c>
      <c r="E130" s="157" t="s">
        <v>1</v>
      </c>
      <c r="F130" s="158" t="s">
        <v>161</v>
      </c>
      <c r="H130" s="159">
        <v>0.04</v>
      </c>
      <c r="I130" s="160"/>
      <c r="L130" s="156"/>
      <c r="M130" s="161"/>
      <c r="T130" s="162"/>
      <c r="AT130" s="157" t="s">
        <v>159</v>
      </c>
      <c r="AU130" s="157" t="s">
        <v>85</v>
      </c>
      <c r="AV130" s="13" t="s">
        <v>85</v>
      </c>
      <c r="AW130" s="13" t="s">
        <v>31</v>
      </c>
      <c r="AX130" s="13" t="s">
        <v>83</v>
      </c>
      <c r="AY130" s="157" t="s">
        <v>147</v>
      </c>
    </row>
    <row r="131" spans="2:65" s="1" customFormat="1" ht="49.15" customHeight="1">
      <c r="B131" s="31"/>
      <c r="C131" s="132" t="s">
        <v>85</v>
      </c>
      <c r="D131" s="132" t="s">
        <v>150</v>
      </c>
      <c r="E131" s="133" t="s">
        <v>162</v>
      </c>
      <c r="F131" s="134" t="s">
        <v>163</v>
      </c>
      <c r="G131" s="135" t="s">
        <v>103</v>
      </c>
      <c r="H131" s="136">
        <v>47.813000000000002</v>
      </c>
      <c r="I131" s="137"/>
      <c r="J131" s="138">
        <f>ROUND(I131*H131,2)</f>
        <v>0</v>
      </c>
      <c r="K131" s="134" t="s">
        <v>1</v>
      </c>
      <c r="L131" s="31"/>
      <c r="M131" s="139" t="s">
        <v>1</v>
      </c>
      <c r="N131" s="140" t="s">
        <v>40</v>
      </c>
      <c r="P131" s="141">
        <f>O131*H131</f>
        <v>0</v>
      </c>
      <c r="Q131" s="141">
        <v>1.4999999999999999E-4</v>
      </c>
      <c r="R131" s="141">
        <f>Q131*H131</f>
        <v>7.1719499999999999E-3</v>
      </c>
      <c r="S131" s="141">
        <v>0</v>
      </c>
      <c r="T131" s="142">
        <f>S131*H131</f>
        <v>0</v>
      </c>
      <c r="AR131" s="143" t="s">
        <v>155</v>
      </c>
      <c r="AT131" s="143" t="s">
        <v>150</v>
      </c>
      <c r="AU131" s="143" t="s">
        <v>85</v>
      </c>
      <c r="AY131" s="16" t="s">
        <v>147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6" t="s">
        <v>83</v>
      </c>
      <c r="BK131" s="144">
        <f>ROUND(I131*H131,2)</f>
        <v>0</v>
      </c>
      <c r="BL131" s="16" t="s">
        <v>155</v>
      </c>
      <c r="BM131" s="143" t="s">
        <v>387</v>
      </c>
    </row>
    <row r="132" spans="2:65" s="12" customFormat="1" ht="11.25">
      <c r="B132" s="149"/>
      <c r="D132" s="150" t="s">
        <v>159</v>
      </c>
      <c r="E132" s="151" t="s">
        <v>1</v>
      </c>
      <c r="F132" s="152" t="s">
        <v>165</v>
      </c>
      <c r="H132" s="151" t="s">
        <v>1</v>
      </c>
      <c r="I132" s="153"/>
      <c r="L132" s="149"/>
      <c r="M132" s="154"/>
      <c r="T132" s="155"/>
      <c r="AT132" s="151" t="s">
        <v>159</v>
      </c>
      <c r="AU132" s="151" t="s">
        <v>85</v>
      </c>
      <c r="AV132" s="12" t="s">
        <v>83</v>
      </c>
      <c r="AW132" s="12" t="s">
        <v>31</v>
      </c>
      <c r="AX132" s="12" t="s">
        <v>75</v>
      </c>
      <c r="AY132" s="151" t="s">
        <v>147</v>
      </c>
    </row>
    <row r="133" spans="2:65" s="13" customFormat="1" ht="11.25">
      <c r="B133" s="156"/>
      <c r="D133" s="150" t="s">
        <v>159</v>
      </c>
      <c r="E133" s="157" t="s">
        <v>1</v>
      </c>
      <c r="F133" s="158" t="s">
        <v>166</v>
      </c>
      <c r="H133" s="159">
        <v>22.312999999999999</v>
      </c>
      <c r="I133" s="160"/>
      <c r="L133" s="156"/>
      <c r="M133" s="161"/>
      <c r="T133" s="162"/>
      <c r="AT133" s="157" t="s">
        <v>159</v>
      </c>
      <c r="AU133" s="157" t="s">
        <v>85</v>
      </c>
      <c r="AV133" s="13" t="s">
        <v>85</v>
      </c>
      <c r="AW133" s="13" t="s">
        <v>31</v>
      </c>
      <c r="AX133" s="13" t="s">
        <v>75</v>
      </c>
      <c r="AY133" s="157" t="s">
        <v>147</v>
      </c>
    </row>
    <row r="134" spans="2:65" s="12" customFormat="1" ht="11.25">
      <c r="B134" s="149"/>
      <c r="D134" s="150" t="s">
        <v>159</v>
      </c>
      <c r="E134" s="151" t="s">
        <v>1</v>
      </c>
      <c r="F134" s="152" t="s">
        <v>167</v>
      </c>
      <c r="H134" s="151" t="s">
        <v>1</v>
      </c>
      <c r="I134" s="153"/>
      <c r="L134" s="149"/>
      <c r="M134" s="154"/>
      <c r="T134" s="155"/>
      <c r="AT134" s="151" t="s">
        <v>159</v>
      </c>
      <c r="AU134" s="151" t="s">
        <v>85</v>
      </c>
      <c r="AV134" s="12" t="s">
        <v>83</v>
      </c>
      <c r="AW134" s="12" t="s">
        <v>31</v>
      </c>
      <c r="AX134" s="12" t="s">
        <v>75</v>
      </c>
      <c r="AY134" s="151" t="s">
        <v>147</v>
      </c>
    </row>
    <row r="135" spans="2:65" s="13" customFormat="1" ht="11.25">
      <c r="B135" s="156"/>
      <c r="D135" s="150" t="s">
        <v>159</v>
      </c>
      <c r="E135" s="157" t="s">
        <v>1</v>
      </c>
      <c r="F135" s="158" t="s">
        <v>168</v>
      </c>
      <c r="H135" s="159">
        <v>25.5</v>
      </c>
      <c r="I135" s="160"/>
      <c r="L135" s="156"/>
      <c r="M135" s="161"/>
      <c r="T135" s="162"/>
      <c r="AT135" s="157" t="s">
        <v>159</v>
      </c>
      <c r="AU135" s="157" t="s">
        <v>85</v>
      </c>
      <c r="AV135" s="13" t="s">
        <v>85</v>
      </c>
      <c r="AW135" s="13" t="s">
        <v>31</v>
      </c>
      <c r="AX135" s="13" t="s">
        <v>75</v>
      </c>
      <c r="AY135" s="157" t="s">
        <v>147</v>
      </c>
    </row>
    <row r="136" spans="2:65" s="14" customFormat="1" ht="11.25">
      <c r="B136" s="163"/>
      <c r="D136" s="150" t="s">
        <v>159</v>
      </c>
      <c r="E136" s="164" t="s">
        <v>1</v>
      </c>
      <c r="F136" s="165" t="s">
        <v>169</v>
      </c>
      <c r="H136" s="166">
        <v>47.813000000000002</v>
      </c>
      <c r="I136" s="167"/>
      <c r="L136" s="163"/>
      <c r="M136" s="168"/>
      <c r="T136" s="169"/>
      <c r="AT136" s="164" t="s">
        <v>159</v>
      </c>
      <c r="AU136" s="164" t="s">
        <v>85</v>
      </c>
      <c r="AV136" s="14" t="s">
        <v>155</v>
      </c>
      <c r="AW136" s="14" t="s">
        <v>31</v>
      </c>
      <c r="AX136" s="14" t="s">
        <v>83</v>
      </c>
      <c r="AY136" s="164" t="s">
        <v>147</v>
      </c>
    </row>
    <row r="137" spans="2:65" s="1" customFormat="1" ht="62.65" customHeight="1">
      <c r="B137" s="31"/>
      <c r="C137" s="132" t="s">
        <v>105</v>
      </c>
      <c r="D137" s="132" t="s">
        <v>150</v>
      </c>
      <c r="E137" s="133" t="s">
        <v>170</v>
      </c>
      <c r="F137" s="134" t="s">
        <v>171</v>
      </c>
      <c r="G137" s="135" t="s">
        <v>103</v>
      </c>
      <c r="H137" s="136">
        <v>22.312999999999999</v>
      </c>
      <c r="I137" s="137"/>
      <c r="J137" s="138">
        <f>ROUND(I137*H137,2)</f>
        <v>0</v>
      </c>
      <c r="K137" s="134" t="s">
        <v>1</v>
      </c>
      <c r="L137" s="31"/>
      <c r="M137" s="139" t="s">
        <v>1</v>
      </c>
      <c r="N137" s="140" t="s">
        <v>40</v>
      </c>
      <c r="P137" s="141">
        <f>O137*H137</f>
        <v>0</v>
      </c>
      <c r="Q137" s="141">
        <v>1.8500000000000001E-3</v>
      </c>
      <c r="R137" s="141">
        <f>Q137*H137</f>
        <v>4.1279049999999998E-2</v>
      </c>
      <c r="S137" s="141">
        <v>0</v>
      </c>
      <c r="T137" s="142">
        <f>S137*H137</f>
        <v>0</v>
      </c>
      <c r="AR137" s="143" t="s">
        <v>155</v>
      </c>
      <c r="AT137" s="143" t="s">
        <v>150</v>
      </c>
      <c r="AU137" s="143" t="s">
        <v>85</v>
      </c>
      <c r="AY137" s="16" t="s">
        <v>147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6" t="s">
        <v>83</v>
      </c>
      <c r="BK137" s="144">
        <f>ROUND(I137*H137,2)</f>
        <v>0</v>
      </c>
      <c r="BL137" s="16" t="s">
        <v>155</v>
      </c>
      <c r="BM137" s="143" t="s">
        <v>388</v>
      </c>
    </row>
    <row r="138" spans="2:65" s="12" customFormat="1" ht="11.25">
      <c r="B138" s="149"/>
      <c r="D138" s="150" t="s">
        <v>159</v>
      </c>
      <c r="E138" s="151" t="s">
        <v>1</v>
      </c>
      <c r="F138" s="152" t="s">
        <v>165</v>
      </c>
      <c r="H138" s="151" t="s">
        <v>1</v>
      </c>
      <c r="I138" s="153"/>
      <c r="L138" s="149"/>
      <c r="M138" s="154"/>
      <c r="T138" s="155"/>
      <c r="AT138" s="151" t="s">
        <v>159</v>
      </c>
      <c r="AU138" s="151" t="s">
        <v>85</v>
      </c>
      <c r="AV138" s="12" t="s">
        <v>83</v>
      </c>
      <c r="AW138" s="12" t="s">
        <v>31</v>
      </c>
      <c r="AX138" s="12" t="s">
        <v>75</v>
      </c>
      <c r="AY138" s="151" t="s">
        <v>147</v>
      </c>
    </row>
    <row r="139" spans="2:65" s="13" customFormat="1" ht="11.25">
      <c r="B139" s="156"/>
      <c r="D139" s="150" t="s">
        <v>159</v>
      </c>
      <c r="E139" s="157" t="s">
        <v>1</v>
      </c>
      <c r="F139" s="158" t="s">
        <v>166</v>
      </c>
      <c r="H139" s="159">
        <v>22.312999999999999</v>
      </c>
      <c r="I139" s="160"/>
      <c r="L139" s="156"/>
      <c r="M139" s="161"/>
      <c r="T139" s="162"/>
      <c r="AT139" s="157" t="s">
        <v>159</v>
      </c>
      <c r="AU139" s="157" t="s">
        <v>85</v>
      </c>
      <c r="AV139" s="13" t="s">
        <v>85</v>
      </c>
      <c r="AW139" s="13" t="s">
        <v>31</v>
      </c>
      <c r="AX139" s="13" t="s">
        <v>83</v>
      </c>
      <c r="AY139" s="157" t="s">
        <v>147</v>
      </c>
    </row>
    <row r="140" spans="2:65" s="1" customFormat="1" ht="37.9" customHeight="1">
      <c r="B140" s="31"/>
      <c r="C140" s="132" t="s">
        <v>155</v>
      </c>
      <c r="D140" s="132" t="s">
        <v>150</v>
      </c>
      <c r="E140" s="133" t="s">
        <v>173</v>
      </c>
      <c r="F140" s="134" t="s">
        <v>174</v>
      </c>
      <c r="G140" s="135" t="s">
        <v>103</v>
      </c>
      <c r="H140" s="136">
        <v>25.5</v>
      </c>
      <c r="I140" s="137"/>
      <c r="J140" s="138">
        <f>ROUND(I140*H140,2)</f>
        <v>0</v>
      </c>
      <c r="K140" s="134" t="s">
        <v>1</v>
      </c>
      <c r="L140" s="31"/>
      <c r="M140" s="139" t="s">
        <v>1</v>
      </c>
      <c r="N140" s="140" t="s">
        <v>40</v>
      </c>
      <c r="P140" s="141">
        <f>O140*H140</f>
        <v>0</v>
      </c>
      <c r="Q140" s="141">
        <v>5.5E-2</v>
      </c>
      <c r="R140" s="141">
        <f>Q140*H140</f>
        <v>1.4025000000000001</v>
      </c>
      <c r="S140" s="141">
        <v>0</v>
      </c>
      <c r="T140" s="142">
        <f>S140*H140</f>
        <v>0</v>
      </c>
      <c r="AR140" s="143" t="s">
        <v>155</v>
      </c>
      <c r="AT140" s="143" t="s">
        <v>150</v>
      </c>
      <c r="AU140" s="143" t="s">
        <v>85</v>
      </c>
      <c r="AY140" s="16" t="s">
        <v>147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6" t="s">
        <v>83</v>
      </c>
      <c r="BK140" s="144">
        <f>ROUND(I140*H140,2)</f>
        <v>0</v>
      </c>
      <c r="BL140" s="16" t="s">
        <v>155</v>
      </c>
      <c r="BM140" s="143" t="s">
        <v>389</v>
      </c>
    </row>
    <row r="141" spans="2:65" s="12" customFormat="1" ht="11.25">
      <c r="B141" s="149"/>
      <c r="D141" s="150" t="s">
        <v>159</v>
      </c>
      <c r="E141" s="151" t="s">
        <v>1</v>
      </c>
      <c r="F141" s="152" t="s">
        <v>167</v>
      </c>
      <c r="H141" s="151" t="s">
        <v>1</v>
      </c>
      <c r="I141" s="153"/>
      <c r="L141" s="149"/>
      <c r="M141" s="154"/>
      <c r="T141" s="155"/>
      <c r="AT141" s="151" t="s">
        <v>159</v>
      </c>
      <c r="AU141" s="151" t="s">
        <v>85</v>
      </c>
      <c r="AV141" s="12" t="s">
        <v>83</v>
      </c>
      <c r="AW141" s="12" t="s">
        <v>31</v>
      </c>
      <c r="AX141" s="12" t="s">
        <v>75</v>
      </c>
      <c r="AY141" s="151" t="s">
        <v>147</v>
      </c>
    </row>
    <row r="142" spans="2:65" s="13" customFormat="1" ht="11.25">
      <c r="B142" s="156"/>
      <c r="D142" s="150" t="s">
        <v>159</v>
      </c>
      <c r="E142" s="157" t="s">
        <v>1</v>
      </c>
      <c r="F142" s="158" t="s">
        <v>168</v>
      </c>
      <c r="H142" s="159">
        <v>25.5</v>
      </c>
      <c r="I142" s="160"/>
      <c r="L142" s="156"/>
      <c r="M142" s="161"/>
      <c r="T142" s="162"/>
      <c r="AT142" s="157" t="s">
        <v>159</v>
      </c>
      <c r="AU142" s="157" t="s">
        <v>85</v>
      </c>
      <c r="AV142" s="13" t="s">
        <v>85</v>
      </c>
      <c r="AW142" s="13" t="s">
        <v>31</v>
      </c>
      <c r="AX142" s="13" t="s">
        <v>83</v>
      </c>
      <c r="AY142" s="157" t="s">
        <v>147</v>
      </c>
    </row>
    <row r="143" spans="2:65" s="1" customFormat="1" ht="49.15" customHeight="1">
      <c r="B143" s="31"/>
      <c r="C143" s="132" t="s">
        <v>176</v>
      </c>
      <c r="D143" s="132" t="s">
        <v>150</v>
      </c>
      <c r="E143" s="133" t="s">
        <v>177</v>
      </c>
      <c r="F143" s="134" t="s">
        <v>178</v>
      </c>
      <c r="G143" s="135" t="s">
        <v>103</v>
      </c>
      <c r="H143" s="136">
        <v>25.5</v>
      </c>
      <c r="I143" s="137"/>
      <c r="J143" s="138">
        <f>ROUND(I143*H143,2)</f>
        <v>0</v>
      </c>
      <c r="K143" s="134" t="s">
        <v>1</v>
      </c>
      <c r="L143" s="31"/>
      <c r="M143" s="139" t="s">
        <v>1</v>
      </c>
      <c r="N143" s="140" t="s">
        <v>40</v>
      </c>
      <c r="P143" s="141">
        <f>O143*H143</f>
        <v>0</v>
      </c>
      <c r="Q143" s="141">
        <v>5.5E-2</v>
      </c>
      <c r="R143" s="141">
        <f>Q143*H143</f>
        <v>1.4025000000000001</v>
      </c>
      <c r="S143" s="141">
        <v>0</v>
      </c>
      <c r="T143" s="142">
        <f>S143*H143</f>
        <v>0</v>
      </c>
      <c r="AR143" s="143" t="s">
        <v>155</v>
      </c>
      <c r="AT143" s="143" t="s">
        <v>150</v>
      </c>
      <c r="AU143" s="143" t="s">
        <v>85</v>
      </c>
      <c r="AY143" s="16" t="s">
        <v>147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6" t="s">
        <v>83</v>
      </c>
      <c r="BK143" s="144">
        <f>ROUND(I143*H143,2)</f>
        <v>0</v>
      </c>
      <c r="BL143" s="16" t="s">
        <v>155</v>
      </c>
      <c r="BM143" s="143" t="s">
        <v>390</v>
      </c>
    </row>
    <row r="144" spans="2:65" s="12" customFormat="1" ht="11.25">
      <c r="B144" s="149"/>
      <c r="D144" s="150" t="s">
        <v>159</v>
      </c>
      <c r="E144" s="151" t="s">
        <v>1</v>
      </c>
      <c r="F144" s="152" t="s">
        <v>167</v>
      </c>
      <c r="H144" s="151" t="s">
        <v>1</v>
      </c>
      <c r="I144" s="153"/>
      <c r="L144" s="149"/>
      <c r="M144" s="154"/>
      <c r="T144" s="155"/>
      <c r="AT144" s="151" t="s">
        <v>159</v>
      </c>
      <c r="AU144" s="151" t="s">
        <v>85</v>
      </c>
      <c r="AV144" s="12" t="s">
        <v>83</v>
      </c>
      <c r="AW144" s="12" t="s">
        <v>31</v>
      </c>
      <c r="AX144" s="12" t="s">
        <v>75</v>
      </c>
      <c r="AY144" s="151" t="s">
        <v>147</v>
      </c>
    </row>
    <row r="145" spans="2:65" s="13" customFormat="1" ht="11.25">
      <c r="B145" s="156"/>
      <c r="D145" s="150" t="s">
        <v>159</v>
      </c>
      <c r="E145" s="157" t="s">
        <v>1</v>
      </c>
      <c r="F145" s="158" t="s">
        <v>168</v>
      </c>
      <c r="H145" s="159">
        <v>25.5</v>
      </c>
      <c r="I145" s="160"/>
      <c r="L145" s="156"/>
      <c r="M145" s="161"/>
      <c r="T145" s="162"/>
      <c r="AT145" s="157" t="s">
        <v>159</v>
      </c>
      <c r="AU145" s="157" t="s">
        <v>85</v>
      </c>
      <c r="AV145" s="13" t="s">
        <v>85</v>
      </c>
      <c r="AW145" s="13" t="s">
        <v>31</v>
      </c>
      <c r="AX145" s="13" t="s">
        <v>83</v>
      </c>
      <c r="AY145" s="157" t="s">
        <v>147</v>
      </c>
    </row>
    <row r="146" spans="2:65" s="1" customFormat="1" ht="24.2" customHeight="1">
      <c r="B146" s="31"/>
      <c r="C146" s="132" t="s">
        <v>148</v>
      </c>
      <c r="D146" s="132" t="s">
        <v>150</v>
      </c>
      <c r="E146" s="133" t="s">
        <v>180</v>
      </c>
      <c r="F146" s="134" t="s">
        <v>181</v>
      </c>
      <c r="G146" s="135" t="s">
        <v>103</v>
      </c>
      <c r="H146" s="136">
        <v>15.938000000000001</v>
      </c>
      <c r="I146" s="137"/>
      <c r="J146" s="138">
        <f>ROUND(I146*H146,2)</f>
        <v>0</v>
      </c>
      <c r="K146" s="134" t="s">
        <v>154</v>
      </c>
      <c r="L146" s="31"/>
      <c r="M146" s="139" t="s">
        <v>1</v>
      </c>
      <c r="N146" s="140" t="s">
        <v>40</v>
      </c>
      <c r="P146" s="141">
        <f>O146*H146</f>
        <v>0</v>
      </c>
      <c r="Q146" s="141">
        <v>0.11</v>
      </c>
      <c r="R146" s="141">
        <f>Q146*H146</f>
        <v>1.7531800000000002</v>
      </c>
      <c r="S146" s="141">
        <v>0</v>
      </c>
      <c r="T146" s="142">
        <f>S146*H146</f>
        <v>0</v>
      </c>
      <c r="AR146" s="143" t="s">
        <v>155</v>
      </c>
      <c r="AT146" s="143" t="s">
        <v>150</v>
      </c>
      <c r="AU146" s="143" t="s">
        <v>85</v>
      </c>
      <c r="AY146" s="16" t="s">
        <v>147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6" t="s">
        <v>83</v>
      </c>
      <c r="BK146" s="144">
        <f>ROUND(I146*H146,2)</f>
        <v>0</v>
      </c>
      <c r="BL146" s="16" t="s">
        <v>155</v>
      </c>
      <c r="BM146" s="143" t="s">
        <v>391</v>
      </c>
    </row>
    <row r="147" spans="2:65" s="1" customFormat="1" ht="11.25">
      <c r="B147" s="31"/>
      <c r="D147" s="145" t="s">
        <v>157</v>
      </c>
      <c r="F147" s="146" t="s">
        <v>183</v>
      </c>
      <c r="I147" s="147"/>
      <c r="L147" s="31"/>
      <c r="M147" s="148"/>
      <c r="T147" s="55"/>
      <c r="AT147" s="16" t="s">
        <v>157</v>
      </c>
      <c r="AU147" s="16" t="s">
        <v>85</v>
      </c>
    </row>
    <row r="148" spans="2:65" s="12" customFormat="1" ht="11.25">
      <c r="B148" s="149"/>
      <c r="D148" s="150" t="s">
        <v>159</v>
      </c>
      <c r="E148" s="151" t="s">
        <v>1</v>
      </c>
      <c r="F148" s="152" t="s">
        <v>160</v>
      </c>
      <c r="H148" s="151" t="s">
        <v>1</v>
      </c>
      <c r="I148" s="153"/>
      <c r="L148" s="149"/>
      <c r="M148" s="154"/>
      <c r="T148" s="155"/>
      <c r="AT148" s="151" t="s">
        <v>159</v>
      </c>
      <c r="AU148" s="151" t="s">
        <v>85</v>
      </c>
      <c r="AV148" s="12" t="s">
        <v>83</v>
      </c>
      <c r="AW148" s="12" t="s">
        <v>31</v>
      </c>
      <c r="AX148" s="12" t="s">
        <v>75</v>
      </c>
      <c r="AY148" s="151" t="s">
        <v>147</v>
      </c>
    </row>
    <row r="149" spans="2:65" s="13" customFormat="1" ht="11.25">
      <c r="B149" s="156"/>
      <c r="D149" s="150" t="s">
        <v>159</v>
      </c>
      <c r="E149" s="157" t="s">
        <v>1</v>
      </c>
      <c r="F149" s="158" t="s">
        <v>184</v>
      </c>
      <c r="H149" s="159">
        <v>15.938000000000001</v>
      </c>
      <c r="I149" s="160"/>
      <c r="L149" s="156"/>
      <c r="M149" s="161"/>
      <c r="T149" s="162"/>
      <c r="AT149" s="157" t="s">
        <v>159</v>
      </c>
      <c r="AU149" s="157" t="s">
        <v>85</v>
      </c>
      <c r="AV149" s="13" t="s">
        <v>85</v>
      </c>
      <c r="AW149" s="13" t="s">
        <v>31</v>
      </c>
      <c r="AX149" s="13" t="s">
        <v>83</v>
      </c>
      <c r="AY149" s="157" t="s">
        <v>147</v>
      </c>
    </row>
    <row r="150" spans="2:65" s="1" customFormat="1" ht="24.2" customHeight="1">
      <c r="B150" s="31"/>
      <c r="C150" s="132" t="s">
        <v>185</v>
      </c>
      <c r="D150" s="132" t="s">
        <v>150</v>
      </c>
      <c r="E150" s="133" t="s">
        <v>186</v>
      </c>
      <c r="F150" s="134" t="s">
        <v>187</v>
      </c>
      <c r="G150" s="135" t="s">
        <v>103</v>
      </c>
      <c r="H150" s="136">
        <v>15.938000000000001</v>
      </c>
      <c r="I150" s="137"/>
      <c r="J150" s="138">
        <f>ROUND(I150*H150,2)</f>
        <v>0</v>
      </c>
      <c r="K150" s="134" t="s">
        <v>154</v>
      </c>
      <c r="L150" s="31"/>
      <c r="M150" s="139" t="s">
        <v>1</v>
      </c>
      <c r="N150" s="140" t="s">
        <v>40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155</v>
      </c>
      <c r="AT150" s="143" t="s">
        <v>150</v>
      </c>
      <c r="AU150" s="143" t="s">
        <v>85</v>
      </c>
      <c r="AY150" s="16" t="s">
        <v>147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6" t="s">
        <v>83</v>
      </c>
      <c r="BK150" s="144">
        <f>ROUND(I150*H150,2)</f>
        <v>0</v>
      </c>
      <c r="BL150" s="16" t="s">
        <v>155</v>
      </c>
      <c r="BM150" s="143" t="s">
        <v>392</v>
      </c>
    </row>
    <row r="151" spans="2:65" s="1" customFormat="1" ht="11.25">
      <c r="B151" s="31"/>
      <c r="D151" s="145" t="s">
        <v>157</v>
      </c>
      <c r="F151" s="146" t="s">
        <v>189</v>
      </c>
      <c r="I151" s="147"/>
      <c r="L151" s="31"/>
      <c r="M151" s="148"/>
      <c r="T151" s="55"/>
      <c r="AT151" s="16" t="s">
        <v>157</v>
      </c>
      <c r="AU151" s="16" t="s">
        <v>85</v>
      </c>
    </row>
    <row r="152" spans="2:65" s="12" customFormat="1" ht="11.25">
      <c r="B152" s="149"/>
      <c r="D152" s="150" t="s">
        <v>159</v>
      </c>
      <c r="E152" s="151" t="s">
        <v>1</v>
      </c>
      <c r="F152" s="152" t="s">
        <v>160</v>
      </c>
      <c r="H152" s="151" t="s">
        <v>1</v>
      </c>
      <c r="I152" s="153"/>
      <c r="L152" s="149"/>
      <c r="M152" s="154"/>
      <c r="T152" s="155"/>
      <c r="AT152" s="151" t="s">
        <v>159</v>
      </c>
      <c r="AU152" s="151" t="s">
        <v>85</v>
      </c>
      <c r="AV152" s="12" t="s">
        <v>83</v>
      </c>
      <c r="AW152" s="12" t="s">
        <v>31</v>
      </c>
      <c r="AX152" s="12" t="s">
        <v>75</v>
      </c>
      <c r="AY152" s="151" t="s">
        <v>147</v>
      </c>
    </row>
    <row r="153" spans="2:65" s="13" customFormat="1" ht="11.25">
      <c r="B153" s="156"/>
      <c r="D153" s="150" t="s">
        <v>159</v>
      </c>
      <c r="E153" s="157" t="s">
        <v>1</v>
      </c>
      <c r="F153" s="158" t="s">
        <v>184</v>
      </c>
      <c r="H153" s="159">
        <v>15.938000000000001</v>
      </c>
      <c r="I153" s="160"/>
      <c r="L153" s="156"/>
      <c r="M153" s="161"/>
      <c r="T153" s="162"/>
      <c r="AT153" s="157" t="s">
        <v>159</v>
      </c>
      <c r="AU153" s="157" t="s">
        <v>85</v>
      </c>
      <c r="AV153" s="13" t="s">
        <v>85</v>
      </c>
      <c r="AW153" s="13" t="s">
        <v>31</v>
      </c>
      <c r="AX153" s="13" t="s">
        <v>83</v>
      </c>
      <c r="AY153" s="157" t="s">
        <v>147</v>
      </c>
    </row>
    <row r="154" spans="2:65" s="11" customFormat="1" ht="22.9" customHeight="1">
      <c r="B154" s="120"/>
      <c r="D154" s="121" t="s">
        <v>74</v>
      </c>
      <c r="E154" s="130" t="s">
        <v>190</v>
      </c>
      <c r="F154" s="130" t="s">
        <v>191</v>
      </c>
      <c r="I154" s="123"/>
      <c r="J154" s="131">
        <f>BK154</f>
        <v>0</v>
      </c>
      <c r="L154" s="120"/>
      <c r="M154" s="125"/>
      <c r="P154" s="126">
        <f>SUM(P155:P172)</f>
        <v>0</v>
      </c>
      <c r="R154" s="126">
        <f>SUM(R155:R172)</f>
        <v>0</v>
      </c>
      <c r="T154" s="127">
        <f>SUM(T155:T172)</f>
        <v>1.7884680000000004</v>
      </c>
      <c r="AR154" s="121" t="s">
        <v>83</v>
      </c>
      <c r="AT154" s="128" t="s">
        <v>74</v>
      </c>
      <c r="AU154" s="128" t="s">
        <v>83</v>
      </c>
      <c r="AY154" s="121" t="s">
        <v>147</v>
      </c>
      <c r="BK154" s="129">
        <f>SUM(BK155:BK172)</f>
        <v>0</v>
      </c>
    </row>
    <row r="155" spans="2:65" s="1" customFormat="1" ht="16.5" customHeight="1">
      <c r="B155" s="31"/>
      <c r="C155" s="132" t="s">
        <v>192</v>
      </c>
      <c r="D155" s="132" t="s">
        <v>150</v>
      </c>
      <c r="E155" s="133" t="s">
        <v>193</v>
      </c>
      <c r="F155" s="134" t="s">
        <v>194</v>
      </c>
      <c r="G155" s="135" t="s">
        <v>195</v>
      </c>
      <c r="H155" s="136">
        <v>1</v>
      </c>
      <c r="I155" s="137"/>
      <c r="J155" s="138">
        <f>ROUND(I155*H155,2)</f>
        <v>0</v>
      </c>
      <c r="K155" s="134" t="s">
        <v>1</v>
      </c>
      <c r="L155" s="31"/>
      <c r="M155" s="139" t="s">
        <v>1</v>
      </c>
      <c r="N155" s="140" t="s">
        <v>40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155</v>
      </c>
      <c r="AT155" s="143" t="s">
        <v>150</v>
      </c>
      <c r="AU155" s="143" t="s">
        <v>85</v>
      </c>
      <c r="AY155" s="16" t="s">
        <v>147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6" t="s">
        <v>83</v>
      </c>
      <c r="BK155" s="144">
        <f>ROUND(I155*H155,2)</f>
        <v>0</v>
      </c>
      <c r="BL155" s="16" t="s">
        <v>155</v>
      </c>
      <c r="BM155" s="143" t="s">
        <v>393</v>
      </c>
    </row>
    <row r="156" spans="2:65" s="1" customFormat="1" ht="37.9" customHeight="1">
      <c r="B156" s="31"/>
      <c r="C156" s="132" t="s">
        <v>190</v>
      </c>
      <c r="D156" s="132" t="s">
        <v>150</v>
      </c>
      <c r="E156" s="133" t="s">
        <v>197</v>
      </c>
      <c r="F156" s="134" t="s">
        <v>198</v>
      </c>
      <c r="G156" s="135" t="s">
        <v>199</v>
      </c>
      <c r="H156" s="136">
        <v>0.79700000000000004</v>
      </c>
      <c r="I156" s="137"/>
      <c r="J156" s="138">
        <f>ROUND(I156*H156,2)</f>
        <v>0</v>
      </c>
      <c r="K156" s="134" t="s">
        <v>154</v>
      </c>
      <c r="L156" s="31"/>
      <c r="M156" s="139" t="s">
        <v>1</v>
      </c>
      <c r="N156" s="140" t="s">
        <v>40</v>
      </c>
      <c r="P156" s="141">
        <f>O156*H156</f>
        <v>0</v>
      </c>
      <c r="Q156" s="141">
        <v>0</v>
      </c>
      <c r="R156" s="141">
        <f>Q156*H156</f>
        <v>0</v>
      </c>
      <c r="S156" s="141">
        <v>2.2000000000000002</v>
      </c>
      <c r="T156" s="142">
        <f>S156*H156</f>
        <v>1.7534000000000003</v>
      </c>
      <c r="AR156" s="143" t="s">
        <v>155</v>
      </c>
      <c r="AT156" s="143" t="s">
        <v>150</v>
      </c>
      <c r="AU156" s="143" t="s">
        <v>85</v>
      </c>
      <c r="AY156" s="16" t="s">
        <v>147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83</v>
      </c>
      <c r="BK156" s="144">
        <f>ROUND(I156*H156,2)</f>
        <v>0</v>
      </c>
      <c r="BL156" s="16" t="s">
        <v>155</v>
      </c>
      <c r="BM156" s="143" t="s">
        <v>394</v>
      </c>
    </row>
    <row r="157" spans="2:65" s="1" customFormat="1" ht="11.25">
      <c r="B157" s="31"/>
      <c r="D157" s="145" t="s">
        <v>157</v>
      </c>
      <c r="F157" s="146" t="s">
        <v>201</v>
      </c>
      <c r="I157" s="147"/>
      <c r="L157" s="31"/>
      <c r="M157" s="148"/>
      <c r="T157" s="55"/>
      <c r="AT157" s="16" t="s">
        <v>157</v>
      </c>
      <c r="AU157" s="16" t="s">
        <v>85</v>
      </c>
    </row>
    <row r="158" spans="2:65" s="12" customFormat="1" ht="11.25">
      <c r="B158" s="149"/>
      <c r="D158" s="150" t="s">
        <v>159</v>
      </c>
      <c r="E158" s="151" t="s">
        <v>1</v>
      </c>
      <c r="F158" s="152" t="s">
        <v>160</v>
      </c>
      <c r="H158" s="151" t="s">
        <v>1</v>
      </c>
      <c r="I158" s="153"/>
      <c r="L158" s="149"/>
      <c r="M158" s="154"/>
      <c r="T158" s="155"/>
      <c r="AT158" s="151" t="s">
        <v>159</v>
      </c>
      <c r="AU158" s="151" t="s">
        <v>85</v>
      </c>
      <c r="AV158" s="12" t="s">
        <v>83</v>
      </c>
      <c r="AW158" s="12" t="s">
        <v>31</v>
      </c>
      <c r="AX158" s="12" t="s">
        <v>75</v>
      </c>
      <c r="AY158" s="151" t="s">
        <v>147</v>
      </c>
    </row>
    <row r="159" spans="2:65" s="13" customFormat="1" ht="11.25">
      <c r="B159" s="156"/>
      <c r="D159" s="150" t="s">
        <v>159</v>
      </c>
      <c r="E159" s="157" t="s">
        <v>1</v>
      </c>
      <c r="F159" s="158" t="s">
        <v>202</v>
      </c>
      <c r="H159" s="159">
        <v>0.79700000000000004</v>
      </c>
      <c r="I159" s="160"/>
      <c r="L159" s="156"/>
      <c r="M159" s="161"/>
      <c r="T159" s="162"/>
      <c r="AT159" s="157" t="s">
        <v>159</v>
      </c>
      <c r="AU159" s="157" t="s">
        <v>85</v>
      </c>
      <c r="AV159" s="13" t="s">
        <v>85</v>
      </c>
      <c r="AW159" s="13" t="s">
        <v>31</v>
      </c>
      <c r="AX159" s="13" t="s">
        <v>83</v>
      </c>
      <c r="AY159" s="157" t="s">
        <v>147</v>
      </c>
    </row>
    <row r="160" spans="2:65" s="1" customFormat="1" ht="21.75" customHeight="1">
      <c r="B160" s="31"/>
      <c r="C160" s="132" t="s">
        <v>203</v>
      </c>
      <c r="D160" s="132" t="s">
        <v>150</v>
      </c>
      <c r="E160" s="133" t="s">
        <v>204</v>
      </c>
      <c r="F160" s="134" t="s">
        <v>205</v>
      </c>
      <c r="G160" s="135" t="s">
        <v>103</v>
      </c>
      <c r="H160" s="136">
        <v>63.750999999999998</v>
      </c>
      <c r="I160" s="137"/>
      <c r="J160" s="138">
        <f>ROUND(I160*H160,2)</f>
        <v>0</v>
      </c>
      <c r="K160" s="134" t="s">
        <v>154</v>
      </c>
      <c r="L160" s="31"/>
      <c r="M160" s="139" t="s">
        <v>1</v>
      </c>
      <c r="N160" s="140" t="s">
        <v>40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155</v>
      </c>
      <c r="AT160" s="143" t="s">
        <v>150</v>
      </c>
      <c r="AU160" s="143" t="s">
        <v>85</v>
      </c>
      <c r="AY160" s="16" t="s">
        <v>147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6" t="s">
        <v>83</v>
      </c>
      <c r="BK160" s="144">
        <f>ROUND(I160*H160,2)</f>
        <v>0</v>
      </c>
      <c r="BL160" s="16" t="s">
        <v>155</v>
      </c>
      <c r="BM160" s="143" t="s">
        <v>395</v>
      </c>
    </row>
    <row r="161" spans="2:65" s="1" customFormat="1" ht="11.25">
      <c r="B161" s="31"/>
      <c r="D161" s="145" t="s">
        <v>157</v>
      </c>
      <c r="F161" s="146" t="s">
        <v>207</v>
      </c>
      <c r="I161" s="147"/>
      <c r="L161" s="31"/>
      <c r="M161" s="148"/>
      <c r="T161" s="55"/>
      <c r="AT161" s="16" t="s">
        <v>157</v>
      </c>
      <c r="AU161" s="16" t="s">
        <v>85</v>
      </c>
    </row>
    <row r="162" spans="2:65" s="12" customFormat="1" ht="11.25">
      <c r="B162" s="149"/>
      <c r="D162" s="150" t="s">
        <v>159</v>
      </c>
      <c r="E162" s="151" t="s">
        <v>1</v>
      </c>
      <c r="F162" s="152" t="s">
        <v>165</v>
      </c>
      <c r="H162" s="151" t="s">
        <v>1</v>
      </c>
      <c r="I162" s="153"/>
      <c r="L162" s="149"/>
      <c r="M162" s="154"/>
      <c r="T162" s="155"/>
      <c r="AT162" s="151" t="s">
        <v>159</v>
      </c>
      <c r="AU162" s="151" t="s">
        <v>85</v>
      </c>
      <c r="AV162" s="12" t="s">
        <v>83</v>
      </c>
      <c r="AW162" s="12" t="s">
        <v>31</v>
      </c>
      <c r="AX162" s="12" t="s">
        <v>75</v>
      </c>
      <c r="AY162" s="151" t="s">
        <v>147</v>
      </c>
    </row>
    <row r="163" spans="2:65" s="13" customFormat="1" ht="11.25">
      <c r="B163" s="156"/>
      <c r="D163" s="150" t="s">
        <v>159</v>
      </c>
      <c r="E163" s="157" t="s">
        <v>1</v>
      </c>
      <c r="F163" s="158" t="s">
        <v>166</v>
      </c>
      <c r="H163" s="159">
        <v>22.312999999999999</v>
      </c>
      <c r="I163" s="160"/>
      <c r="L163" s="156"/>
      <c r="M163" s="161"/>
      <c r="T163" s="162"/>
      <c r="AT163" s="157" t="s">
        <v>159</v>
      </c>
      <c r="AU163" s="157" t="s">
        <v>85</v>
      </c>
      <c r="AV163" s="13" t="s">
        <v>85</v>
      </c>
      <c r="AW163" s="13" t="s">
        <v>31</v>
      </c>
      <c r="AX163" s="13" t="s">
        <v>75</v>
      </c>
      <c r="AY163" s="157" t="s">
        <v>147</v>
      </c>
    </row>
    <row r="164" spans="2:65" s="12" customFormat="1" ht="11.25">
      <c r="B164" s="149"/>
      <c r="D164" s="150" t="s">
        <v>159</v>
      </c>
      <c r="E164" s="151" t="s">
        <v>1</v>
      </c>
      <c r="F164" s="152" t="s">
        <v>167</v>
      </c>
      <c r="H164" s="151" t="s">
        <v>1</v>
      </c>
      <c r="I164" s="153"/>
      <c r="L164" s="149"/>
      <c r="M164" s="154"/>
      <c r="T164" s="155"/>
      <c r="AT164" s="151" t="s">
        <v>159</v>
      </c>
      <c r="AU164" s="151" t="s">
        <v>85</v>
      </c>
      <c r="AV164" s="12" t="s">
        <v>83</v>
      </c>
      <c r="AW164" s="12" t="s">
        <v>31</v>
      </c>
      <c r="AX164" s="12" t="s">
        <v>75</v>
      </c>
      <c r="AY164" s="151" t="s">
        <v>147</v>
      </c>
    </row>
    <row r="165" spans="2:65" s="13" customFormat="1" ht="11.25">
      <c r="B165" s="156"/>
      <c r="D165" s="150" t="s">
        <v>159</v>
      </c>
      <c r="E165" s="157" t="s">
        <v>1</v>
      </c>
      <c r="F165" s="158" t="s">
        <v>168</v>
      </c>
      <c r="H165" s="159">
        <v>25.5</v>
      </c>
      <c r="I165" s="160"/>
      <c r="L165" s="156"/>
      <c r="M165" s="161"/>
      <c r="T165" s="162"/>
      <c r="AT165" s="157" t="s">
        <v>159</v>
      </c>
      <c r="AU165" s="157" t="s">
        <v>85</v>
      </c>
      <c r="AV165" s="13" t="s">
        <v>85</v>
      </c>
      <c r="AW165" s="13" t="s">
        <v>31</v>
      </c>
      <c r="AX165" s="13" t="s">
        <v>75</v>
      </c>
      <c r="AY165" s="157" t="s">
        <v>147</v>
      </c>
    </row>
    <row r="166" spans="2:65" s="12" customFormat="1" ht="11.25">
      <c r="B166" s="149"/>
      <c r="D166" s="150" t="s">
        <v>159</v>
      </c>
      <c r="E166" s="151" t="s">
        <v>1</v>
      </c>
      <c r="F166" s="152" t="s">
        <v>160</v>
      </c>
      <c r="H166" s="151" t="s">
        <v>1</v>
      </c>
      <c r="I166" s="153"/>
      <c r="L166" s="149"/>
      <c r="M166" s="154"/>
      <c r="T166" s="155"/>
      <c r="AT166" s="151" t="s">
        <v>159</v>
      </c>
      <c r="AU166" s="151" t="s">
        <v>85</v>
      </c>
      <c r="AV166" s="12" t="s">
        <v>83</v>
      </c>
      <c r="AW166" s="12" t="s">
        <v>31</v>
      </c>
      <c r="AX166" s="12" t="s">
        <v>75</v>
      </c>
      <c r="AY166" s="151" t="s">
        <v>147</v>
      </c>
    </row>
    <row r="167" spans="2:65" s="13" customFormat="1" ht="11.25">
      <c r="B167" s="156"/>
      <c r="D167" s="150" t="s">
        <v>159</v>
      </c>
      <c r="E167" s="157" t="s">
        <v>1</v>
      </c>
      <c r="F167" s="158" t="s">
        <v>184</v>
      </c>
      <c r="H167" s="159">
        <v>15.938000000000001</v>
      </c>
      <c r="I167" s="160"/>
      <c r="L167" s="156"/>
      <c r="M167" s="161"/>
      <c r="T167" s="162"/>
      <c r="AT167" s="157" t="s">
        <v>159</v>
      </c>
      <c r="AU167" s="157" t="s">
        <v>85</v>
      </c>
      <c r="AV167" s="13" t="s">
        <v>85</v>
      </c>
      <c r="AW167" s="13" t="s">
        <v>31</v>
      </c>
      <c r="AX167" s="13" t="s">
        <v>75</v>
      </c>
      <c r="AY167" s="157" t="s">
        <v>147</v>
      </c>
    </row>
    <row r="168" spans="2:65" s="14" customFormat="1" ht="11.25">
      <c r="B168" s="163"/>
      <c r="D168" s="150" t="s">
        <v>159</v>
      </c>
      <c r="E168" s="164" t="s">
        <v>1</v>
      </c>
      <c r="F168" s="165" t="s">
        <v>169</v>
      </c>
      <c r="H168" s="166">
        <v>63.751000000000005</v>
      </c>
      <c r="I168" s="167"/>
      <c r="L168" s="163"/>
      <c r="M168" s="168"/>
      <c r="T168" s="169"/>
      <c r="AT168" s="164" t="s">
        <v>159</v>
      </c>
      <c r="AU168" s="164" t="s">
        <v>85</v>
      </c>
      <c r="AV168" s="14" t="s">
        <v>155</v>
      </c>
      <c r="AW168" s="14" t="s">
        <v>31</v>
      </c>
      <c r="AX168" s="14" t="s">
        <v>83</v>
      </c>
      <c r="AY168" s="164" t="s">
        <v>147</v>
      </c>
    </row>
    <row r="169" spans="2:65" s="1" customFormat="1" ht="33" customHeight="1">
      <c r="B169" s="31"/>
      <c r="C169" s="132" t="s">
        <v>208</v>
      </c>
      <c r="D169" s="132" t="s">
        <v>150</v>
      </c>
      <c r="E169" s="133" t="s">
        <v>209</v>
      </c>
      <c r="F169" s="134" t="s">
        <v>210</v>
      </c>
      <c r="G169" s="135" t="s">
        <v>199</v>
      </c>
      <c r="H169" s="136">
        <v>0.79700000000000004</v>
      </c>
      <c r="I169" s="137"/>
      <c r="J169" s="138">
        <f>ROUND(I169*H169,2)</f>
        <v>0</v>
      </c>
      <c r="K169" s="134" t="s">
        <v>154</v>
      </c>
      <c r="L169" s="31"/>
      <c r="M169" s="139" t="s">
        <v>1</v>
      </c>
      <c r="N169" s="140" t="s">
        <v>40</v>
      </c>
      <c r="P169" s="141">
        <f>O169*H169</f>
        <v>0</v>
      </c>
      <c r="Q169" s="141">
        <v>0</v>
      </c>
      <c r="R169" s="141">
        <f>Q169*H169</f>
        <v>0</v>
      </c>
      <c r="S169" s="141">
        <v>4.3999999999999997E-2</v>
      </c>
      <c r="T169" s="142">
        <f>S169*H169</f>
        <v>3.5068000000000002E-2</v>
      </c>
      <c r="AR169" s="143" t="s">
        <v>155</v>
      </c>
      <c r="AT169" s="143" t="s">
        <v>150</v>
      </c>
      <c r="AU169" s="143" t="s">
        <v>85</v>
      </c>
      <c r="AY169" s="16" t="s">
        <v>147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6" t="s">
        <v>83</v>
      </c>
      <c r="BK169" s="144">
        <f>ROUND(I169*H169,2)</f>
        <v>0</v>
      </c>
      <c r="BL169" s="16" t="s">
        <v>155</v>
      </c>
      <c r="BM169" s="143" t="s">
        <v>396</v>
      </c>
    </row>
    <row r="170" spans="2:65" s="1" customFormat="1" ht="11.25">
      <c r="B170" s="31"/>
      <c r="D170" s="145" t="s">
        <v>157</v>
      </c>
      <c r="F170" s="146" t="s">
        <v>212</v>
      </c>
      <c r="I170" s="147"/>
      <c r="L170" s="31"/>
      <c r="M170" s="148"/>
      <c r="T170" s="55"/>
      <c r="AT170" s="16" t="s">
        <v>157</v>
      </c>
      <c r="AU170" s="16" t="s">
        <v>85</v>
      </c>
    </row>
    <row r="171" spans="2:65" s="12" customFormat="1" ht="11.25">
      <c r="B171" s="149"/>
      <c r="D171" s="150" t="s">
        <v>159</v>
      </c>
      <c r="E171" s="151" t="s">
        <v>1</v>
      </c>
      <c r="F171" s="152" t="s">
        <v>160</v>
      </c>
      <c r="H171" s="151" t="s">
        <v>1</v>
      </c>
      <c r="I171" s="153"/>
      <c r="L171" s="149"/>
      <c r="M171" s="154"/>
      <c r="T171" s="155"/>
      <c r="AT171" s="151" t="s">
        <v>159</v>
      </c>
      <c r="AU171" s="151" t="s">
        <v>85</v>
      </c>
      <c r="AV171" s="12" t="s">
        <v>83</v>
      </c>
      <c r="AW171" s="12" t="s">
        <v>31</v>
      </c>
      <c r="AX171" s="12" t="s">
        <v>75</v>
      </c>
      <c r="AY171" s="151" t="s">
        <v>147</v>
      </c>
    </row>
    <row r="172" spans="2:65" s="13" customFormat="1" ht="11.25">
      <c r="B172" s="156"/>
      <c r="D172" s="150" t="s">
        <v>159</v>
      </c>
      <c r="E172" s="157" t="s">
        <v>1</v>
      </c>
      <c r="F172" s="158" t="s">
        <v>202</v>
      </c>
      <c r="H172" s="159">
        <v>0.79700000000000004</v>
      </c>
      <c r="I172" s="160"/>
      <c r="L172" s="156"/>
      <c r="M172" s="161"/>
      <c r="T172" s="162"/>
      <c r="AT172" s="157" t="s">
        <v>159</v>
      </c>
      <c r="AU172" s="157" t="s">
        <v>85</v>
      </c>
      <c r="AV172" s="13" t="s">
        <v>85</v>
      </c>
      <c r="AW172" s="13" t="s">
        <v>31</v>
      </c>
      <c r="AX172" s="13" t="s">
        <v>83</v>
      </c>
      <c r="AY172" s="157" t="s">
        <v>147</v>
      </c>
    </row>
    <row r="173" spans="2:65" s="11" customFormat="1" ht="22.9" customHeight="1">
      <c r="B173" s="120"/>
      <c r="D173" s="121" t="s">
        <v>74</v>
      </c>
      <c r="E173" s="130" t="s">
        <v>213</v>
      </c>
      <c r="F173" s="130" t="s">
        <v>214</v>
      </c>
      <c r="I173" s="123"/>
      <c r="J173" s="131">
        <f>BK173</f>
        <v>0</v>
      </c>
      <c r="L173" s="120"/>
      <c r="M173" s="125"/>
      <c r="P173" s="126">
        <f>SUM(P174:P186)</f>
        <v>0</v>
      </c>
      <c r="R173" s="126">
        <f>SUM(R174:R186)</f>
        <v>0</v>
      </c>
      <c r="T173" s="127">
        <f>SUM(T174:T186)</f>
        <v>0</v>
      </c>
      <c r="AR173" s="121" t="s">
        <v>83</v>
      </c>
      <c r="AT173" s="128" t="s">
        <v>74</v>
      </c>
      <c r="AU173" s="128" t="s">
        <v>83</v>
      </c>
      <c r="AY173" s="121" t="s">
        <v>147</v>
      </c>
      <c r="BK173" s="129">
        <f>SUM(BK174:BK186)</f>
        <v>0</v>
      </c>
    </row>
    <row r="174" spans="2:65" s="1" customFormat="1" ht="24.2" customHeight="1">
      <c r="B174" s="31"/>
      <c r="C174" s="132" t="s">
        <v>8</v>
      </c>
      <c r="D174" s="132" t="s">
        <v>150</v>
      </c>
      <c r="E174" s="133" t="s">
        <v>215</v>
      </c>
      <c r="F174" s="134" t="s">
        <v>216</v>
      </c>
      <c r="G174" s="135" t="s">
        <v>153</v>
      </c>
      <c r="H174" s="136">
        <v>2.1970000000000001</v>
      </c>
      <c r="I174" s="137"/>
      <c r="J174" s="138">
        <f>ROUND(I174*H174,2)</f>
        <v>0</v>
      </c>
      <c r="K174" s="134" t="s">
        <v>154</v>
      </c>
      <c r="L174" s="31"/>
      <c r="M174" s="139" t="s">
        <v>1</v>
      </c>
      <c r="N174" s="140" t="s">
        <v>40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155</v>
      </c>
      <c r="AT174" s="143" t="s">
        <v>150</v>
      </c>
      <c r="AU174" s="143" t="s">
        <v>85</v>
      </c>
      <c r="AY174" s="16" t="s">
        <v>147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6" t="s">
        <v>83</v>
      </c>
      <c r="BK174" s="144">
        <f>ROUND(I174*H174,2)</f>
        <v>0</v>
      </c>
      <c r="BL174" s="16" t="s">
        <v>155</v>
      </c>
      <c r="BM174" s="143" t="s">
        <v>397</v>
      </c>
    </row>
    <row r="175" spans="2:65" s="1" customFormat="1" ht="11.25">
      <c r="B175" s="31"/>
      <c r="D175" s="145" t="s">
        <v>157</v>
      </c>
      <c r="F175" s="146" t="s">
        <v>218</v>
      </c>
      <c r="I175" s="147"/>
      <c r="L175" s="31"/>
      <c r="M175" s="148"/>
      <c r="T175" s="55"/>
      <c r="AT175" s="16" t="s">
        <v>157</v>
      </c>
      <c r="AU175" s="16" t="s">
        <v>85</v>
      </c>
    </row>
    <row r="176" spans="2:65" s="1" customFormat="1" ht="16.5" customHeight="1">
      <c r="B176" s="31"/>
      <c r="C176" s="132" t="s">
        <v>219</v>
      </c>
      <c r="D176" s="132" t="s">
        <v>150</v>
      </c>
      <c r="E176" s="133" t="s">
        <v>398</v>
      </c>
      <c r="F176" s="134" t="s">
        <v>399</v>
      </c>
      <c r="G176" s="135" t="s">
        <v>108</v>
      </c>
      <c r="H176" s="136">
        <v>5</v>
      </c>
      <c r="I176" s="137"/>
      <c r="J176" s="138">
        <f>ROUND(I176*H176,2)</f>
        <v>0</v>
      </c>
      <c r="K176" s="134" t="s">
        <v>154</v>
      </c>
      <c r="L176" s="31"/>
      <c r="M176" s="139" t="s">
        <v>1</v>
      </c>
      <c r="N176" s="140" t="s">
        <v>40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155</v>
      </c>
      <c r="AT176" s="143" t="s">
        <v>150</v>
      </c>
      <c r="AU176" s="143" t="s">
        <v>85</v>
      </c>
      <c r="AY176" s="16" t="s">
        <v>147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6" t="s">
        <v>83</v>
      </c>
      <c r="BK176" s="144">
        <f>ROUND(I176*H176,2)</f>
        <v>0</v>
      </c>
      <c r="BL176" s="16" t="s">
        <v>155</v>
      </c>
      <c r="BM176" s="143" t="s">
        <v>400</v>
      </c>
    </row>
    <row r="177" spans="2:65" s="1" customFormat="1" ht="11.25">
      <c r="B177" s="31"/>
      <c r="D177" s="145" t="s">
        <v>157</v>
      </c>
      <c r="F177" s="146" t="s">
        <v>401</v>
      </c>
      <c r="I177" s="147"/>
      <c r="L177" s="31"/>
      <c r="M177" s="148"/>
      <c r="T177" s="55"/>
      <c r="AT177" s="16" t="s">
        <v>157</v>
      </c>
      <c r="AU177" s="16" t="s">
        <v>85</v>
      </c>
    </row>
    <row r="178" spans="2:65" s="1" customFormat="1" ht="24.2" customHeight="1">
      <c r="B178" s="31"/>
      <c r="C178" s="132" t="s">
        <v>224</v>
      </c>
      <c r="D178" s="132" t="s">
        <v>150</v>
      </c>
      <c r="E178" s="133" t="s">
        <v>402</v>
      </c>
      <c r="F178" s="134" t="s">
        <v>403</v>
      </c>
      <c r="G178" s="135" t="s">
        <v>108</v>
      </c>
      <c r="H178" s="136">
        <v>50</v>
      </c>
      <c r="I178" s="137"/>
      <c r="J178" s="138">
        <f>ROUND(I178*H178,2)</f>
        <v>0</v>
      </c>
      <c r="K178" s="134" t="s">
        <v>154</v>
      </c>
      <c r="L178" s="31"/>
      <c r="M178" s="139" t="s">
        <v>1</v>
      </c>
      <c r="N178" s="140" t="s">
        <v>40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155</v>
      </c>
      <c r="AT178" s="143" t="s">
        <v>150</v>
      </c>
      <c r="AU178" s="143" t="s">
        <v>85</v>
      </c>
      <c r="AY178" s="16" t="s">
        <v>147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6" t="s">
        <v>83</v>
      </c>
      <c r="BK178" s="144">
        <f>ROUND(I178*H178,2)</f>
        <v>0</v>
      </c>
      <c r="BL178" s="16" t="s">
        <v>155</v>
      </c>
      <c r="BM178" s="143" t="s">
        <v>404</v>
      </c>
    </row>
    <row r="179" spans="2:65" s="1" customFormat="1" ht="11.25">
      <c r="B179" s="31"/>
      <c r="D179" s="145" t="s">
        <v>157</v>
      </c>
      <c r="F179" s="146" t="s">
        <v>405</v>
      </c>
      <c r="I179" s="147"/>
      <c r="L179" s="31"/>
      <c r="M179" s="148"/>
      <c r="T179" s="55"/>
      <c r="AT179" s="16" t="s">
        <v>157</v>
      </c>
      <c r="AU179" s="16" t="s">
        <v>85</v>
      </c>
    </row>
    <row r="180" spans="2:65" s="13" customFormat="1" ht="11.25">
      <c r="B180" s="156"/>
      <c r="D180" s="150" t="s">
        <v>159</v>
      </c>
      <c r="F180" s="158" t="s">
        <v>406</v>
      </c>
      <c r="H180" s="159">
        <v>50</v>
      </c>
      <c r="I180" s="160"/>
      <c r="L180" s="156"/>
      <c r="M180" s="161"/>
      <c r="T180" s="162"/>
      <c r="AT180" s="157" t="s">
        <v>159</v>
      </c>
      <c r="AU180" s="157" t="s">
        <v>85</v>
      </c>
      <c r="AV180" s="13" t="s">
        <v>85</v>
      </c>
      <c r="AW180" s="13" t="s">
        <v>4</v>
      </c>
      <c r="AX180" s="13" t="s">
        <v>83</v>
      </c>
      <c r="AY180" s="157" t="s">
        <v>147</v>
      </c>
    </row>
    <row r="181" spans="2:65" s="1" customFormat="1" ht="24.2" customHeight="1">
      <c r="B181" s="31"/>
      <c r="C181" s="132" t="s">
        <v>230</v>
      </c>
      <c r="D181" s="132" t="s">
        <v>150</v>
      </c>
      <c r="E181" s="133" t="s">
        <v>220</v>
      </c>
      <c r="F181" s="134" t="s">
        <v>221</v>
      </c>
      <c r="G181" s="135" t="s">
        <v>153</v>
      </c>
      <c r="H181" s="136">
        <v>2.1970000000000001</v>
      </c>
      <c r="I181" s="137"/>
      <c r="J181" s="138">
        <f>ROUND(I181*H181,2)</f>
        <v>0</v>
      </c>
      <c r="K181" s="134" t="s">
        <v>154</v>
      </c>
      <c r="L181" s="31"/>
      <c r="M181" s="139" t="s">
        <v>1</v>
      </c>
      <c r="N181" s="140" t="s">
        <v>40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155</v>
      </c>
      <c r="AT181" s="143" t="s">
        <v>150</v>
      </c>
      <c r="AU181" s="143" t="s">
        <v>85</v>
      </c>
      <c r="AY181" s="16" t="s">
        <v>147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6" t="s">
        <v>83</v>
      </c>
      <c r="BK181" s="144">
        <f>ROUND(I181*H181,2)</f>
        <v>0</v>
      </c>
      <c r="BL181" s="16" t="s">
        <v>155</v>
      </c>
      <c r="BM181" s="143" t="s">
        <v>407</v>
      </c>
    </row>
    <row r="182" spans="2:65" s="1" customFormat="1" ht="11.25">
      <c r="B182" s="31"/>
      <c r="D182" s="145" t="s">
        <v>157</v>
      </c>
      <c r="F182" s="146" t="s">
        <v>223</v>
      </c>
      <c r="I182" s="147"/>
      <c r="L182" s="31"/>
      <c r="M182" s="148"/>
      <c r="T182" s="55"/>
      <c r="AT182" s="16" t="s">
        <v>157</v>
      </c>
      <c r="AU182" s="16" t="s">
        <v>85</v>
      </c>
    </row>
    <row r="183" spans="2:65" s="1" customFormat="1" ht="24.2" customHeight="1">
      <c r="B183" s="31"/>
      <c r="C183" s="132" t="s">
        <v>236</v>
      </c>
      <c r="D183" s="132" t="s">
        <v>150</v>
      </c>
      <c r="E183" s="133" t="s">
        <v>225</v>
      </c>
      <c r="F183" s="134" t="s">
        <v>226</v>
      </c>
      <c r="G183" s="135" t="s">
        <v>153</v>
      </c>
      <c r="H183" s="136">
        <v>21.97</v>
      </c>
      <c r="I183" s="137"/>
      <c r="J183" s="138">
        <f>ROUND(I183*H183,2)</f>
        <v>0</v>
      </c>
      <c r="K183" s="134" t="s">
        <v>154</v>
      </c>
      <c r="L183" s="31"/>
      <c r="M183" s="139" t="s">
        <v>1</v>
      </c>
      <c r="N183" s="140" t="s">
        <v>40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155</v>
      </c>
      <c r="AT183" s="143" t="s">
        <v>150</v>
      </c>
      <c r="AU183" s="143" t="s">
        <v>85</v>
      </c>
      <c r="AY183" s="16" t="s">
        <v>147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6" t="s">
        <v>83</v>
      </c>
      <c r="BK183" s="144">
        <f>ROUND(I183*H183,2)</f>
        <v>0</v>
      </c>
      <c r="BL183" s="16" t="s">
        <v>155</v>
      </c>
      <c r="BM183" s="143" t="s">
        <v>408</v>
      </c>
    </row>
    <row r="184" spans="2:65" s="1" customFormat="1" ht="11.25">
      <c r="B184" s="31"/>
      <c r="D184" s="145" t="s">
        <v>157</v>
      </c>
      <c r="F184" s="146" t="s">
        <v>228</v>
      </c>
      <c r="I184" s="147"/>
      <c r="L184" s="31"/>
      <c r="M184" s="148"/>
      <c r="T184" s="55"/>
      <c r="AT184" s="16" t="s">
        <v>157</v>
      </c>
      <c r="AU184" s="16" t="s">
        <v>85</v>
      </c>
    </row>
    <row r="185" spans="2:65" s="13" customFormat="1" ht="11.25">
      <c r="B185" s="156"/>
      <c r="D185" s="150" t="s">
        <v>159</v>
      </c>
      <c r="F185" s="158" t="s">
        <v>409</v>
      </c>
      <c r="H185" s="159">
        <v>21.97</v>
      </c>
      <c r="I185" s="160"/>
      <c r="L185" s="156"/>
      <c r="M185" s="161"/>
      <c r="T185" s="162"/>
      <c r="AT185" s="157" t="s">
        <v>159</v>
      </c>
      <c r="AU185" s="157" t="s">
        <v>85</v>
      </c>
      <c r="AV185" s="13" t="s">
        <v>85</v>
      </c>
      <c r="AW185" s="13" t="s">
        <v>4</v>
      </c>
      <c r="AX185" s="13" t="s">
        <v>83</v>
      </c>
      <c r="AY185" s="157" t="s">
        <v>147</v>
      </c>
    </row>
    <row r="186" spans="2:65" s="1" customFormat="1" ht="24.2" customHeight="1">
      <c r="B186" s="31"/>
      <c r="C186" s="132" t="s">
        <v>245</v>
      </c>
      <c r="D186" s="132" t="s">
        <v>150</v>
      </c>
      <c r="E186" s="133" t="s">
        <v>231</v>
      </c>
      <c r="F186" s="134" t="s">
        <v>232</v>
      </c>
      <c r="G186" s="135" t="s">
        <v>153</v>
      </c>
      <c r="H186" s="136">
        <v>2.1970000000000001</v>
      </c>
      <c r="I186" s="137"/>
      <c r="J186" s="138">
        <f>ROUND(I186*H186,2)</f>
        <v>0</v>
      </c>
      <c r="K186" s="134" t="s">
        <v>1</v>
      </c>
      <c r="L186" s="31"/>
      <c r="M186" s="139" t="s">
        <v>1</v>
      </c>
      <c r="N186" s="140" t="s">
        <v>40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155</v>
      </c>
      <c r="AT186" s="143" t="s">
        <v>150</v>
      </c>
      <c r="AU186" s="143" t="s">
        <v>85</v>
      </c>
      <c r="AY186" s="16" t="s">
        <v>147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6" t="s">
        <v>83</v>
      </c>
      <c r="BK186" s="144">
        <f>ROUND(I186*H186,2)</f>
        <v>0</v>
      </c>
      <c r="BL186" s="16" t="s">
        <v>155</v>
      </c>
      <c r="BM186" s="143" t="s">
        <v>410</v>
      </c>
    </row>
    <row r="187" spans="2:65" s="11" customFormat="1" ht="22.9" customHeight="1">
      <c r="B187" s="120"/>
      <c r="D187" s="121" t="s">
        <v>74</v>
      </c>
      <c r="E187" s="130" t="s">
        <v>234</v>
      </c>
      <c r="F187" s="130" t="s">
        <v>235</v>
      </c>
      <c r="I187" s="123"/>
      <c r="J187" s="131">
        <f>BK187</f>
        <v>0</v>
      </c>
      <c r="L187" s="120"/>
      <c r="M187" s="125"/>
      <c r="P187" s="126">
        <f>SUM(P188:P189)</f>
        <v>0</v>
      </c>
      <c r="R187" s="126">
        <f>SUM(R188:R189)</f>
        <v>0</v>
      </c>
      <c r="T187" s="127">
        <f>SUM(T188:T189)</f>
        <v>0</v>
      </c>
      <c r="AR187" s="121" t="s">
        <v>83</v>
      </c>
      <c r="AT187" s="128" t="s">
        <v>74</v>
      </c>
      <c r="AU187" s="128" t="s">
        <v>83</v>
      </c>
      <c r="AY187" s="121" t="s">
        <v>147</v>
      </c>
      <c r="BK187" s="129">
        <f>SUM(BK188:BK189)</f>
        <v>0</v>
      </c>
    </row>
    <row r="188" spans="2:65" s="1" customFormat="1" ht="21.75" customHeight="1">
      <c r="B188" s="31"/>
      <c r="C188" s="132" t="s">
        <v>250</v>
      </c>
      <c r="D188" s="132" t="s">
        <v>150</v>
      </c>
      <c r="E188" s="133" t="s">
        <v>237</v>
      </c>
      <c r="F188" s="134" t="s">
        <v>238</v>
      </c>
      <c r="G188" s="135" t="s">
        <v>153</v>
      </c>
      <c r="H188" s="136">
        <v>4.649</v>
      </c>
      <c r="I188" s="137"/>
      <c r="J188" s="138">
        <f>ROUND(I188*H188,2)</f>
        <v>0</v>
      </c>
      <c r="K188" s="134" t="s">
        <v>154</v>
      </c>
      <c r="L188" s="31"/>
      <c r="M188" s="139" t="s">
        <v>1</v>
      </c>
      <c r="N188" s="140" t="s">
        <v>40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155</v>
      </c>
      <c r="AT188" s="143" t="s">
        <v>150</v>
      </c>
      <c r="AU188" s="143" t="s">
        <v>85</v>
      </c>
      <c r="AY188" s="16" t="s">
        <v>147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6" t="s">
        <v>83</v>
      </c>
      <c r="BK188" s="144">
        <f>ROUND(I188*H188,2)</f>
        <v>0</v>
      </c>
      <c r="BL188" s="16" t="s">
        <v>155</v>
      </c>
      <c r="BM188" s="143" t="s">
        <v>411</v>
      </c>
    </row>
    <row r="189" spans="2:65" s="1" customFormat="1" ht="11.25">
      <c r="B189" s="31"/>
      <c r="D189" s="145" t="s">
        <v>157</v>
      </c>
      <c r="F189" s="146" t="s">
        <v>240</v>
      </c>
      <c r="I189" s="147"/>
      <c r="L189" s="31"/>
      <c r="M189" s="148"/>
      <c r="T189" s="55"/>
      <c r="AT189" s="16" t="s">
        <v>157</v>
      </c>
      <c r="AU189" s="16" t="s">
        <v>85</v>
      </c>
    </row>
    <row r="190" spans="2:65" s="11" customFormat="1" ht="25.9" customHeight="1">
      <c r="B190" s="120"/>
      <c r="D190" s="121" t="s">
        <v>74</v>
      </c>
      <c r="E190" s="122" t="s">
        <v>241</v>
      </c>
      <c r="F190" s="122" t="s">
        <v>242</v>
      </c>
      <c r="I190" s="123"/>
      <c r="J190" s="124">
        <f>BK190</f>
        <v>0</v>
      </c>
      <c r="L190" s="120"/>
      <c r="M190" s="125"/>
      <c r="P190" s="126">
        <f>P191+P210</f>
        <v>0</v>
      </c>
      <c r="R190" s="126">
        <f>R191+R210</f>
        <v>0.7975497800000001</v>
      </c>
      <c r="T190" s="127">
        <f>T191+T210</f>
        <v>0.40830900000000003</v>
      </c>
      <c r="AR190" s="121" t="s">
        <v>85</v>
      </c>
      <c r="AT190" s="128" t="s">
        <v>74</v>
      </c>
      <c r="AU190" s="128" t="s">
        <v>75</v>
      </c>
      <c r="AY190" s="121" t="s">
        <v>147</v>
      </c>
      <c r="BK190" s="129">
        <f>BK191+BK210</f>
        <v>0</v>
      </c>
    </row>
    <row r="191" spans="2:65" s="11" customFormat="1" ht="22.9" customHeight="1">
      <c r="B191" s="120"/>
      <c r="D191" s="121" t="s">
        <v>74</v>
      </c>
      <c r="E191" s="130" t="s">
        <v>243</v>
      </c>
      <c r="F191" s="130" t="s">
        <v>244</v>
      </c>
      <c r="I191" s="123"/>
      <c r="J191" s="131">
        <f>BK191</f>
        <v>0</v>
      </c>
      <c r="L191" s="120"/>
      <c r="M191" s="125"/>
      <c r="P191" s="126">
        <f>SUM(P192:P209)</f>
        <v>0</v>
      </c>
      <c r="R191" s="126">
        <f>SUM(R192:R209)</f>
        <v>5.7125380000000003E-2</v>
      </c>
      <c r="T191" s="127">
        <f>SUM(T192:T209)</f>
        <v>0.23907</v>
      </c>
      <c r="AR191" s="121" t="s">
        <v>85</v>
      </c>
      <c r="AT191" s="128" t="s">
        <v>74</v>
      </c>
      <c r="AU191" s="128" t="s">
        <v>83</v>
      </c>
      <c r="AY191" s="121" t="s">
        <v>147</v>
      </c>
      <c r="BK191" s="129">
        <f>SUM(BK192:BK209)</f>
        <v>0</v>
      </c>
    </row>
    <row r="192" spans="2:65" s="1" customFormat="1" ht="24.2" customHeight="1">
      <c r="B192" s="31"/>
      <c r="C192" s="132" t="s">
        <v>255</v>
      </c>
      <c r="D192" s="132" t="s">
        <v>150</v>
      </c>
      <c r="E192" s="133" t="s">
        <v>246</v>
      </c>
      <c r="F192" s="134" t="s">
        <v>247</v>
      </c>
      <c r="G192" s="135" t="s">
        <v>103</v>
      </c>
      <c r="H192" s="136">
        <v>15.938000000000001</v>
      </c>
      <c r="I192" s="137"/>
      <c r="J192" s="138">
        <f>ROUND(I192*H192,2)</f>
        <v>0</v>
      </c>
      <c r="K192" s="134" t="s">
        <v>154</v>
      </c>
      <c r="L192" s="31"/>
      <c r="M192" s="139" t="s">
        <v>1</v>
      </c>
      <c r="N192" s="140" t="s">
        <v>40</v>
      </c>
      <c r="P192" s="141">
        <f>O192*H192</f>
        <v>0</v>
      </c>
      <c r="Q192" s="141">
        <v>0</v>
      </c>
      <c r="R192" s="141">
        <f>Q192*H192</f>
        <v>0</v>
      </c>
      <c r="S192" s="141">
        <v>1.4999999999999999E-2</v>
      </c>
      <c r="T192" s="142">
        <f>S192*H192</f>
        <v>0.23907</v>
      </c>
      <c r="AR192" s="143" t="s">
        <v>236</v>
      </c>
      <c r="AT192" s="143" t="s">
        <v>150</v>
      </c>
      <c r="AU192" s="143" t="s">
        <v>85</v>
      </c>
      <c r="AY192" s="16" t="s">
        <v>147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6" t="s">
        <v>83</v>
      </c>
      <c r="BK192" s="144">
        <f>ROUND(I192*H192,2)</f>
        <v>0</v>
      </c>
      <c r="BL192" s="16" t="s">
        <v>236</v>
      </c>
      <c r="BM192" s="143" t="s">
        <v>412</v>
      </c>
    </row>
    <row r="193" spans="2:65" s="1" customFormat="1" ht="11.25">
      <c r="B193" s="31"/>
      <c r="D193" s="145" t="s">
        <v>157</v>
      </c>
      <c r="F193" s="146" t="s">
        <v>249</v>
      </c>
      <c r="I193" s="147"/>
      <c r="L193" s="31"/>
      <c r="M193" s="148"/>
      <c r="T193" s="55"/>
      <c r="AT193" s="16" t="s">
        <v>157</v>
      </c>
      <c r="AU193" s="16" t="s">
        <v>85</v>
      </c>
    </row>
    <row r="194" spans="2:65" s="12" customFormat="1" ht="11.25">
      <c r="B194" s="149"/>
      <c r="D194" s="150" t="s">
        <v>159</v>
      </c>
      <c r="E194" s="151" t="s">
        <v>1</v>
      </c>
      <c r="F194" s="152" t="s">
        <v>160</v>
      </c>
      <c r="H194" s="151" t="s">
        <v>1</v>
      </c>
      <c r="I194" s="153"/>
      <c r="L194" s="149"/>
      <c r="M194" s="154"/>
      <c r="T194" s="155"/>
      <c r="AT194" s="151" t="s">
        <v>159</v>
      </c>
      <c r="AU194" s="151" t="s">
        <v>85</v>
      </c>
      <c r="AV194" s="12" t="s">
        <v>83</v>
      </c>
      <c r="AW194" s="12" t="s">
        <v>31</v>
      </c>
      <c r="AX194" s="12" t="s">
        <v>75</v>
      </c>
      <c r="AY194" s="151" t="s">
        <v>147</v>
      </c>
    </row>
    <row r="195" spans="2:65" s="13" customFormat="1" ht="11.25">
      <c r="B195" s="156"/>
      <c r="D195" s="150" t="s">
        <v>159</v>
      </c>
      <c r="E195" s="157" t="s">
        <v>1</v>
      </c>
      <c r="F195" s="158" t="s">
        <v>184</v>
      </c>
      <c r="H195" s="159">
        <v>15.938000000000001</v>
      </c>
      <c r="I195" s="160"/>
      <c r="L195" s="156"/>
      <c r="M195" s="161"/>
      <c r="T195" s="162"/>
      <c r="AT195" s="157" t="s">
        <v>159</v>
      </c>
      <c r="AU195" s="157" t="s">
        <v>85</v>
      </c>
      <c r="AV195" s="13" t="s">
        <v>85</v>
      </c>
      <c r="AW195" s="13" t="s">
        <v>31</v>
      </c>
      <c r="AX195" s="13" t="s">
        <v>83</v>
      </c>
      <c r="AY195" s="157" t="s">
        <v>147</v>
      </c>
    </row>
    <row r="196" spans="2:65" s="1" customFormat="1" ht="24.2" customHeight="1">
      <c r="B196" s="31"/>
      <c r="C196" s="132" t="s">
        <v>262</v>
      </c>
      <c r="D196" s="132" t="s">
        <v>150</v>
      </c>
      <c r="E196" s="133" t="s">
        <v>251</v>
      </c>
      <c r="F196" s="134" t="s">
        <v>252</v>
      </c>
      <c r="G196" s="135" t="s">
        <v>103</v>
      </c>
      <c r="H196" s="136">
        <v>15.938000000000001</v>
      </c>
      <c r="I196" s="137"/>
      <c r="J196" s="138">
        <f>ROUND(I196*H196,2)</f>
        <v>0</v>
      </c>
      <c r="K196" s="134" t="s">
        <v>154</v>
      </c>
      <c r="L196" s="31"/>
      <c r="M196" s="139" t="s">
        <v>1</v>
      </c>
      <c r="N196" s="140" t="s">
        <v>40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236</v>
      </c>
      <c r="AT196" s="143" t="s">
        <v>150</v>
      </c>
      <c r="AU196" s="143" t="s">
        <v>85</v>
      </c>
      <c r="AY196" s="16" t="s">
        <v>147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6" t="s">
        <v>83</v>
      </c>
      <c r="BK196" s="144">
        <f>ROUND(I196*H196,2)</f>
        <v>0</v>
      </c>
      <c r="BL196" s="16" t="s">
        <v>236</v>
      </c>
      <c r="BM196" s="143" t="s">
        <v>413</v>
      </c>
    </row>
    <row r="197" spans="2:65" s="1" customFormat="1" ht="11.25">
      <c r="B197" s="31"/>
      <c r="D197" s="145" t="s">
        <v>157</v>
      </c>
      <c r="F197" s="146" t="s">
        <v>254</v>
      </c>
      <c r="I197" s="147"/>
      <c r="L197" s="31"/>
      <c r="M197" s="148"/>
      <c r="T197" s="55"/>
      <c r="AT197" s="16" t="s">
        <v>157</v>
      </c>
      <c r="AU197" s="16" t="s">
        <v>85</v>
      </c>
    </row>
    <row r="198" spans="2:65" s="12" customFormat="1" ht="11.25">
      <c r="B198" s="149"/>
      <c r="D198" s="150" t="s">
        <v>159</v>
      </c>
      <c r="E198" s="151" t="s">
        <v>1</v>
      </c>
      <c r="F198" s="152" t="s">
        <v>160</v>
      </c>
      <c r="H198" s="151" t="s">
        <v>1</v>
      </c>
      <c r="I198" s="153"/>
      <c r="L198" s="149"/>
      <c r="M198" s="154"/>
      <c r="T198" s="155"/>
      <c r="AT198" s="151" t="s">
        <v>159</v>
      </c>
      <c r="AU198" s="151" t="s">
        <v>85</v>
      </c>
      <c r="AV198" s="12" t="s">
        <v>83</v>
      </c>
      <c r="AW198" s="12" t="s">
        <v>31</v>
      </c>
      <c r="AX198" s="12" t="s">
        <v>75</v>
      </c>
      <c r="AY198" s="151" t="s">
        <v>147</v>
      </c>
    </row>
    <row r="199" spans="2:65" s="13" customFormat="1" ht="11.25">
      <c r="B199" s="156"/>
      <c r="D199" s="150" t="s">
        <v>159</v>
      </c>
      <c r="E199" s="157" t="s">
        <v>1</v>
      </c>
      <c r="F199" s="158" t="s">
        <v>184</v>
      </c>
      <c r="H199" s="159">
        <v>15.938000000000001</v>
      </c>
      <c r="I199" s="160"/>
      <c r="L199" s="156"/>
      <c r="M199" s="161"/>
      <c r="T199" s="162"/>
      <c r="AT199" s="157" t="s">
        <v>159</v>
      </c>
      <c r="AU199" s="157" t="s">
        <v>85</v>
      </c>
      <c r="AV199" s="13" t="s">
        <v>85</v>
      </c>
      <c r="AW199" s="13" t="s">
        <v>31</v>
      </c>
      <c r="AX199" s="13" t="s">
        <v>83</v>
      </c>
      <c r="AY199" s="157" t="s">
        <v>147</v>
      </c>
    </row>
    <row r="200" spans="2:65" s="1" customFormat="1" ht="33" customHeight="1">
      <c r="B200" s="31"/>
      <c r="C200" s="170" t="s">
        <v>7</v>
      </c>
      <c r="D200" s="170" t="s">
        <v>256</v>
      </c>
      <c r="E200" s="171" t="s">
        <v>257</v>
      </c>
      <c r="F200" s="172" t="s">
        <v>258</v>
      </c>
      <c r="G200" s="173" t="s">
        <v>103</v>
      </c>
      <c r="H200" s="174">
        <v>16.734999999999999</v>
      </c>
      <c r="I200" s="175"/>
      <c r="J200" s="176">
        <f>ROUND(I200*H200,2)</f>
        <v>0</v>
      </c>
      <c r="K200" s="172" t="s">
        <v>154</v>
      </c>
      <c r="L200" s="177"/>
      <c r="M200" s="178" t="s">
        <v>1</v>
      </c>
      <c r="N200" s="179" t="s">
        <v>40</v>
      </c>
      <c r="P200" s="141">
        <f>O200*H200</f>
        <v>0</v>
      </c>
      <c r="Q200" s="141">
        <v>2.96E-3</v>
      </c>
      <c r="R200" s="141">
        <f>Q200*H200</f>
        <v>4.9535599999999999E-2</v>
      </c>
      <c r="S200" s="141">
        <v>0</v>
      </c>
      <c r="T200" s="142">
        <f>S200*H200</f>
        <v>0</v>
      </c>
      <c r="AR200" s="143" t="s">
        <v>259</v>
      </c>
      <c r="AT200" s="143" t="s">
        <v>256</v>
      </c>
      <c r="AU200" s="143" t="s">
        <v>85</v>
      </c>
      <c r="AY200" s="16" t="s">
        <v>147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6" t="s">
        <v>83</v>
      </c>
      <c r="BK200" s="144">
        <f>ROUND(I200*H200,2)</f>
        <v>0</v>
      </c>
      <c r="BL200" s="16" t="s">
        <v>236</v>
      </c>
      <c r="BM200" s="143" t="s">
        <v>414</v>
      </c>
    </row>
    <row r="201" spans="2:65" s="13" customFormat="1" ht="11.25">
      <c r="B201" s="156"/>
      <c r="D201" s="150" t="s">
        <v>159</v>
      </c>
      <c r="F201" s="158" t="s">
        <v>415</v>
      </c>
      <c r="H201" s="159">
        <v>16.734999999999999</v>
      </c>
      <c r="I201" s="160"/>
      <c r="L201" s="156"/>
      <c r="M201" s="161"/>
      <c r="T201" s="162"/>
      <c r="AT201" s="157" t="s">
        <v>159</v>
      </c>
      <c r="AU201" s="157" t="s">
        <v>85</v>
      </c>
      <c r="AV201" s="13" t="s">
        <v>85</v>
      </c>
      <c r="AW201" s="13" t="s">
        <v>4</v>
      </c>
      <c r="AX201" s="13" t="s">
        <v>83</v>
      </c>
      <c r="AY201" s="157" t="s">
        <v>147</v>
      </c>
    </row>
    <row r="202" spans="2:65" s="1" customFormat="1" ht="24.2" customHeight="1">
      <c r="B202" s="31"/>
      <c r="C202" s="132" t="s">
        <v>271</v>
      </c>
      <c r="D202" s="132" t="s">
        <v>150</v>
      </c>
      <c r="E202" s="133" t="s">
        <v>263</v>
      </c>
      <c r="F202" s="134" t="s">
        <v>264</v>
      </c>
      <c r="G202" s="135" t="s">
        <v>103</v>
      </c>
      <c r="H202" s="136">
        <v>15.938000000000001</v>
      </c>
      <c r="I202" s="137"/>
      <c r="J202" s="138">
        <f>ROUND(I202*H202,2)</f>
        <v>0</v>
      </c>
      <c r="K202" s="134" t="s">
        <v>154</v>
      </c>
      <c r="L202" s="31"/>
      <c r="M202" s="139" t="s">
        <v>1</v>
      </c>
      <c r="N202" s="140" t="s">
        <v>40</v>
      </c>
      <c r="P202" s="141">
        <f>O202*H202</f>
        <v>0</v>
      </c>
      <c r="Q202" s="141">
        <v>1.0000000000000001E-5</v>
      </c>
      <c r="R202" s="141">
        <f>Q202*H202</f>
        <v>1.5938000000000001E-4</v>
      </c>
      <c r="S202" s="141">
        <v>0</v>
      </c>
      <c r="T202" s="142">
        <f>S202*H202</f>
        <v>0</v>
      </c>
      <c r="AR202" s="143" t="s">
        <v>236</v>
      </c>
      <c r="AT202" s="143" t="s">
        <v>150</v>
      </c>
      <c r="AU202" s="143" t="s">
        <v>85</v>
      </c>
      <c r="AY202" s="16" t="s">
        <v>147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6" t="s">
        <v>83</v>
      </c>
      <c r="BK202" s="144">
        <f>ROUND(I202*H202,2)</f>
        <v>0</v>
      </c>
      <c r="BL202" s="16" t="s">
        <v>236</v>
      </c>
      <c r="BM202" s="143" t="s">
        <v>416</v>
      </c>
    </row>
    <row r="203" spans="2:65" s="1" customFormat="1" ht="11.25">
      <c r="B203" s="31"/>
      <c r="D203" s="145" t="s">
        <v>157</v>
      </c>
      <c r="F203" s="146" t="s">
        <v>266</v>
      </c>
      <c r="I203" s="147"/>
      <c r="L203" s="31"/>
      <c r="M203" s="148"/>
      <c r="T203" s="55"/>
      <c r="AT203" s="16" t="s">
        <v>157</v>
      </c>
      <c r="AU203" s="16" t="s">
        <v>85</v>
      </c>
    </row>
    <row r="204" spans="2:65" s="12" customFormat="1" ht="11.25">
      <c r="B204" s="149"/>
      <c r="D204" s="150" t="s">
        <v>159</v>
      </c>
      <c r="E204" s="151" t="s">
        <v>1</v>
      </c>
      <c r="F204" s="152" t="s">
        <v>160</v>
      </c>
      <c r="H204" s="151" t="s">
        <v>1</v>
      </c>
      <c r="I204" s="153"/>
      <c r="L204" s="149"/>
      <c r="M204" s="154"/>
      <c r="T204" s="155"/>
      <c r="AT204" s="151" t="s">
        <v>159</v>
      </c>
      <c r="AU204" s="151" t="s">
        <v>85</v>
      </c>
      <c r="AV204" s="12" t="s">
        <v>83</v>
      </c>
      <c r="AW204" s="12" t="s">
        <v>31</v>
      </c>
      <c r="AX204" s="12" t="s">
        <v>75</v>
      </c>
      <c r="AY204" s="151" t="s">
        <v>147</v>
      </c>
    </row>
    <row r="205" spans="2:65" s="13" customFormat="1" ht="11.25">
      <c r="B205" s="156"/>
      <c r="D205" s="150" t="s">
        <v>159</v>
      </c>
      <c r="E205" s="157" t="s">
        <v>1</v>
      </c>
      <c r="F205" s="158" t="s">
        <v>184</v>
      </c>
      <c r="H205" s="159">
        <v>15.938000000000001</v>
      </c>
      <c r="I205" s="160"/>
      <c r="L205" s="156"/>
      <c r="M205" s="161"/>
      <c r="T205" s="162"/>
      <c r="AT205" s="157" t="s">
        <v>159</v>
      </c>
      <c r="AU205" s="157" t="s">
        <v>85</v>
      </c>
      <c r="AV205" s="13" t="s">
        <v>85</v>
      </c>
      <c r="AW205" s="13" t="s">
        <v>31</v>
      </c>
      <c r="AX205" s="13" t="s">
        <v>83</v>
      </c>
      <c r="AY205" s="157" t="s">
        <v>147</v>
      </c>
    </row>
    <row r="206" spans="2:65" s="1" customFormat="1" ht="16.5" customHeight="1">
      <c r="B206" s="31"/>
      <c r="C206" s="170" t="s">
        <v>278</v>
      </c>
      <c r="D206" s="170" t="s">
        <v>256</v>
      </c>
      <c r="E206" s="171" t="s">
        <v>267</v>
      </c>
      <c r="F206" s="172" t="s">
        <v>268</v>
      </c>
      <c r="G206" s="173" t="s">
        <v>103</v>
      </c>
      <c r="H206" s="174">
        <v>18.576000000000001</v>
      </c>
      <c r="I206" s="175"/>
      <c r="J206" s="176">
        <f>ROUND(I206*H206,2)</f>
        <v>0</v>
      </c>
      <c r="K206" s="172" t="s">
        <v>154</v>
      </c>
      <c r="L206" s="177"/>
      <c r="M206" s="178" t="s">
        <v>1</v>
      </c>
      <c r="N206" s="179" t="s">
        <v>40</v>
      </c>
      <c r="P206" s="141">
        <f>O206*H206</f>
        <v>0</v>
      </c>
      <c r="Q206" s="141">
        <v>4.0000000000000002E-4</v>
      </c>
      <c r="R206" s="141">
        <f>Q206*H206</f>
        <v>7.4304000000000002E-3</v>
      </c>
      <c r="S206" s="141">
        <v>0</v>
      </c>
      <c r="T206" s="142">
        <f>S206*H206</f>
        <v>0</v>
      </c>
      <c r="AR206" s="143" t="s">
        <v>259</v>
      </c>
      <c r="AT206" s="143" t="s">
        <v>256</v>
      </c>
      <c r="AU206" s="143" t="s">
        <v>85</v>
      </c>
      <c r="AY206" s="16" t="s">
        <v>147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6" t="s">
        <v>83</v>
      </c>
      <c r="BK206" s="144">
        <f>ROUND(I206*H206,2)</f>
        <v>0</v>
      </c>
      <c r="BL206" s="16" t="s">
        <v>236</v>
      </c>
      <c r="BM206" s="143" t="s">
        <v>417</v>
      </c>
    </row>
    <row r="207" spans="2:65" s="13" customFormat="1" ht="11.25">
      <c r="B207" s="156"/>
      <c r="D207" s="150" t="s">
        <v>159</v>
      </c>
      <c r="F207" s="158" t="s">
        <v>418</v>
      </c>
      <c r="H207" s="159">
        <v>18.576000000000001</v>
      </c>
      <c r="I207" s="160"/>
      <c r="L207" s="156"/>
      <c r="M207" s="161"/>
      <c r="T207" s="162"/>
      <c r="AT207" s="157" t="s">
        <v>159</v>
      </c>
      <c r="AU207" s="157" t="s">
        <v>85</v>
      </c>
      <c r="AV207" s="13" t="s">
        <v>85</v>
      </c>
      <c r="AW207" s="13" t="s">
        <v>4</v>
      </c>
      <c r="AX207" s="13" t="s">
        <v>83</v>
      </c>
      <c r="AY207" s="157" t="s">
        <v>147</v>
      </c>
    </row>
    <row r="208" spans="2:65" s="1" customFormat="1" ht="24.2" customHeight="1">
      <c r="B208" s="31"/>
      <c r="C208" s="132" t="s">
        <v>283</v>
      </c>
      <c r="D208" s="132" t="s">
        <v>150</v>
      </c>
      <c r="E208" s="133" t="s">
        <v>272</v>
      </c>
      <c r="F208" s="134" t="s">
        <v>273</v>
      </c>
      <c r="G208" s="135" t="s">
        <v>153</v>
      </c>
      <c r="H208" s="136">
        <v>5.7000000000000002E-2</v>
      </c>
      <c r="I208" s="137"/>
      <c r="J208" s="138">
        <f>ROUND(I208*H208,2)</f>
        <v>0</v>
      </c>
      <c r="K208" s="134" t="s">
        <v>154</v>
      </c>
      <c r="L208" s="31"/>
      <c r="M208" s="139" t="s">
        <v>1</v>
      </c>
      <c r="N208" s="140" t="s">
        <v>40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236</v>
      </c>
      <c r="AT208" s="143" t="s">
        <v>150</v>
      </c>
      <c r="AU208" s="143" t="s">
        <v>85</v>
      </c>
      <c r="AY208" s="16" t="s">
        <v>147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6" t="s">
        <v>83</v>
      </c>
      <c r="BK208" s="144">
        <f>ROUND(I208*H208,2)</f>
        <v>0</v>
      </c>
      <c r="BL208" s="16" t="s">
        <v>236</v>
      </c>
      <c r="BM208" s="143" t="s">
        <v>419</v>
      </c>
    </row>
    <row r="209" spans="2:65" s="1" customFormat="1" ht="11.25">
      <c r="B209" s="31"/>
      <c r="D209" s="145" t="s">
        <v>157</v>
      </c>
      <c r="F209" s="146" t="s">
        <v>275</v>
      </c>
      <c r="I209" s="147"/>
      <c r="L209" s="31"/>
      <c r="M209" s="148"/>
      <c r="T209" s="55"/>
      <c r="AT209" s="16" t="s">
        <v>157</v>
      </c>
      <c r="AU209" s="16" t="s">
        <v>85</v>
      </c>
    </row>
    <row r="210" spans="2:65" s="11" customFormat="1" ht="22.9" customHeight="1">
      <c r="B210" s="120"/>
      <c r="D210" s="121" t="s">
        <v>74</v>
      </c>
      <c r="E210" s="130" t="s">
        <v>276</v>
      </c>
      <c r="F210" s="130" t="s">
        <v>277</v>
      </c>
      <c r="I210" s="123"/>
      <c r="J210" s="131">
        <f>BK210</f>
        <v>0</v>
      </c>
      <c r="L210" s="120"/>
      <c r="M210" s="125"/>
      <c r="P210" s="126">
        <f>SUM(P211:P254)</f>
        <v>0</v>
      </c>
      <c r="R210" s="126">
        <f>SUM(R211:R254)</f>
        <v>0.74042440000000009</v>
      </c>
      <c r="T210" s="127">
        <f>SUM(T211:T254)</f>
        <v>0.16923900000000003</v>
      </c>
      <c r="AR210" s="121" t="s">
        <v>85</v>
      </c>
      <c r="AT210" s="128" t="s">
        <v>74</v>
      </c>
      <c r="AU210" s="128" t="s">
        <v>83</v>
      </c>
      <c r="AY210" s="121" t="s">
        <v>147</v>
      </c>
      <c r="BK210" s="129">
        <f>SUM(BK211:BK254)</f>
        <v>0</v>
      </c>
    </row>
    <row r="211" spans="2:65" s="1" customFormat="1" ht="16.5" customHeight="1">
      <c r="B211" s="31"/>
      <c r="C211" s="132" t="s">
        <v>289</v>
      </c>
      <c r="D211" s="132" t="s">
        <v>150</v>
      </c>
      <c r="E211" s="133" t="s">
        <v>279</v>
      </c>
      <c r="F211" s="134" t="s">
        <v>280</v>
      </c>
      <c r="G211" s="135" t="s">
        <v>103</v>
      </c>
      <c r="H211" s="136">
        <v>63.75</v>
      </c>
      <c r="I211" s="137"/>
      <c r="J211" s="138">
        <f>ROUND(I211*H211,2)</f>
        <v>0</v>
      </c>
      <c r="K211" s="134" t="s">
        <v>154</v>
      </c>
      <c r="L211" s="31"/>
      <c r="M211" s="139" t="s">
        <v>1</v>
      </c>
      <c r="N211" s="140" t="s">
        <v>40</v>
      </c>
      <c r="P211" s="141">
        <f>O211*H211</f>
        <v>0</v>
      </c>
      <c r="Q211" s="141">
        <v>0</v>
      </c>
      <c r="R211" s="141">
        <f>Q211*H211</f>
        <v>0</v>
      </c>
      <c r="S211" s="141">
        <v>0</v>
      </c>
      <c r="T211" s="142">
        <f>S211*H211</f>
        <v>0</v>
      </c>
      <c r="AR211" s="143" t="s">
        <v>236</v>
      </c>
      <c r="AT211" s="143" t="s">
        <v>150</v>
      </c>
      <c r="AU211" s="143" t="s">
        <v>85</v>
      </c>
      <c r="AY211" s="16" t="s">
        <v>147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6" t="s">
        <v>83</v>
      </c>
      <c r="BK211" s="144">
        <f>ROUND(I211*H211,2)</f>
        <v>0</v>
      </c>
      <c r="BL211" s="16" t="s">
        <v>236</v>
      </c>
      <c r="BM211" s="143" t="s">
        <v>420</v>
      </c>
    </row>
    <row r="212" spans="2:65" s="1" customFormat="1" ht="11.25">
      <c r="B212" s="31"/>
      <c r="D212" s="145" t="s">
        <v>157</v>
      </c>
      <c r="F212" s="146" t="s">
        <v>282</v>
      </c>
      <c r="I212" s="147"/>
      <c r="L212" s="31"/>
      <c r="M212" s="148"/>
      <c r="T212" s="55"/>
      <c r="AT212" s="16" t="s">
        <v>157</v>
      </c>
      <c r="AU212" s="16" t="s">
        <v>85</v>
      </c>
    </row>
    <row r="213" spans="2:65" s="13" customFormat="1" ht="11.25">
      <c r="B213" s="156"/>
      <c r="D213" s="150" t="s">
        <v>159</v>
      </c>
      <c r="E213" s="157" t="s">
        <v>1</v>
      </c>
      <c r="F213" s="158" t="s">
        <v>101</v>
      </c>
      <c r="H213" s="159">
        <v>63.75</v>
      </c>
      <c r="I213" s="160"/>
      <c r="L213" s="156"/>
      <c r="M213" s="161"/>
      <c r="T213" s="162"/>
      <c r="AT213" s="157" t="s">
        <v>159</v>
      </c>
      <c r="AU213" s="157" t="s">
        <v>85</v>
      </c>
      <c r="AV213" s="13" t="s">
        <v>85</v>
      </c>
      <c r="AW213" s="13" t="s">
        <v>31</v>
      </c>
      <c r="AX213" s="13" t="s">
        <v>83</v>
      </c>
      <c r="AY213" s="157" t="s">
        <v>147</v>
      </c>
    </row>
    <row r="214" spans="2:65" s="1" customFormat="1" ht="24.2" customHeight="1">
      <c r="B214" s="31"/>
      <c r="C214" s="132" t="s">
        <v>294</v>
      </c>
      <c r="D214" s="132" t="s">
        <v>150</v>
      </c>
      <c r="E214" s="133" t="s">
        <v>290</v>
      </c>
      <c r="F214" s="134" t="s">
        <v>291</v>
      </c>
      <c r="G214" s="135" t="s">
        <v>103</v>
      </c>
      <c r="H214" s="136">
        <v>15.938000000000001</v>
      </c>
      <c r="I214" s="137"/>
      <c r="J214" s="138">
        <f>ROUND(I214*H214,2)</f>
        <v>0</v>
      </c>
      <c r="K214" s="134" t="s">
        <v>154</v>
      </c>
      <c r="L214" s="31"/>
      <c r="M214" s="139" t="s">
        <v>1</v>
      </c>
      <c r="N214" s="140" t="s">
        <v>40</v>
      </c>
      <c r="P214" s="141">
        <f>O214*H214</f>
        <v>0</v>
      </c>
      <c r="Q214" s="141">
        <v>3.0000000000000001E-5</v>
      </c>
      <c r="R214" s="141">
        <f>Q214*H214</f>
        <v>4.7814000000000005E-4</v>
      </c>
      <c r="S214" s="141">
        <v>0</v>
      </c>
      <c r="T214" s="142">
        <f>S214*H214</f>
        <v>0</v>
      </c>
      <c r="AR214" s="143" t="s">
        <v>236</v>
      </c>
      <c r="AT214" s="143" t="s">
        <v>150</v>
      </c>
      <c r="AU214" s="143" t="s">
        <v>85</v>
      </c>
      <c r="AY214" s="16" t="s">
        <v>147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6" t="s">
        <v>83</v>
      </c>
      <c r="BK214" s="144">
        <f>ROUND(I214*H214,2)</f>
        <v>0</v>
      </c>
      <c r="BL214" s="16" t="s">
        <v>236</v>
      </c>
      <c r="BM214" s="143" t="s">
        <v>421</v>
      </c>
    </row>
    <row r="215" spans="2:65" s="1" customFormat="1" ht="11.25">
      <c r="B215" s="31"/>
      <c r="D215" s="145" t="s">
        <v>157</v>
      </c>
      <c r="F215" s="146" t="s">
        <v>293</v>
      </c>
      <c r="I215" s="147"/>
      <c r="L215" s="31"/>
      <c r="M215" s="148"/>
      <c r="T215" s="55"/>
      <c r="AT215" s="16" t="s">
        <v>157</v>
      </c>
      <c r="AU215" s="16" t="s">
        <v>85</v>
      </c>
    </row>
    <row r="216" spans="2:65" s="12" customFormat="1" ht="11.25">
      <c r="B216" s="149"/>
      <c r="D216" s="150" t="s">
        <v>159</v>
      </c>
      <c r="E216" s="151" t="s">
        <v>1</v>
      </c>
      <c r="F216" s="152" t="s">
        <v>160</v>
      </c>
      <c r="H216" s="151" t="s">
        <v>1</v>
      </c>
      <c r="I216" s="153"/>
      <c r="L216" s="149"/>
      <c r="M216" s="154"/>
      <c r="T216" s="155"/>
      <c r="AT216" s="151" t="s">
        <v>159</v>
      </c>
      <c r="AU216" s="151" t="s">
        <v>85</v>
      </c>
      <c r="AV216" s="12" t="s">
        <v>83</v>
      </c>
      <c r="AW216" s="12" t="s">
        <v>31</v>
      </c>
      <c r="AX216" s="12" t="s">
        <v>75</v>
      </c>
      <c r="AY216" s="151" t="s">
        <v>147</v>
      </c>
    </row>
    <row r="217" spans="2:65" s="13" customFormat="1" ht="11.25">
      <c r="B217" s="156"/>
      <c r="D217" s="150" t="s">
        <v>159</v>
      </c>
      <c r="E217" s="157" t="s">
        <v>1</v>
      </c>
      <c r="F217" s="158" t="s">
        <v>184</v>
      </c>
      <c r="H217" s="159">
        <v>15.938000000000001</v>
      </c>
      <c r="I217" s="160"/>
      <c r="L217" s="156"/>
      <c r="M217" s="161"/>
      <c r="T217" s="162"/>
      <c r="AT217" s="157" t="s">
        <v>159</v>
      </c>
      <c r="AU217" s="157" t="s">
        <v>85</v>
      </c>
      <c r="AV217" s="13" t="s">
        <v>85</v>
      </c>
      <c r="AW217" s="13" t="s">
        <v>31</v>
      </c>
      <c r="AX217" s="13" t="s">
        <v>83</v>
      </c>
      <c r="AY217" s="157" t="s">
        <v>147</v>
      </c>
    </row>
    <row r="218" spans="2:65" s="1" customFormat="1" ht="24.2" customHeight="1">
      <c r="B218" s="31"/>
      <c r="C218" s="132" t="s">
        <v>299</v>
      </c>
      <c r="D218" s="132" t="s">
        <v>150</v>
      </c>
      <c r="E218" s="133" t="s">
        <v>295</v>
      </c>
      <c r="F218" s="134" t="s">
        <v>296</v>
      </c>
      <c r="G218" s="135" t="s">
        <v>103</v>
      </c>
      <c r="H218" s="136">
        <v>47.813000000000002</v>
      </c>
      <c r="I218" s="137"/>
      <c r="J218" s="138">
        <f>ROUND(I218*H218,2)</f>
        <v>0</v>
      </c>
      <c r="K218" s="134" t="s">
        <v>154</v>
      </c>
      <c r="L218" s="31"/>
      <c r="M218" s="139" t="s">
        <v>1</v>
      </c>
      <c r="N218" s="140" t="s">
        <v>40</v>
      </c>
      <c r="P218" s="141">
        <f>O218*H218</f>
        <v>0</v>
      </c>
      <c r="Q218" s="141">
        <v>2.0000000000000001E-4</v>
      </c>
      <c r="R218" s="141">
        <f>Q218*H218</f>
        <v>9.562600000000001E-3</v>
      </c>
      <c r="S218" s="141">
        <v>0</v>
      </c>
      <c r="T218" s="142">
        <f>S218*H218</f>
        <v>0</v>
      </c>
      <c r="AR218" s="143" t="s">
        <v>236</v>
      </c>
      <c r="AT218" s="143" t="s">
        <v>150</v>
      </c>
      <c r="AU218" s="143" t="s">
        <v>85</v>
      </c>
      <c r="AY218" s="16" t="s">
        <v>147</v>
      </c>
      <c r="BE218" s="144">
        <f>IF(N218="základní",J218,0)</f>
        <v>0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6" t="s">
        <v>83</v>
      </c>
      <c r="BK218" s="144">
        <f>ROUND(I218*H218,2)</f>
        <v>0</v>
      </c>
      <c r="BL218" s="16" t="s">
        <v>236</v>
      </c>
      <c r="BM218" s="143" t="s">
        <v>422</v>
      </c>
    </row>
    <row r="219" spans="2:65" s="1" customFormat="1" ht="11.25">
      <c r="B219" s="31"/>
      <c r="D219" s="145" t="s">
        <v>157</v>
      </c>
      <c r="F219" s="146" t="s">
        <v>298</v>
      </c>
      <c r="I219" s="147"/>
      <c r="L219" s="31"/>
      <c r="M219" s="148"/>
      <c r="T219" s="55"/>
      <c r="AT219" s="16" t="s">
        <v>157</v>
      </c>
      <c r="AU219" s="16" t="s">
        <v>85</v>
      </c>
    </row>
    <row r="220" spans="2:65" s="12" customFormat="1" ht="11.25">
      <c r="B220" s="149"/>
      <c r="D220" s="150" t="s">
        <v>159</v>
      </c>
      <c r="E220" s="151" t="s">
        <v>1</v>
      </c>
      <c r="F220" s="152" t="s">
        <v>165</v>
      </c>
      <c r="H220" s="151" t="s">
        <v>1</v>
      </c>
      <c r="I220" s="153"/>
      <c r="L220" s="149"/>
      <c r="M220" s="154"/>
      <c r="T220" s="155"/>
      <c r="AT220" s="151" t="s">
        <v>159</v>
      </c>
      <c r="AU220" s="151" t="s">
        <v>85</v>
      </c>
      <c r="AV220" s="12" t="s">
        <v>83</v>
      </c>
      <c r="AW220" s="12" t="s">
        <v>31</v>
      </c>
      <c r="AX220" s="12" t="s">
        <v>75</v>
      </c>
      <c r="AY220" s="151" t="s">
        <v>147</v>
      </c>
    </row>
    <row r="221" spans="2:65" s="13" customFormat="1" ht="11.25">
      <c r="B221" s="156"/>
      <c r="D221" s="150" t="s">
        <v>159</v>
      </c>
      <c r="E221" s="157" t="s">
        <v>1</v>
      </c>
      <c r="F221" s="158" t="s">
        <v>166</v>
      </c>
      <c r="H221" s="159">
        <v>22.312999999999999</v>
      </c>
      <c r="I221" s="160"/>
      <c r="L221" s="156"/>
      <c r="M221" s="161"/>
      <c r="T221" s="162"/>
      <c r="AT221" s="157" t="s">
        <v>159</v>
      </c>
      <c r="AU221" s="157" t="s">
        <v>85</v>
      </c>
      <c r="AV221" s="13" t="s">
        <v>85</v>
      </c>
      <c r="AW221" s="13" t="s">
        <v>31</v>
      </c>
      <c r="AX221" s="13" t="s">
        <v>75</v>
      </c>
      <c r="AY221" s="157" t="s">
        <v>147</v>
      </c>
    </row>
    <row r="222" spans="2:65" s="12" customFormat="1" ht="11.25">
      <c r="B222" s="149"/>
      <c r="D222" s="150" t="s">
        <v>159</v>
      </c>
      <c r="E222" s="151" t="s">
        <v>1</v>
      </c>
      <c r="F222" s="152" t="s">
        <v>167</v>
      </c>
      <c r="H222" s="151" t="s">
        <v>1</v>
      </c>
      <c r="I222" s="153"/>
      <c r="L222" s="149"/>
      <c r="M222" s="154"/>
      <c r="T222" s="155"/>
      <c r="AT222" s="151" t="s">
        <v>159</v>
      </c>
      <c r="AU222" s="151" t="s">
        <v>85</v>
      </c>
      <c r="AV222" s="12" t="s">
        <v>83</v>
      </c>
      <c r="AW222" s="12" t="s">
        <v>31</v>
      </c>
      <c r="AX222" s="12" t="s">
        <v>75</v>
      </c>
      <c r="AY222" s="151" t="s">
        <v>147</v>
      </c>
    </row>
    <row r="223" spans="2:65" s="13" customFormat="1" ht="11.25">
      <c r="B223" s="156"/>
      <c r="D223" s="150" t="s">
        <v>159</v>
      </c>
      <c r="E223" s="157" t="s">
        <v>1</v>
      </c>
      <c r="F223" s="158" t="s">
        <v>168</v>
      </c>
      <c r="H223" s="159">
        <v>25.5</v>
      </c>
      <c r="I223" s="160"/>
      <c r="L223" s="156"/>
      <c r="M223" s="161"/>
      <c r="T223" s="162"/>
      <c r="AT223" s="157" t="s">
        <v>159</v>
      </c>
      <c r="AU223" s="157" t="s">
        <v>85</v>
      </c>
      <c r="AV223" s="13" t="s">
        <v>85</v>
      </c>
      <c r="AW223" s="13" t="s">
        <v>31</v>
      </c>
      <c r="AX223" s="13" t="s">
        <v>75</v>
      </c>
      <c r="AY223" s="157" t="s">
        <v>147</v>
      </c>
    </row>
    <row r="224" spans="2:65" s="14" customFormat="1" ht="11.25">
      <c r="B224" s="163"/>
      <c r="D224" s="150" t="s">
        <v>159</v>
      </c>
      <c r="E224" s="164" t="s">
        <v>1</v>
      </c>
      <c r="F224" s="165" t="s">
        <v>169</v>
      </c>
      <c r="H224" s="166">
        <v>47.813000000000002</v>
      </c>
      <c r="I224" s="167"/>
      <c r="L224" s="163"/>
      <c r="M224" s="168"/>
      <c r="T224" s="169"/>
      <c r="AT224" s="164" t="s">
        <v>159</v>
      </c>
      <c r="AU224" s="164" t="s">
        <v>85</v>
      </c>
      <c r="AV224" s="14" t="s">
        <v>155</v>
      </c>
      <c r="AW224" s="14" t="s">
        <v>31</v>
      </c>
      <c r="AX224" s="14" t="s">
        <v>83</v>
      </c>
      <c r="AY224" s="164" t="s">
        <v>147</v>
      </c>
    </row>
    <row r="225" spans="2:65" s="1" customFormat="1" ht="33" customHeight="1">
      <c r="B225" s="31"/>
      <c r="C225" s="132" t="s">
        <v>305</v>
      </c>
      <c r="D225" s="132" t="s">
        <v>150</v>
      </c>
      <c r="E225" s="133" t="s">
        <v>300</v>
      </c>
      <c r="F225" s="134" t="s">
        <v>301</v>
      </c>
      <c r="G225" s="135" t="s">
        <v>103</v>
      </c>
      <c r="H225" s="136">
        <v>63.75</v>
      </c>
      <c r="I225" s="137"/>
      <c r="J225" s="138">
        <f>ROUND(I225*H225,2)</f>
        <v>0</v>
      </c>
      <c r="K225" s="134" t="s">
        <v>154</v>
      </c>
      <c r="L225" s="31"/>
      <c r="M225" s="139" t="s">
        <v>1</v>
      </c>
      <c r="N225" s="140" t="s">
        <v>40</v>
      </c>
      <c r="P225" s="141">
        <f>O225*H225</f>
        <v>0</v>
      </c>
      <c r="Q225" s="141">
        <v>7.5799999999999999E-3</v>
      </c>
      <c r="R225" s="141">
        <f>Q225*H225</f>
        <v>0.48322500000000002</v>
      </c>
      <c r="S225" s="141">
        <v>0</v>
      </c>
      <c r="T225" s="142">
        <f>S225*H225</f>
        <v>0</v>
      </c>
      <c r="AR225" s="143" t="s">
        <v>236</v>
      </c>
      <c r="AT225" s="143" t="s">
        <v>150</v>
      </c>
      <c r="AU225" s="143" t="s">
        <v>85</v>
      </c>
      <c r="AY225" s="16" t="s">
        <v>147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6" t="s">
        <v>83</v>
      </c>
      <c r="BK225" s="144">
        <f>ROUND(I225*H225,2)</f>
        <v>0</v>
      </c>
      <c r="BL225" s="16" t="s">
        <v>236</v>
      </c>
      <c r="BM225" s="143" t="s">
        <v>423</v>
      </c>
    </row>
    <row r="226" spans="2:65" s="1" customFormat="1" ht="11.25">
      <c r="B226" s="31"/>
      <c r="D226" s="145" t="s">
        <v>157</v>
      </c>
      <c r="F226" s="146" t="s">
        <v>303</v>
      </c>
      <c r="I226" s="147"/>
      <c r="L226" s="31"/>
      <c r="M226" s="148"/>
      <c r="T226" s="55"/>
      <c r="AT226" s="16" t="s">
        <v>157</v>
      </c>
      <c r="AU226" s="16" t="s">
        <v>85</v>
      </c>
    </row>
    <row r="227" spans="2:65" s="12" customFormat="1" ht="11.25">
      <c r="B227" s="149"/>
      <c r="D227" s="150" t="s">
        <v>159</v>
      </c>
      <c r="E227" s="151" t="s">
        <v>1</v>
      </c>
      <c r="F227" s="152" t="s">
        <v>304</v>
      </c>
      <c r="H227" s="151" t="s">
        <v>1</v>
      </c>
      <c r="I227" s="153"/>
      <c r="L227" s="149"/>
      <c r="M227" s="154"/>
      <c r="T227" s="155"/>
      <c r="AT227" s="151" t="s">
        <v>159</v>
      </c>
      <c r="AU227" s="151" t="s">
        <v>85</v>
      </c>
      <c r="AV227" s="12" t="s">
        <v>83</v>
      </c>
      <c r="AW227" s="12" t="s">
        <v>31</v>
      </c>
      <c r="AX227" s="12" t="s">
        <v>75</v>
      </c>
      <c r="AY227" s="151" t="s">
        <v>147</v>
      </c>
    </row>
    <row r="228" spans="2:65" s="13" customFormat="1" ht="11.25">
      <c r="B228" s="156"/>
      <c r="D228" s="150" t="s">
        <v>159</v>
      </c>
      <c r="E228" s="157" t="s">
        <v>1</v>
      </c>
      <c r="F228" s="158" t="s">
        <v>101</v>
      </c>
      <c r="H228" s="159">
        <v>63.75</v>
      </c>
      <c r="I228" s="160"/>
      <c r="L228" s="156"/>
      <c r="M228" s="161"/>
      <c r="T228" s="162"/>
      <c r="AT228" s="157" t="s">
        <v>159</v>
      </c>
      <c r="AU228" s="157" t="s">
        <v>85</v>
      </c>
      <c r="AV228" s="13" t="s">
        <v>85</v>
      </c>
      <c r="AW228" s="13" t="s">
        <v>31</v>
      </c>
      <c r="AX228" s="13" t="s">
        <v>83</v>
      </c>
      <c r="AY228" s="157" t="s">
        <v>147</v>
      </c>
    </row>
    <row r="229" spans="2:65" s="1" customFormat="1" ht="24.2" customHeight="1">
      <c r="B229" s="31"/>
      <c r="C229" s="132" t="s">
        <v>311</v>
      </c>
      <c r="D229" s="132" t="s">
        <v>150</v>
      </c>
      <c r="E229" s="133" t="s">
        <v>306</v>
      </c>
      <c r="F229" s="134" t="s">
        <v>307</v>
      </c>
      <c r="G229" s="135" t="s">
        <v>103</v>
      </c>
      <c r="H229" s="136">
        <v>63.75</v>
      </c>
      <c r="I229" s="137"/>
      <c r="J229" s="138">
        <f>ROUND(I229*H229,2)</f>
        <v>0</v>
      </c>
      <c r="K229" s="134" t="s">
        <v>154</v>
      </c>
      <c r="L229" s="31"/>
      <c r="M229" s="139" t="s">
        <v>1</v>
      </c>
      <c r="N229" s="140" t="s">
        <v>40</v>
      </c>
      <c r="P229" s="141">
        <f>O229*H229</f>
        <v>0</v>
      </c>
      <c r="Q229" s="141">
        <v>0</v>
      </c>
      <c r="R229" s="141">
        <f>Q229*H229</f>
        <v>0</v>
      </c>
      <c r="S229" s="141">
        <v>2.5000000000000001E-3</v>
      </c>
      <c r="T229" s="142">
        <f>S229*H229</f>
        <v>0.15937500000000002</v>
      </c>
      <c r="AR229" s="143" t="s">
        <v>236</v>
      </c>
      <c r="AT229" s="143" t="s">
        <v>150</v>
      </c>
      <c r="AU229" s="143" t="s">
        <v>85</v>
      </c>
      <c r="AY229" s="16" t="s">
        <v>147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6" t="s">
        <v>83</v>
      </c>
      <c r="BK229" s="144">
        <f>ROUND(I229*H229,2)</f>
        <v>0</v>
      </c>
      <c r="BL229" s="16" t="s">
        <v>236</v>
      </c>
      <c r="BM229" s="143" t="s">
        <v>424</v>
      </c>
    </row>
    <row r="230" spans="2:65" s="1" customFormat="1" ht="11.25">
      <c r="B230" s="31"/>
      <c r="D230" s="145" t="s">
        <v>157</v>
      </c>
      <c r="F230" s="146" t="s">
        <v>309</v>
      </c>
      <c r="I230" s="147"/>
      <c r="L230" s="31"/>
      <c r="M230" s="148"/>
      <c r="T230" s="55"/>
      <c r="AT230" s="16" t="s">
        <v>157</v>
      </c>
      <c r="AU230" s="16" t="s">
        <v>85</v>
      </c>
    </row>
    <row r="231" spans="2:65" s="12" customFormat="1" ht="11.25">
      <c r="B231" s="149"/>
      <c r="D231" s="150" t="s">
        <v>159</v>
      </c>
      <c r="E231" s="151" t="s">
        <v>1</v>
      </c>
      <c r="F231" s="152" t="s">
        <v>310</v>
      </c>
      <c r="H231" s="151" t="s">
        <v>1</v>
      </c>
      <c r="I231" s="153"/>
      <c r="L231" s="149"/>
      <c r="M231" s="154"/>
      <c r="T231" s="155"/>
      <c r="AT231" s="151" t="s">
        <v>159</v>
      </c>
      <c r="AU231" s="151" t="s">
        <v>85</v>
      </c>
      <c r="AV231" s="12" t="s">
        <v>83</v>
      </c>
      <c r="AW231" s="12" t="s">
        <v>31</v>
      </c>
      <c r="AX231" s="12" t="s">
        <v>75</v>
      </c>
      <c r="AY231" s="151" t="s">
        <v>147</v>
      </c>
    </row>
    <row r="232" spans="2:65" s="13" customFormat="1" ht="11.25">
      <c r="B232" s="156"/>
      <c r="D232" s="150" t="s">
        <v>159</v>
      </c>
      <c r="E232" s="157" t="s">
        <v>1</v>
      </c>
      <c r="F232" s="158" t="s">
        <v>101</v>
      </c>
      <c r="H232" s="159">
        <v>63.75</v>
      </c>
      <c r="I232" s="160"/>
      <c r="L232" s="156"/>
      <c r="M232" s="161"/>
      <c r="T232" s="162"/>
      <c r="AT232" s="157" t="s">
        <v>159</v>
      </c>
      <c r="AU232" s="157" t="s">
        <v>85</v>
      </c>
      <c r="AV232" s="13" t="s">
        <v>85</v>
      </c>
      <c r="AW232" s="13" t="s">
        <v>31</v>
      </c>
      <c r="AX232" s="13" t="s">
        <v>83</v>
      </c>
      <c r="AY232" s="157" t="s">
        <v>147</v>
      </c>
    </row>
    <row r="233" spans="2:65" s="1" customFormat="1" ht="16.5" customHeight="1">
      <c r="B233" s="31"/>
      <c r="C233" s="132" t="s">
        <v>316</v>
      </c>
      <c r="D233" s="132" t="s">
        <v>150</v>
      </c>
      <c r="E233" s="133" t="s">
        <v>312</v>
      </c>
      <c r="F233" s="134" t="s">
        <v>313</v>
      </c>
      <c r="G233" s="135" t="s">
        <v>103</v>
      </c>
      <c r="H233" s="136">
        <v>63.75</v>
      </c>
      <c r="I233" s="137"/>
      <c r="J233" s="138">
        <f>ROUND(I233*H233,2)</f>
        <v>0</v>
      </c>
      <c r="K233" s="134" t="s">
        <v>154</v>
      </c>
      <c r="L233" s="31"/>
      <c r="M233" s="139" t="s">
        <v>1</v>
      </c>
      <c r="N233" s="140" t="s">
        <v>40</v>
      </c>
      <c r="P233" s="141">
        <f>O233*H233</f>
        <v>0</v>
      </c>
      <c r="Q233" s="141">
        <v>2.9999999999999997E-4</v>
      </c>
      <c r="R233" s="141">
        <f>Q233*H233</f>
        <v>1.9125E-2</v>
      </c>
      <c r="S233" s="141">
        <v>0</v>
      </c>
      <c r="T233" s="142">
        <f>S233*H233</f>
        <v>0</v>
      </c>
      <c r="AR233" s="143" t="s">
        <v>236</v>
      </c>
      <c r="AT233" s="143" t="s">
        <v>150</v>
      </c>
      <c r="AU233" s="143" t="s">
        <v>85</v>
      </c>
      <c r="AY233" s="16" t="s">
        <v>147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6" t="s">
        <v>83</v>
      </c>
      <c r="BK233" s="144">
        <f>ROUND(I233*H233,2)</f>
        <v>0</v>
      </c>
      <c r="BL233" s="16" t="s">
        <v>236</v>
      </c>
      <c r="BM233" s="143" t="s">
        <v>425</v>
      </c>
    </row>
    <row r="234" spans="2:65" s="1" customFormat="1" ht="11.25">
      <c r="B234" s="31"/>
      <c r="D234" s="145" t="s">
        <v>157</v>
      </c>
      <c r="F234" s="146" t="s">
        <v>315</v>
      </c>
      <c r="I234" s="147"/>
      <c r="L234" s="31"/>
      <c r="M234" s="148"/>
      <c r="T234" s="55"/>
      <c r="AT234" s="16" t="s">
        <v>157</v>
      </c>
      <c r="AU234" s="16" t="s">
        <v>85</v>
      </c>
    </row>
    <row r="235" spans="2:65" s="13" customFormat="1" ht="11.25">
      <c r="B235" s="156"/>
      <c r="D235" s="150" t="s">
        <v>159</v>
      </c>
      <c r="E235" s="157" t="s">
        <v>1</v>
      </c>
      <c r="F235" s="158" t="s">
        <v>101</v>
      </c>
      <c r="H235" s="159">
        <v>63.75</v>
      </c>
      <c r="I235" s="160"/>
      <c r="L235" s="156"/>
      <c r="M235" s="161"/>
      <c r="T235" s="162"/>
      <c r="AT235" s="157" t="s">
        <v>159</v>
      </c>
      <c r="AU235" s="157" t="s">
        <v>85</v>
      </c>
      <c r="AV235" s="13" t="s">
        <v>85</v>
      </c>
      <c r="AW235" s="13" t="s">
        <v>31</v>
      </c>
      <c r="AX235" s="13" t="s">
        <v>83</v>
      </c>
      <c r="AY235" s="157" t="s">
        <v>147</v>
      </c>
    </row>
    <row r="236" spans="2:65" s="1" customFormat="1" ht="16.5" customHeight="1">
      <c r="B236" s="31"/>
      <c r="C236" s="170" t="s">
        <v>321</v>
      </c>
      <c r="D236" s="170" t="s">
        <v>256</v>
      </c>
      <c r="E236" s="171" t="s">
        <v>317</v>
      </c>
      <c r="F236" s="172" t="s">
        <v>318</v>
      </c>
      <c r="G236" s="173" t="s">
        <v>103</v>
      </c>
      <c r="H236" s="174">
        <v>70.125</v>
      </c>
      <c r="I236" s="175"/>
      <c r="J236" s="176">
        <f>ROUND(I236*H236,2)</f>
        <v>0</v>
      </c>
      <c r="K236" s="172" t="s">
        <v>1</v>
      </c>
      <c r="L236" s="177"/>
      <c r="M236" s="178" t="s">
        <v>1</v>
      </c>
      <c r="N236" s="179" t="s">
        <v>40</v>
      </c>
      <c r="P236" s="141">
        <f>O236*H236</f>
        <v>0</v>
      </c>
      <c r="Q236" s="141">
        <v>3.1800000000000001E-3</v>
      </c>
      <c r="R236" s="141">
        <f>Q236*H236</f>
        <v>0.22299750000000002</v>
      </c>
      <c r="S236" s="141">
        <v>0</v>
      </c>
      <c r="T236" s="142">
        <f>S236*H236</f>
        <v>0</v>
      </c>
      <c r="AR236" s="143" t="s">
        <v>259</v>
      </c>
      <c r="AT236" s="143" t="s">
        <v>256</v>
      </c>
      <c r="AU236" s="143" t="s">
        <v>85</v>
      </c>
      <c r="AY236" s="16" t="s">
        <v>147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6" t="s">
        <v>83</v>
      </c>
      <c r="BK236" s="144">
        <f>ROUND(I236*H236,2)</f>
        <v>0</v>
      </c>
      <c r="BL236" s="16" t="s">
        <v>236</v>
      </c>
      <c r="BM236" s="143" t="s">
        <v>426</v>
      </c>
    </row>
    <row r="237" spans="2:65" s="13" customFormat="1" ht="11.25">
      <c r="B237" s="156"/>
      <c r="D237" s="150" t="s">
        <v>159</v>
      </c>
      <c r="F237" s="158" t="s">
        <v>427</v>
      </c>
      <c r="H237" s="159">
        <v>70.125</v>
      </c>
      <c r="I237" s="160"/>
      <c r="L237" s="156"/>
      <c r="M237" s="161"/>
      <c r="T237" s="162"/>
      <c r="AT237" s="157" t="s">
        <v>159</v>
      </c>
      <c r="AU237" s="157" t="s">
        <v>85</v>
      </c>
      <c r="AV237" s="13" t="s">
        <v>85</v>
      </c>
      <c r="AW237" s="13" t="s">
        <v>4</v>
      </c>
      <c r="AX237" s="13" t="s">
        <v>83</v>
      </c>
      <c r="AY237" s="157" t="s">
        <v>147</v>
      </c>
    </row>
    <row r="238" spans="2:65" s="1" customFormat="1" ht="24.2" customHeight="1">
      <c r="B238" s="31"/>
      <c r="C238" s="132" t="s">
        <v>259</v>
      </c>
      <c r="D238" s="132" t="s">
        <v>150</v>
      </c>
      <c r="E238" s="133" t="s">
        <v>322</v>
      </c>
      <c r="F238" s="134" t="s">
        <v>323</v>
      </c>
      <c r="G238" s="135" t="s">
        <v>108</v>
      </c>
      <c r="H238" s="136">
        <v>63.75</v>
      </c>
      <c r="I238" s="137"/>
      <c r="J238" s="138">
        <f>ROUND(I238*H238,2)</f>
        <v>0</v>
      </c>
      <c r="K238" s="134" t="s">
        <v>1</v>
      </c>
      <c r="L238" s="31"/>
      <c r="M238" s="139" t="s">
        <v>1</v>
      </c>
      <c r="N238" s="140" t="s">
        <v>40</v>
      </c>
      <c r="P238" s="141">
        <f>O238*H238</f>
        <v>0</v>
      </c>
      <c r="Q238" s="141">
        <v>0</v>
      </c>
      <c r="R238" s="141">
        <f>Q238*H238</f>
        <v>0</v>
      </c>
      <c r="S238" s="141">
        <v>0</v>
      </c>
      <c r="T238" s="142">
        <f>S238*H238</f>
        <v>0</v>
      </c>
      <c r="AR238" s="143" t="s">
        <v>236</v>
      </c>
      <c r="AT238" s="143" t="s">
        <v>150</v>
      </c>
      <c r="AU238" s="143" t="s">
        <v>85</v>
      </c>
      <c r="AY238" s="16" t="s">
        <v>147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6" t="s">
        <v>83</v>
      </c>
      <c r="BK238" s="144">
        <f>ROUND(I238*H238,2)</f>
        <v>0</v>
      </c>
      <c r="BL238" s="16" t="s">
        <v>236</v>
      </c>
      <c r="BM238" s="143" t="s">
        <v>428</v>
      </c>
    </row>
    <row r="239" spans="2:65" s="13" customFormat="1" ht="11.25">
      <c r="B239" s="156"/>
      <c r="D239" s="150" t="s">
        <v>159</v>
      </c>
      <c r="E239" s="157" t="s">
        <v>1</v>
      </c>
      <c r="F239" s="158" t="s">
        <v>101</v>
      </c>
      <c r="H239" s="159">
        <v>63.75</v>
      </c>
      <c r="I239" s="160"/>
      <c r="L239" s="156"/>
      <c r="M239" s="161"/>
      <c r="T239" s="162"/>
      <c r="AT239" s="157" t="s">
        <v>159</v>
      </c>
      <c r="AU239" s="157" t="s">
        <v>85</v>
      </c>
      <c r="AV239" s="13" t="s">
        <v>85</v>
      </c>
      <c r="AW239" s="13" t="s">
        <v>31</v>
      </c>
      <c r="AX239" s="13" t="s">
        <v>83</v>
      </c>
      <c r="AY239" s="157" t="s">
        <v>147</v>
      </c>
    </row>
    <row r="240" spans="2:65" s="1" customFormat="1" ht="21.75" customHeight="1">
      <c r="B240" s="31"/>
      <c r="C240" s="132" t="s">
        <v>329</v>
      </c>
      <c r="D240" s="132" t="s">
        <v>150</v>
      </c>
      <c r="E240" s="133" t="s">
        <v>344</v>
      </c>
      <c r="F240" s="134" t="s">
        <v>345</v>
      </c>
      <c r="G240" s="135" t="s">
        <v>108</v>
      </c>
      <c r="H240" s="136">
        <v>32.880000000000003</v>
      </c>
      <c r="I240" s="137"/>
      <c r="J240" s="138">
        <f>ROUND(I240*H240,2)</f>
        <v>0</v>
      </c>
      <c r="K240" s="134" t="s">
        <v>154</v>
      </c>
      <c r="L240" s="31"/>
      <c r="M240" s="139" t="s">
        <v>1</v>
      </c>
      <c r="N240" s="140" t="s">
        <v>40</v>
      </c>
      <c r="P240" s="141">
        <f>O240*H240</f>
        <v>0</v>
      </c>
      <c r="Q240" s="141">
        <v>0</v>
      </c>
      <c r="R240" s="141">
        <f>Q240*H240</f>
        <v>0</v>
      </c>
      <c r="S240" s="141">
        <v>2.9999999999999997E-4</v>
      </c>
      <c r="T240" s="142">
        <f>S240*H240</f>
        <v>9.8639999999999995E-3</v>
      </c>
      <c r="AR240" s="143" t="s">
        <v>236</v>
      </c>
      <c r="AT240" s="143" t="s">
        <v>150</v>
      </c>
      <c r="AU240" s="143" t="s">
        <v>85</v>
      </c>
      <c r="AY240" s="16" t="s">
        <v>147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6" t="s">
        <v>83</v>
      </c>
      <c r="BK240" s="144">
        <f>ROUND(I240*H240,2)</f>
        <v>0</v>
      </c>
      <c r="BL240" s="16" t="s">
        <v>236</v>
      </c>
      <c r="BM240" s="143" t="s">
        <v>429</v>
      </c>
    </row>
    <row r="241" spans="2:65" s="1" customFormat="1" ht="11.25">
      <c r="B241" s="31"/>
      <c r="D241" s="145" t="s">
        <v>157</v>
      </c>
      <c r="F241" s="146" t="s">
        <v>347</v>
      </c>
      <c r="I241" s="147"/>
      <c r="L241" s="31"/>
      <c r="M241" s="148"/>
      <c r="T241" s="55"/>
      <c r="AT241" s="16" t="s">
        <v>157</v>
      </c>
      <c r="AU241" s="16" t="s">
        <v>85</v>
      </c>
    </row>
    <row r="242" spans="2:65" s="13" customFormat="1" ht="11.25">
      <c r="B242" s="156"/>
      <c r="D242" s="150" t="s">
        <v>159</v>
      </c>
      <c r="E242" s="157" t="s">
        <v>1</v>
      </c>
      <c r="F242" s="158" t="s">
        <v>111</v>
      </c>
      <c r="H242" s="159">
        <v>32.880000000000003</v>
      </c>
      <c r="I242" s="160"/>
      <c r="L242" s="156"/>
      <c r="M242" s="161"/>
      <c r="T242" s="162"/>
      <c r="AT242" s="157" t="s">
        <v>159</v>
      </c>
      <c r="AU242" s="157" t="s">
        <v>85</v>
      </c>
      <c r="AV242" s="13" t="s">
        <v>85</v>
      </c>
      <c r="AW242" s="13" t="s">
        <v>31</v>
      </c>
      <c r="AX242" s="13" t="s">
        <v>83</v>
      </c>
      <c r="AY242" s="157" t="s">
        <v>147</v>
      </c>
    </row>
    <row r="243" spans="2:65" s="1" customFormat="1" ht="16.5" customHeight="1">
      <c r="B243" s="31"/>
      <c r="C243" s="132" t="s">
        <v>334</v>
      </c>
      <c r="D243" s="132" t="s">
        <v>150</v>
      </c>
      <c r="E243" s="133" t="s">
        <v>349</v>
      </c>
      <c r="F243" s="134" t="s">
        <v>350</v>
      </c>
      <c r="G243" s="135" t="s">
        <v>108</v>
      </c>
      <c r="H243" s="136">
        <v>32.880000000000003</v>
      </c>
      <c r="I243" s="137"/>
      <c r="J243" s="138">
        <f>ROUND(I243*H243,2)</f>
        <v>0</v>
      </c>
      <c r="K243" s="134" t="s">
        <v>154</v>
      </c>
      <c r="L243" s="31"/>
      <c r="M243" s="139" t="s">
        <v>1</v>
      </c>
      <c r="N243" s="140" t="s">
        <v>40</v>
      </c>
      <c r="P243" s="141">
        <f>O243*H243</f>
        <v>0</v>
      </c>
      <c r="Q243" s="141">
        <v>1.0000000000000001E-5</v>
      </c>
      <c r="R243" s="141">
        <f>Q243*H243</f>
        <v>3.2880000000000008E-4</v>
      </c>
      <c r="S243" s="141">
        <v>0</v>
      </c>
      <c r="T243" s="142">
        <f>S243*H243</f>
        <v>0</v>
      </c>
      <c r="AR243" s="143" t="s">
        <v>236</v>
      </c>
      <c r="AT243" s="143" t="s">
        <v>150</v>
      </c>
      <c r="AU243" s="143" t="s">
        <v>85</v>
      </c>
      <c r="AY243" s="16" t="s">
        <v>147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6" t="s">
        <v>83</v>
      </c>
      <c r="BK243" s="144">
        <f>ROUND(I243*H243,2)</f>
        <v>0</v>
      </c>
      <c r="BL243" s="16" t="s">
        <v>236</v>
      </c>
      <c r="BM243" s="143" t="s">
        <v>430</v>
      </c>
    </row>
    <row r="244" spans="2:65" s="1" customFormat="1" ht="11.25">
      <c r="B244" s="31"/>
      <c r="D244" s="145" t="s">
        <v>157</v>
      </c>
      <c r="F244" s="146" t="s">
        <v>352</v>
      </c>
      <c r="I244" s="147"/>
      <c r="L244" s="31"/>
      <c r="M244" s="148"/>
      <c r="T244" s="55"/>
      <c r="AT244" s="16" t="s">
        <v>157</v>
      </c>
      <c r="AU244" s="16" t="s">
        <v>85</v>
      </c>
    </row>
    <row r="245" spans="2:65" s="13" customFormat="1" ht="11.25">
      <c r="B245" s="156"/>
      <c r="D245" s="150" t="s">
        <v>159</v>
      </c>
      <c r="E245" s="157" t="s">
        <v>1</v>
      </c>
      <c r="F245" s="158" t="s">
        <v>111</v>
      </c>
      <c r="H245" s="159">
        <v>32.880000000000003</v>
      </c>
      <c r="I245" s="160"/>
      <c r="L245" s="156"/>
      <c r="M245" s="161"/>
      <c r="T245" s="162"/>
      <c r="AT245" s="157" t="s">
        <v>159</v>
      </c>
      <c r="AU245" s="157" t="s">
        <v>85</v>
      </c>
      <c r="AV245" s="13" t="s">
        <v>85</v>
      </c>
      <c r="AW245" s="13" t="s">
        <v>31</v>
      </c>
      <c r="AX245" s="13" t="s">
        <v>83</v>
      </c>
      <c r="AY245" s="157" t="s">
        <v>147</v>
      </c>
    </row>
    <row r="246" spans="2:65" s="1" customFormat="1" ht="37.9" customHeight="1">
      <c r="B246" s="31"/>
      <c r="C246" s="170" t="s">
        <v>340</v>
      </c>
      <c r="D246" s="170" t="s">
        <v>256</v>
      </c>
      <c r="E246" s="171" t="s">
        <v>354</v>
      </c>
      <c r="F246" s="172" t="s">
        <v>355</v>
      </c>
      <c r="G246" s="173" t="s">
        <v>108</v>
      </c>
      <c r="H246" s="174">
        <v>36.167999999999999</v>
      </c>
      <c r="I246" s="175"/>
      <c r="J246" s="176">
        <f>ROUND(I246*H246,2)</f>
        <v>0</v>
      </c>
      <c r="K246" s="172" t="s">
        <v>1</v>
      </c>
      <c r="L246" s="177"/>
      <c r="M246" s="178" t="s">
        <v>1</v>
      </c>
      <c r="N246" s="179" t="s">
        <v>40</v>
      </c>
      <c r="P246" s="141">
        <f>O246*H246</f>
        <v>0</v>
      </c>
      <c r="Q246" s="141">
        <v>1.2E-4</v>
      </c>
      <c r="R246" s="141">
        <f>Q246*H246</f>
        <v>4.34016E-3</v>
      </c>
      <c r="S246" s="141">
        <v>0</v>
      </c>
      <c r="T246" s="142">
        <f>S246*H246</f>
        <v>0</v>
      </c>
      <c r="AR246" s="143" t="s">
        <v>259</v>
      </c>
      <c r="AT246" s="143" t="s">
        <v>256</v>
      </c>
      <c r="AU246" s="143" t="s">
        <v>85</v>
      </c>
      <c r="AY246" s="16" t="s">
        <v>147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6" t="s">
        <v>83</v>
      </c>
      <c r="BK246" s="144">
        <f>ROUND(I246*H246,2)</f>
        <v>0</v>
      </c>
      <c r="BL246" s="16" t="s">
        <v>236</v>
      </c>
      <c r="BM246" s="143" t="s">
        <v>431</v>
      </c>
    </row>
    <row r="247" spans="2:65" s="13" customFormat="1" ht="11.25">
      <c r="B247" s="156"/>
      <c r="D247" s="150" t="s">
        <v>159</v>
      </c>
      <c r="F247" s="158" t="s">
        <v>432</v>
      </c>
      <c r="H247" s="159">
        <v>36.167999999999999</v>
      </c>
      <c r="I247" s="160"/>
      <c r="L247" s="156"/>
      <c r="M247" s="161"/>
      <c r="T247" s="162"/>
      <c r="AT247" s="157" t="s">
        <v>159</v>
      </c>
      <c r="AU247" s="157" t="s">
        <v>85</v>
      </c>
      <c r="AV247" s="13" t="s">
        <v>85</v>
      </c>
      <c r="AW247" s="13" t="s">
        <v>4</v>
      </c>
      <c r="AX247" s="13" t="s">
        <v>83</v>
      </c>
      <c r="AY247" s="157" t="s">
        <v>147</v>
      </c>
    </row>
    <row r="248" spans="2:65" s="1" customFormat="1" ht="16.5" customHeight="1">
      <c r="B248" s="31"/>
      <c r="C248" s="132" t="s">
        <v>343</v>
      </c>
      <c r="D248" s="132" t="s">
        <v>150</v>
      </c>
      <c r="E248" s="133" t="s">
        <v>359</v>
      </c>
      <c r="F248" s="134" t="s">
        <v>360</v>
      </c>
      <c r="G248" s="135" t="s">
        <v>108</v>
      </c>
      <c r="H248" s="136">
        <v>0.9</v>
      </c>
      <c r="I248" s="137"/>
      <c r="J248" s="138">
        <f>ROUND(I248*H248,2)</f>
        <v>0</v>
      </c>
      <c r="K248" s="134" t="s">
        <v>154</v>
      </c>
      <c r="L248" s="31"/>
      <c r="M248" s="139" t="s">
        <v>1</v>
      </c>
      <c r="N248" s="140" t="s">
        <v>40</v>
      </c>
      <c r="P248" s="141">
        <f>O248*H248</f>
        <v>0</v>
      </c>
      <c r="Q248" s="141">
        <v>0</v>
      </c>
      <c r="R248" s="141">
        <f>Q248*H248</f>
        <v>0</v>
      </c>
      <c r="S248" s="141">
        <v>0</v>
      </c>
      <c r="T248" s="142">
        <f>S248*H248</f>
        <v>0</v>
      </c>
      <c r="AR248" s="143" t="s">
        <v>236</v>
      </c>
      <c r="AT248" s="143" t="s">
        <v>150</v>
      </c>
      <c r="AU248" s="143" t="s">
        <v>85</v>
      </c>
      <c r="AY248" s="16" t="s">
        <v>147</v>
      </c>
      <c r="BE248" s="144">
        <f>IF(N248="základní",J248,0)</f>
        <v>0</v>
      </c>
      <c r="BF248" s="144">
        <f>IF(N248="snížená",J248,0)</f>
        <v>0</v>
      </c>
      <c r="BG248" s="144">
        <f>IF(N248="zákl. přenesená",J248,0)</f>
        <v>0</v>
      </c>
      <c r="BH248" s="144">
        <f>IF(N248="sníž. přenesená",J248,0)</f>
        <v>0</v>
      </c>
      <c r="BI248" s="144">
        <f>IF(N248="nulová",J248,0)</f>
        <v>0</v>
      </c>
      <c r="BJ248" s="16" t="s">
        <v>83</v>
      </c>
      <c r="BK248" s="144">
        <f>ROUND(I248*H248,2)</f>
        <v>0</v>
      </c>
      <c r="BL248" s="16" t="s">
        <v>236</v>
      </c>
      <c r="BM248" s="143" t="s">
        <v>433</v>
      </c>
    </row>
    <row r="249" spans="2:65" s="1" customFormat="1" ht="11.25">
      <c r="B249" s="31"/>
      <c r="D249" s="145" t="s">
        <v>157</v>
      </c>
      <c r="F249" s="146" t="s">
        <v>362</v>
      </c>
      <c r="I249" s="147"/>
      <c r="L249" s="31"/>
      <c r="M249" s="148"/>
      <c r="T249" s="55"/>
      <c r="AT249" s="16" t="s">
        <v>157</v>
      </c>
      <c r="AU249" s="16" t="s">
        <v>85</v>
      </c>
    </row>
    <row r="250" spans="2:65" s="13" customFormat="1" ht="11.25">
      <c r="B250" s="156"/>
      <c r="D250" s="150" t="s">
        <v>159</v>
      </c>
      <c r="E250" s="157" t="s">
        <v>1</v>
      </c>
      <c r="F250" s="158" t="s">
        <v>106</v>
      </c>
      <c r="H250" s="159">
        <v>0.9</v>
      </c>
      <c r="I250" s="160"/>
      <c r="L250" s="156"/>
      <c r="M250" s="161"/>
      <c r="T250" s="162"/>
      <c r="AT250" s="157" t="s">
        <v>159</v>
      </c>
      <c r="AU250" s="157" t="s">
        <v>85</v>
      </c>
      <c r="AV250" s="13" t="s">
        <v>85</v>
      </c>
      <c r="AW250" s="13" t="s">
        <v>31</v>
      </c>
      <c r="AX250" s="13" t="s">
        <v>83</v>
      </c>
      <c r="AY250" s="157" t="s">
        <v>147</v>
      </c>
    </row>
    <row r="251" spans="2:65" s="1" customFormat="1" ht="16.5" customHeight="1">
      <c r="B251" s="31"/>
      <c r="C251" s="170" t="s">
        <v>348</v>
      </c>
      <c r="D251" s="170" t="s">
        <v>256</v>
      </c>
      <c r="E251" s="171" t="s">
        <v>364</v>
      </c>
      <c r="F251" s="172" t="s">
        <v>365</v>
      </c>
      <c r="G251" s="173" t="s">
        <v>108</v>
      </c>
      <c r="H251" s="174">
        <v>0.91800000000000004</v>
      </c>
      <c r="I251" s="175"/>
      <c r="J251" s="176">
        <f>ROUND(I251*H251,2)</f>
        <v>0</v>
      </c>
      <c r="K251" s="172" t="s">
        <v>1</v>
      </c>
      <c r="L251" s="177"/>
      <c r="M251" s="178" t="s">
        <v>1</v>
      </c>
      <c r="N251" s="179" t="s">
        <v>40</v>
      </c>
      <c r="P251" s="141">
        <f>O251*H251</f>
        <v>0</v>
      </c>
      <c r="Q251" s="141">
        <v>4.0000000000000002E-4</v>
      </c>
      <c r="R251" s="141">
        <f>Q251*H251</f>
        <v>3.6720000000000004E-4</v>
      </c>
      <c r="S251" s="141">
        <v>0</v>
      </c>
      <c r="T251" s="142">
        <f>S251*H251</f>
        <v>0</v>
      </c>
      <c r="AR251" s="143" t="s">
        <v>259</v>
      </c>
      <c r="AT251" s="143" t="s">
        <v>256</v>
      </c>
      <c r="AU251" s="143" t="s">
        <v>85</v>
      </c>
      <c r="AY251" s="16" t="s">
        <v>147</v>
      </c>
      <c r="BE251" s="144">
        <f>IF(N251="základní",J251,0)</f>
        <v>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6" t="s">
        <v>83</v>
      </c>
      <c r="BK251" s="144">
        <f>ROUND(I251*H251,2)</f>
        <v>0</v>
      </c>
      <c r="BL251" s="16" t="s">
        <v>236</v>
      </c>
      <c r="BM251" s="143" t="s">
        <v>434</v>
      </c>
    </row>
    <row r="252" spans="2:65" s="13" customFormat="1" ht="11.25">
      <c r="B252" s="156"/>
      <c r="D252" s="150" t="s">
        <v>159</v>
      </c>
      <c r="F252" s="158" t="s">
        <v>367</v>
      </c>
      <c r="H252" s="159">
        <v>0.91800000000000004</v>
      </c>
      <c r="I252" s="160"/>
      <c r="L252" s="156"/>
      <c r="M252" s="161"/>
      <c r="T252" s="162"/>
      <c r="AT252" s="157" t="s">
        <v>159</v>
      </c>
      <c r="AU252" s="157" t="s">
        <v>85</v>
      </c>
      <c r="AV252" s="13" t="s">
        <v>85</v>
      </c>
      <c r="AW252" s="13" t="s">
        <v>4</v>
      </c>
      <c r="AX252" s="13" t="s">
        <v>83</v>
      </c>
      <c r="AY252" s="157" t="s">
        <v>147</v>
      </c>
    </row>
    <row r="253" spans="2:65" s="1" customFormat="1" ht="24.2" customHeight="1">
      <c r="B253" s="31"/>
      <c r="C253" s="132" t="s">
        <v>353</v>
      </c>
      <c r="D253" s="132" t="s">
        <v>150</v>
      </c>
      <c r="E253" s="133" t="s">
        <v>379</v>
      </c>
      <c r="F253" s="134" t="s">
        <v>380</v>
      </c>
      <c r="G253" s="135" t="s">
        <v>153</v>
      </c>
      <c r="H253" s="136">
        <v>0.74</v>
      </c>
      <c r="I253" s="137"/>
      <c r="J253" s="138">
        <f>ROUND(I253*H253,2)</f>
        <v>0</v>
      </c>
      <c r="K253" s="134" t="s">
        <v>154</v>
      </c>
      <c r="L253" s="31"/>
      <c r="M253" s="139" t="s">
        <v>1</v>
      </c>
      <c r="N253" s="140" t="s">
        <v>40</v>
      </c>
      <c r="P253" s="141">
        <f>O253*H253</f>
        <v>0</v>
      </c>
      <c r="Q253" s="141">
        <v>0</v>
      </c>
      <c r="R253" s="141">
        <f>Q253*H253</f>
        <v>0</v>
      </c>
      <c r="S253" s="141">
        <v>0</v>
      </c>
      <c r="T253" s="142">
        <f>S253*H253</f>
        <v>0</v>
      </c>
      <c r="AR253" s="143" t="s">
        <v>236</v>
      </c>
      <c r="AT253" s="143" t="s">
        <v>150</v>
      </c>
      <c r="AU253" s="143" t="s">
        <v>85</v>
      </c>
      <c r="AY253" s="16" t="s">
        <v>147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6" t="s">
        <v>83</v>
      </c>
      <c r="BK253" s="144">
        <f>ROUND(I253*H253,2)</f>
        <v>0</v>
      </c>
      <c r="BL253" s="16" t="s">
        <v>236</v>
      </c>
      <c r="BM253" s="143" t="s">
        <v>435</v>
      </c>
    </row>
    <row r="254" spans="2:65" s="1" customFormat="1" ht="11.25">
      <c r="B254" s="31"/>
      <c r="D254" s="145" t="s">
        <v>157</v>
      </c>
      <c r="F254" s="146" t="s">
        <v>382</v>
      </c>
      <c r="I254" s="147"/>
      <c r="L254" s="31"/>
      <c r="M254" s="180"/>
      <c r="N254" s="181"/>
      <c r="O254" s="181"/>
      <c r="P254" s="181"/>
      <c r="Q254" s="181"/>
      <c r="R254" s="181"/>
      <c r="S254" s="181"/>
      <c r="T254" s="182"/>
      <c r="AT254" s="16" t="s">
        <v>157</v>
      </c>
      <c r="AU254" s="16" t="s">
        <v>85</v>
      </c>
    </row>
    <row r="255" spans="2:65" s="1" customFormat="1" ht="6.95" customHeight="1">
      <c r="B255" s="43"/>
      <c r="C255" s="44"/>
      <c r="D255" s="44"/>
      <c r="E255" s="44"/>
      <c r="F255" s="44"/>
      <c r="G255" s="44"/>
      <c r="H255" s="44"/>
      <c r="I255" s="44"/>
      <c r="J255" s="44"/>
      <c r="K255" s="44"/>
      <c r="L255" s="31"/>
    </row>
  </sheetData>
  <sheetProtection algorithmName="SHA-512" hashValue="BVI8apzCd7OF/WDVjYYnFT2HFdeJocq4tm/Y4oToM8s4Nwu/plh02xa1O4XQenx9w5NycxXxuB+phi78HDU4EA==" saltValue="fUPR/HoK1YvMc5ueJsYprcQsnqJQ1OYXWXv87dehBAkJtSifje8RnuGcxUvhHHuGf2wPabGNm98aVIjKy5XZpA==" spinCount="100000" sheet="1" objects="1" scenarios="1" formatColumns="0" formatRows="0" autoFilter="0"/>
  <autoFilter ref="C123:K254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hyperlinks>
    <hyperlink ref="F128" r:id="rId1" xr:uid="{00000000-0004-0000-0200-000000000000}"/>
    <hyperlink ref="F147" r:id="rId2" xr:uid="{00000000-0004-0000-0200-000001000000}"/>
    <hyperlink ref="F151" r:id="rId3" xr:uid="{00000000-0004-0000-0200-000002000000}"/>
    <hyperlink ref="F157" r:id="rId4" xr:uid="{00000000-0004-0000-0200-000003000000}"/>
    <hyperlink ref="F161" r:id="rId5" xr:uid="{00000000-0004-0000-0200-000004000000}"/>
    <hyperlink ref="F170" r:id="rId6" xr:uid="{00000000-0004-0000-0200-000005000000}"/>
    <hyperlink ref="F175" r:id="rId7" xr:uid="{00000000-0004-0000-0200-000006000000}"/>
    <hyperlink ref="F177" r:id="rId8" xr:uid="{00000000-0004-0000-0200-000007000000}"/>
    <hyperlink ref="F179" r:id="rId9" xr:uid="{00000000-0004-0000-0200-000008000000}"/>
    <hyperlink ref="F182" r:id="rId10" xr:uid="{00000000-0004-0000-0200-000009000000}"/>
    <hyperlink ref="F184" r:id="rId11" xr:uid="{00000000-0004-0000-0200-00000A000000}"/>
    <hyperlink ref="F189" r:id="rId12" xr:uid="{00000000-0004-0000-0200-00000B000000}"/>
    <hyperlink ref="F193" r:id="rId13" xr:uid="{00000000-0004-0000-0200-00000C000000}"/>
    <hyperlink ref="F197" r:id="rId14" xr:uid="{00000000-0004-0000-0200-00000D000000}"/>
    <hyperlink ref="F203" r:id="rId15" xr:uid="{00000000-0004-0000-0200-00000E000000}"/>
    <hyperlink ref="F209" r:id="rId16" xr:uid="{00000000-0004-0000-0200-00000F000000}"/>
    <hyperlink ref="F212" r:id="rId17" xr:uid="{00000000-0004-0000-0200-000010000000}"/>
    <hyperlink ref="F215" r:id="rId18" xr:uid="{00000000-0004-0000-0200-000011000000}"/>
    <hyperlink ref="F219" r:id="rId19" xr:uid="{00000000-0004-0000-0200-000012000000}"/>
    <hyperlink ref="F226" r:id="rId20" xr:uid="{00000000-0004-0000-0200-000013000000}"/>
    <hyperlink ref="F230" r:id="rId21" xr:uid="{00000000-0004-0000-0200-000014000000}"/>
    <hyperlink ref="F234" r:id="rId22" xr:uid="{00000000-0004-0000-0200-000015000000}"/>
    <hyperlink ref="F241" r:id="rId23" xr:uid="{00000000-0004-0000-0200-000016000000}"/>
    <hyperlink ref="F244" r:id="rId24" xr:uid="{00000000-0004-0000-0200-000017000000}"/>
    <hyperlink ref="F249" r:id="rId25" xr:uid="{00000000-0004-0000-0200-000018000000}"/>
    <hyperlink ref="F254" r:id="rId26" xr:uid="{00000000-0004-0000-0200-00001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7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91</v>
      </c>
      <c r="AZ2" s="87" t="s">
        <v>436</v>
      </c>
      <c r="BA2" s="87" t="s">
        <v>436</v>
      </c>
      <c r="BB2" s="87" t="s">
        <v>103</v>
      </c>
      <c r="BC2" s="87" t="s">
        <v>437</v>
      </c>
      <c r="BD2" s="87" t="s">
        <v>105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  <c r="AZ3" s="87" t="s">
        <v>114</v>
      </c>
      <c r="BA3" s="87" t="s">
        <v>115</v>
      </c>
      <c r="BB3" s="87" t="s">
        <v>108</v>
      </c>
      <c r="BC3" s="87" t="s">
        <v>116</v>
      </c>
      <c r="BD3" s="87" t="s">
        <v>105</v>
      </c>
    </row>
    <row r="4" spans="2:56" ht="24.95" customHeight="1">
      <c r="B4" s="19"/>
      <c r="D4" s="20" t="s">
        <v>110</v>
      </c>
      <c r="L4" s="19"/>
      <c r="M4" s="88" t="s">
        <v>10</v>
      </c>
      <c r="AT4" s="16" t="s">
        <v>4</v>
      </c>
      <c r="AZ4" s="87" t="s">
        <v>438</v>
      </c>
      <c r="BA4" s="87" t="s">
        <v>439</v>
      </c>
      <c r="BB4" s="87" t="s">
        <v>103</v>
      </c>
      <c r="BC4" s="87" t="s">
        <v>440</v>
      </c>
      <c r="BD4" s="87" t="s">
        <v>105</v>
      </c>
    </row>
    <row r="5" spans="2:56" ht="6.95" customHeight="1">
      <c r="B5" s="19"/>
      <c r="L5" s="19"/>
      <c r="AZ5" s="87" t="s">
        <v>106</v>
      </c>
      <c r="BA5" s="87" t="s">
        <v>107</v>
      </c>
      <c r="BB5" s="87" t="s">
        <v>108</v>
      </c>
      <c r="BC5" s="87" t="s">
        <v>441</v>
      </c>
      <c r="BD5" s="87" t="s">
        <v>105</v>
      </c>
    </row>
    <row r="6" spans="2:56" ht="12" customHeight="1">
      <c r="B6" s="19"/>
      <c r="D6" s="26" t="s">
        <v>16</v>
      </c>
      <c r="L6" s="19"/>
    </row>
    <row r="7" spans="2:56" ht="26.25" customHeight="1">
      <c r="B7" s="19"/>
      <c r="E7" s="230" t="str">
        <f>'Rekapitulace stavby'!K6</f>
        <v>WALDORFSKÁ ŠKOLA BRNO - VÝMĚNA PODLAHOVÝCH KRYTIN</v>
      </c>
      <c r="F7" s="231"/>
      <c r="G7" s="231"/>
      <c r="H7" s="231"/>
      <c r="L7" s="19"/>
    </row>
    <row r="8" spans="2:56" s="1" customFormat="1" ht="12" customHeight="1">
      <c r="B8" s="31"/>
      <c r="D8" s="26" t="s">
        <v>117</v>
      </c>
      <c r="L8" s="31"/>
    </row>
    <row r="9" spans="2:56" s="1" customFormat="1" ht="16.5" customHeight="1">
      <c r="B9" s="31"/>
      <c r="E9" s="192" t="s">
        <v>442</v>
      </c>
      <c r="F9" s="232"/>
      <c r="G9" s="232"/>
      <c r="H9" s="232"/>
      <c r="L9" s="31"/>
    </row>
    <row r="10" spans="2:56" s="1" customFormat="1" ht="11.25">
      <c r="B10" s="31"/>
      <c r="L10" s="31"/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0</v>
      </c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5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35</v>
      </c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4" t="s">
        <v>39</v>
      </c>
      <c r="E33" s="26" t="s">
        <v>40</v>
      </c>
      <c r="F33" s="91">
        <f>ROUND((SUM(BE124:BE273)),  2)</f>
        <v>0</v>
      </c>
      <c r="I33" s="92">
        <v>0.21</v>
      </c>
      <c r="J33" s="91">
        <f>ROUND(((SUM(BE124:BE273))*I33),  2)</f>
        <v>0</v>
      </c>
      <c r="L33" s="31"/>
    </row>
    <row r="34" spans="2:12" s="1" customFormat="1" ht="14.45" customHeight="1">
      <c r="B34" s="31"/>
      <c r="E34" s="26" t="s">
        <v>41</v>
      </c>
      <c r="F34" s="91">
        <f>ROUND((SUM(BF124:BF273)),  2)</f>
        <v>0</v>
      </c>
      <c r="I34" s="92">
        <v>0.12</v>
      </c>
      <c r="J34" s="91">
        <f>ROUND(((SUM(BF124:BF273))*I34),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1">
        <f>ROUND((SUM(BG124:BG273)),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1">
        <f>ROUND((SUM(BH124:BH273)),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1">
        <f>ROUND((SUM(BI124:BI273)),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45</v>
      </c>
      <c r="E39" s="56"/>
      <c r="F39" s="56"/>
      <c r="G39" s="95" t="s">
        <v>46</v>
      </c>
      <c r="H39" s="96" t="s">
        <v>47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99" t="s">
        <v>51</v>
      </c>
      <c r="G61" s="42" t="s">
        <v>50</v>
      </c>
      <c r="H61" s="33"/>
      <c r="I61" s="33"/>
      <c r="J61" s="10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99" t="s">
        <v>51</v>
      </c>
      <c r="G76" s="42" t="s">
        <v>50</v>
      </c>
      <c r="H76" s="33"/>
      <c r="I76" s="33"/>
      <c r="J76" s="10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0" t="str">
        <f>E7</f>
        <v>WALDORFSKÁ ŠKOLA BRNO - VÝMĚNA PODLAHOVÝCH KRYTIN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117</v>
      </c>
      <c r="L86" s="31"/>
    </row>
    <row r="87" spans="2:47" s="1" customFormat="1" ht="16.5" customHeight="1">
      <c r="B87" s="31"/>
      <c r="E87" s="192" t="str">
        <f>E9</f>
        <v>D.1.1.b 03 - PAVILON B - PŮDORYS 1.NP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BRNO</v>
      </c>
      <c r="I89" s="26" t="s">
        <v>22</v>
      </c>
      <c r="J89" s="51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WALDORFSKÁ ŠKOLA BRNO PLOVDIVSKÁ 2572/8, 616 00 BR</v>
      </c>
      <c r="I91" s="26" t="s">
        <v>29</v>
      </c>
      <c r="J91" s="29" t="str">
        <f>E21</f>
        <v>Ing.Šárka JUSTOVÁ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120</v>
      </c>
      <c r="D94" s="93"/>
      <c r="E94" s="93"/>
      <c r="F94" s="93"/>
      <c r="G94" s="93"/>
      <c r="H94" s="93"/>
      <c r="I94" s="93"/>
      <c r="J94" s="102" t="s">
        <v>121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122</v>
      </c>
      <c r="J96" s="65">
        <f>J124</f>
        <v>0</v>
      </c>
      <c r="L96" s="31"/>
      <c r="AU96" s="16" t="s">
        <v>123</v>
      </c>
    </row>
    <row r="97" spans="2:12" s="8" customFormat="1" ht="24.95" customHeight="1">
      <c r="B97" s="104"/>
      <c r="D97" s="105" t="s">
        <v>124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899999999999999" customHeight="1">
      <c r="B98" s="108"/>
      <c r="D98" s="109" t="s">
        <v>125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9" customFormat="1" ht="19.899999999999999" customHeight="1">
      <c r="B99" s="108"/>
      <c r="D99" s="109" t="s">
        <v>126</v>
      </c>
      <c r="E99" s="110"/>
      <c r="F99" s="110"/>
      <c r="G99" s="110"/>
      <c r="H99" s="110"/>
      <c r="I99" s="110"/>
      <c r="J99" s="111">
        <f>J154</f>
        <v>0</v>
      </c>
      <c r="L99" s="108"/>
    </row>
    <row r="100" spans="2:12" s="9" customFormat="1" ht="19.899999999999999" customHeight="1">
      <c r="B100" s="108"/>
      <c r="D100" s="109" t="s">
        <v>127</v>
      </c>
      <c r="E100" s="110"/>
      <c r="F100" s="110"/>
      <c r="G100" s="110"/>
      <c r="H100" s="110"/>
      <c r="I100" s="110"/>
      <c r="J100" s="111">
        <f>J173</f>
        <v>0</v>
      </c>
      <c r="L100" s="108"/>
    </row>
    <row r="101" spans="2:12" s="9" customFormat="1" ht="19.899999999999999" customHeight="1">
      <c r="B101" s="108"/>
      <c r="D101" s="109" t="s">
        <v>128</v>
      </c>
      <c r="E101" s="110"/>
      <c r="F101" s="110"/>
      <c r="G101" s="110"/>
      <c r="H101" s="110"/>
      <c r="I101" s="110"/>
      <c r="J101" s="111">
        <f>J182</f>
        <v>0</v>
      </c>
      <c r="L101" s="108"/>
    </row>
    <row r="102" spans="2:12" s="8" customFormat="1" ht="24.95" customHeight="1">
      <c r="B102" s="104"/>
      <c r="D102" s="105" t="s">
        <v>129</v>
      </c>
      <c r="E102" s="106"/>
      <c r="F102" s="106"/>
      <c r="G102" s="106"/>
      <c r="H102" s="106"/>
      <c r="I102" s="106"/>
      <c r="J102" s="107">
        <f>J185</f>
        <v>0</v>
      </c>
      <c r="L102" s="104"/>
    </row>
    <row r="103" spans="2:12" s="9" customFormat="1" ht="19.899999999999999" customHeight="1">
      <c r="B103" s="108"/>
      <c r="D103" s="109" t="s">
        <v>130</v>
      </c>
      <c r="E103" s="110"/>
      <c r="F103" s="110"/>
      <c r="G103" s="110"/>
      <c r="H103" s="110"/>
      <c r="I103" s="110"/>
      <c r="J103" s="111">
        <f>J186</f>
        <v>0</v>
      </c>
      <c r="L103" s="108"/>
    </row>
    <row r="104" spans="2:12" s="9" customFormat="1" ht="19.899999999999999" customHeight="1">
      <c r="B104" s="108"/>
      <c r="D104" s="109" t="s">
        <v>131</v>
      </c>
      <c r="E104" s="110"/>
      <c r="F104" s="110"/>
      <c r="G104" s="110"/>
      <c r="H104" s="110"/>
      <c r="I104" s="110"/>
      <c r="J104" s="111">
        <f>J205</f>
        <v>0</v>
      </c>
      <c r="L104" s="108"/>
    </row>
    <row r="105" spans="2:12" s="1" customFormat="1" ht="21.75" customHeight="1">
      <c r="B105" s="31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12" s="1" customFormat="1" ht="24.95" customHeight="1">
      <c r="B111" s="31"/>
      <c r="C111" s="20" t="s">
        <v>132</v>
      </c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16</v>
      </c>
      <c r="L113" s="31"/>
    </row>
    <row r="114" spans="2:65" s="1" customFormat="1" ht="26.25" customHeight="1">
      <c r="B114" s="31"/>
      <c r="E114" s="230" t="str">
        <f>E7</f>
        <v>WALDORFSKÁ ŠKOLA BRNO - VÝMĚNA PODLAHOVÝCH KRYTIN</v>
      </c>
      <c r="F114" s="231"/>
      <c r="G114" s="231"/>
      <c r="H114" s="231"/>
      <c r="L114" s="31"/>
    </row>
    <row r="115" spans="2:65" s="1" customFormat="1" ht="12" customHeight="1">
      <c r="B115" s="31"/>
      <c r="C115" s="26" t="s">
        <v>117</v>
      </c>
      <c r="L115" s="31"/>
    </row>
    <row r="116" spans="2:65" s="1" customFormat="1" ht="16.5" customHeight="1">
      <c r="B116" s="31"/>
      <c r="E116" s="192" t="str">
        <f>E9</f>
        <v>D.1.1.b 03 - PAVILON B - PŮDORYS 1.NP</v>
      </c>
      <c r="F116" s="232"/>
      <c r="G116" s="232"/>
      <c r="H116" s="232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20</v>
      </c>
      <c r="F118" s="24" t="str">
        <f>F12</f>
        <v>BRNO</v>
      </c>
      <c r="I118" s="26" t="s">
        <v>22</v>
      </c>
      <c r="J118" s="51">
        <f>IF(J12="","",J12)</f>
        <v>0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23</v>
      </c>
      <c r="F120" s="24" t="str">
        <f>E15</f>
        <v>WALDORFSKÁ ŠKOLA BRNO PLOVDIVSKÁ 2572/8, 616 00 BR</v>
      </c>
      <c r="I120" s="26" t="s">
        <v>29</v>
      </c>
      <c r="J120" s="29" t="str">
        <f>E21</f>
        <v>Ing.Šárka JUSTOVÁ</v>
      </c>
      <c r="L120" s="31"/>
    </row>
    <row r="121" spans="2:65" s="1" customFormat="1" ht="15.2" customHeight="1">
      <c r="B121" s="31"/>
      <c r="C121" s="26" t="s">
        <v>27</v>
      </c>
      <c r="F121" s="24" t="str">
        <f>IF(E18="","",E18)</f>
        <v>Vyplň údaj</v>
      </c>
      <c r="I121" s="26" t="s">
        <v>32</v>
      </c>
      <c r="J121" s="29" t="str">
        <f>E24</f>
        <v xml:space="preserve"> 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2"/>
      <c r="C123" s="113" t="s">
        <v>133</v>
      </c>
      <c r="D123" s="114" t="s">
        <v>60</v>
      </c>
      <c r="E123" s="114" t="s">
        <v>56</v>
      </c>
      <c r="F123" s="114" t="s">
        <v>57</v>
      </c>
      <c r="G123" s="114" t="s">
        <v>134</v>
      </c>
      <c r="H123" s="114" t="s">
        <v>135</v>
      </c>
      <c r="I123" s="114" t="s">
        <v>136</v>
      </c>
      <c r="J123" s="114" t="s">
        <v>121</v>
      </c>
      <c r="K123" s="115" t="s">
        <v>137</v>
      </c>
      <c r="L123" s="112"/>
      <c r="M123" s="58" t="s">
        <v>1</v>
      </c>
      <c r="N123" s="59" t="s">
        <v>39</v>
      </c>
      <c r="O123" s="59" t="s">
        <v>138</v>
      </c>
      <c r="P123" s="59" t="s">
        <v>139</v>
      </c>
      <c r="Q123" s="59" t="s">
        <v>140</v>
      </c>
      <c r="R123" s="59" t="s">
        <v>141</v>
      </c>
      <c r="S123" s="59" t="s">
        <v>142</v>
      </c>
      <c r="T123" s="60" t="s">
        <v>143</v>
      </c>
    </row>
    <row r="124" spans="2:65" s="1" customFormat="1" ht="22.9" customHeight="1">
      <c r="B124" s="31"/>
      <c r="C124" s="63" t="s">
        <v>144</v>
      </c>
      <c r="J124" s="116">
        <f>BK124</f>
        <v>0</v>
      </c>
      <c r="L124" s="31"/>
      <c r="M124" s="61"/>
      <c r="N124" s="52"/>
      <c r="O124" s="52"/>
      <c r="P124" s="117">
        <f>P125+P185</f>
        <v>0</v>
      </c>
      <c r="Q124" s="52"/>
      <c r="R124" s="117">
        <f>R125+R185</f>
        <v>21.233377709999999</v>
      </c>
      <c r="S124" s="52"/>
      <c r="T124" s="118">
        <f>T125+T185</f>
        <v>15.201375499999999</v>
      </c>
      <c r="AT124" s="16" t="s">
        <v>74</v>
      </c>
      <c r="AU124" s="16" t="s">
        <v>123</v>
      </c>
      <c r="BK124" s="119">
        <f>BK125+BK185</f>
        <v>0</v>
      </c>
    </row>
    <row r="125" spans="2:65" s="11" customFormat="1" ht="25.9" customHeight="1">
      <c r="B125" s="120"/>
      <c r="D125" s="121" t="s">
        <v>74</v>
      </c>
      <c r="E125" s="122" t="s">
        <v>145</v>
      </c>
      <c r="F125" s="122" t="s">
        <v>146</v>
      </c>
      <c r="I125" s="123"/>
      <c r="J125" s="124">
        <f>BK125</f>
        <v>0</v>
      </c>
      <c r="L125" s="120"/>
      <c r="M125" s="125"/>
      <c r="P125" s="126">
        <f>P126+P154+P173+P182</f>
        <v>0</v>
      </c>
      <c r="R125" s="126">
        <f>R126+R154+R173+R182</f>
        <v>18.30833934</v>
      </c>
      <c r="T125" s="127">
        <f>T126+T154+T173+T182</f>
        <v>12.5664</v>
      </c>
      <c r="AR125" s="121" t="s">
        <v>83</v>
      </c>
      <c r="AT125" s="128" t="s">
        <v>74</v>
      </c>
      <c r="AU125" s="128" t="s">
        <v>75</v>
      </c>
      <c r="AY125" s="121" t="s">
        <v>147</v>
      </c>
      <c r="BK125" s="129">
        <f>BK126+BK154+BK173+BK182</f>
        <v>0</v>
      </c>
    </row>
    <row r="126" spans="2:65" s="11" customFormat="1" ht="22.9" customHeight="1">
      <c r="B126" s="120"/>
      <c r="D126" s="121" t="s">
        <v>74</v>
      </c>
      <c r="E126" s="130" t="s">
        <v>148</v>
      </c>
      <c r="F126" s="130" t="s">
        <v>149</v>
      </c>
      <c r="I126" s="123"/>
      <c r="J126" s="131">
        <f>BK126</f>
        <v>0</v>
      </c>
      <c r="L126" s="120"/>
      <c r="M126" s="125"/>
      <c r="P126" s="126">
        <f>SUM(P127:P153)</f>
        <v>0</v>
      </c>
      <c r="R126" s="126">
        <f>SUM(R127:R153)</f>
        <v>18.30833934</v>
      </c>
      <c r="T126" s="127">
        <f>SUM(T127:T153)</f>
        <v>0</v>
      </c>
      <c r="AR126" s="121" t="s">
        <v>83</v>
      </c>
      <c r="AT126" s="128" t="s">
        <v>74</v>
      </c>
      <c r="AU126" s="128" t="s">
        <v>83</v>
      </c>
      <c r="AY126" s="121" t="s">
        <v>147</v>
      </c>
      <c r="BK126" s="129">
        <f>SUM(BK127:BK153)</f>
        <v>0</v>
      </c>
    </row>
    <row r="127" spans="2:65" s="1" customFormat="1" ht="16.5" customHeight="1">
      <c r="B127" s="31"/>
      <c r="C127" s="132" t="s">
        <v>83</v>
      </c>
      <c r="D127" s="132" t="s">
        <v>150</v>
      </c>
      <c r="E127" s="133" t="s">
        <v>151</v>
      </c>
      <c r="F127" s="134" t="s">
        <v>152</v>
      </c>
      <c r="G127" s="135" t="s">
        <v>153</v>
      </c>
      <c r="H127" s="136">
        <v>0.28199999999999997</v>
      </c>
      <c r="I127" s="137"/>
      <c r="J127" s="138">
        <f>ROUND(I127*H127,2)</f>
        <v>0</v>
      </c>
      <c r="K127" s="134" t="s">
        <v>154</v>
      </c>
      <c r="L127" s="31"/>
      <c r="M127" s="139" t="s">
        <v>1</v>
      </c>
      <c r="N127" s="140" t="s">
        <v>40</v>
      </c>
      <c r="P127" s="141">
        <f>O127*H127</f>
        <v>0</v>
      </c>
      <c r="Q127" s="141">
        <v>1.06277</v>
      </c>
      <c r="R127" s="141">
        <f>Q127*H127</f>
        <v>0.29970113999999998</v>
      </c>
      <c r="S127" s="141">
        <v>0</v>
      </c>
      <c r="T127" s="142">
        <f>S127*H127</f>
        <v>0</v>
      </c>
      <c r="AR127" s="143" t="s">
        <v>155</v>
      </c>
      <c r="AT127" s="143" t="s">
        <v>150</v>
      </c>
      <c r="AU127" s="143" t="s">
        <v>85</v>
      </c>
      <c r="AY127" s="16" t="s">
        <v>147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6" t="s">
        <v>83</v>
      </c>
      <c r="BK127" s="144">
        <f>ROUND(I127*H127,2)</f>
        <v>0</v>
      </c>
      <c r="BL127" s="16" t="s">
        <v>155</v>
      </c>
      <c r="BM127" s="143" t="s">
        <v>443</v>
      </c>
    </row>
    <row r="128" spans="2:65" s="1" customFormat="1" ht="11.25">
      <c r="B128" s="31"/>
      <c r="D128" s="145" t="s">
        <v>157</v>
      </c>
      <c r="F128" s="146" t="s">
        <v>158</v>
      </c>
      <c r="I128" s="147"/>
      <c r="L128" s="31"/>
      <c r="M128" s="148"/>
      <c r="T128" s="55"/>
      <c r="AT128" s="16" t="s">
        <v>157</v>
      </c>
      <c r="AU128" s="16" t="s">
        <v>85</v>
      </c>
    </row>
    <row r="129" spans="2:65" s="12" customFormat="1" ht="11.25">
      <c r="B129" s="149"/>
      <c r="D129" s="150" t="s">
        <v>159</v>
      </c>
      <c r="E129" s="151" t="s">
        <v>1</v>
      </c>
      <c r="F129" s="152" t="s">
        <v>160</v>
      </c>
      <c r="H129" s="151" t="s">
        <v>1</v>
      </c>
      <c r="I129" s="153"/>
      <c r="L129" s="149"/>
      <c r="M129" s="154"/>
      <c r="T129" s="155"/>
      <c r="AT129" s="151" t="s">
        <v>159</v>
      </c>
      <c r="AU129" s="151" t="s">
        <v>85</v>
      </c>
      <c r="AV129" s="12" t="s">
        <v>83</v>
      </c>
      <c r="AW129" s="12" t="s">
        <v>31</v>
      </c>
      <c r="AX129" s="12" t="s">
        <v>75</v>
      </c>
      <c r="AY129" s="151" t="s">
        <v>147</v>
      </c>
    </row>
    <row r="130" spans="2:65" s="13" customFormat="1" ht="11.25">
      <c r="B130" s="156"/>
      <c r="D130" s="150" t="s">
        <v>159</v>
      </c>
      <c r="E130" s="157" t="s">
        <v>1</v>
      </c>
      <c r="F130" s="158" t="s">
        <v>444</v>
      </c>
      <c r="H130" s="159">
        <v>0.28199999999999997</v>
      </c>
      <c r="I130" s="160"/>
      <c r="L130" s="156"/>
      <c r="M130" s="161"/>
      <c r="T130" s="162"/>
      <c r="AT130" s="157" t="s">
        <v>159</v>
      </c>
      <c r="AU130" s="157" t="s">
        <v>85</v>
      </c>
      <c r="AV130" s="13" t="s">
        <v>85</v>
      </c>
      <c r="AW130" s="13" t="s">
        <v>31</v>
      </c>
      <c r="AX130" s="13" t="s">
        <v>83</v>
      </c>
      <c r="AY130" s="157" t="s">
        <v>147</v>
      </c>
    </row>
    <row r="131" spans="2:65" s="1" customFormat="1" ht="49.15" customHeight="1">
      <c r="B131" s="31"/>
      <c r="C131" s="132" t="s">
        <v>85</v>
      </c>
      <c r="D131" s="132" t="s">
        <v>150</v>
      </c>
      <c r="E131" s="133" t="s">
        <v>162</v>
      </c>
      <c r="F131" s="134" t="s">
        <v>163</v>
      </c>
      <c r="G131" s="135" t="s">
        <v>103</v>
      </c>
      <c r="H131" s="136">
        <v>91.634</v>
      </c>
      <c r="I131" s="137"/>
      <c r="J131" s="138">
        <f>ROUND(I131*H131,2)</f>
        <v>0</v>
      </c>
      <c r="K131" s="134" t="s">
        <v>1</v>
      </c>
      <c r="L131" s="31"/>
      <c r="M131" s="139" t="s">
        <v>1</v>
      </c>
      <c r="N131" s="140" t="s">
        <v>40</v>
      </c>
      <c r="P131" s="141">
        <f>O131*H131</f>
        <v>0</v>
      </c>
      <c r="Q131" s="141">
        <v>1.4999999999999999E-4</v>
      </c>
      <c r="R131" s="141">
        <f>Q131*H131</f>
        <v>1.37451E-2</v>
      </c>
      <c r="S131" s="141">
        <v>0</v>
      </c>
      <c r="T131" s="142">
        <f>S131*H131</f>
        <v>0</v>
      </c>
      <c r="AR131" s="143" t="s">
        <v>155</v>
      </c>
      <c r="AT131" s="143" t="s">
        <v>150</v>
      </c>
      <c r="AU131" s="143" t="s">
        <v>85</v>
      </c>
      <c r="AY131" s="16" t="s">
        <v>147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6" t="s">
        <v>83</v>
      </c>
      <c r="BK131" s="144">
        <f>ROUND(I131*H131,2)</f>
        <v>0</v>
      </c>
      <c r="BL131" s="16" t="s">
        <v>155</v>
      </c>
      <c r="BM131" s="143" t="s">
        <v>445</v>
      </c>
    </row>
    <row r="132" spans="2:65" s="12" customFormat="1" ht="11.25">
      <c r="B132" s="149"/>
      <c r="D132" s="150" t="s">
        <v>159</v>
      </c>
      <c r="E132" s="151" t="s">
        <v>1</v>
      </c>
      <c r="F132" s="152" t="s">
        <v>165</v>
      </c>
      <c r="H132" s="151" t="s">
        <v>1</v>
      </c>
      <c r="I132" s="153"/>
      <c r="L132" s="149"/>
      <c r="M132" s="154"/>
      <c r="T132" s="155"/>
      <c r="AT132" s="151" t="s">
        <v>159</v>
      </c>
      <c r="AU132" s="151" t="s">
        <v>85</v>
      </c>
      <c r="AV132" s="12" t="s">
        <v>83</v>
      </c>
      <c r="AW132" s="12" t="s">
        <v>31</v>
      </c>
      <c r="AX132" s="12" t="s">
        <v>75</v>
      </c>
      <c r="AY132" s="151" t="s">
        <v>147</v>
      </c>
    </row>
    <row r="133" spans="2:65" s="13" customFormat="1" ht="11.25">
      <c r="B133" s="156"/>
      <c r="D133" s="150" t="s">
        <v>159</v>
      </c>
      <c r="E133" s="157" t="s">
        <v>1</v>
      </c>
      <c r="F133" s="158" t="s">
        <v>446</v>
      </c>
      <c r="H133" s="159">
        <v>40.725999999999999</v>
      </c>
      <c r="I133" s="160"/>
      <c r="L133" s="156"/>
      <c r="M133" s="161"/>
      <c r="T133" s="162"/>
      <c r="AT133" s="157" t="s">
        <v>159</v>
      </c>
      <c r="AU133" s="157" t="s">
        <v>85</v>
      </c>
      <c r="AV133" s="13" t="s">
        <v>85</v>
      </c>
      <c r="AW133" s="13" t="s">
        <v>31</v>
      </c>
      <c r="AX133" s="13" t="s">
        <v>75</v>
      </c>
      <c r="AY133" s="157" t="s">
        <v>147</v>
      </c>
    </row>
    <row r="134" spans="2:65" s="12" customFormat="1" ht="11.25">
      <c r="B134" s="149"/>
      <c r="D134" s="150" t="s">
        <v>159</v>
      </c>
      <c r="E134" s="151" t="s">
        <v>1</v>
      </c>
      <c r="F134" s="152" t="s">
        <v>167</v>
      </c>
      <c r="H134" s="151" t="s">
        <v>1</v>
      </c>
      <c r="I134" s="153"/>
      <c r="L134" s="149"/>
      <c r="M134" s="154"/>
      <c r="T134" s="155"/>
      <c r="AT134" s="151" t="s">
        <v>159</v>
      </c>
      <c r="AU134" s="151" t="s">
        <v>85</v>
      </c>
      <c r="AV134" s="12" t="s">
        <v>83</v>
      </c>
      <c r="AW134" s="12" t="s">
        <v>31</v>
      </c>
      <c r="AX134" s="12" t="s">
        <v>75</v>
      </c>
      <c r="AY134" s="151" t="s">
        <v>147</v>
      </c>
    </row>
    <row r="135" spans="2:65" s="13" customFormat="1" ht="11.25">
      <c r="B135" s="156"/>
      <c r="D135" s="150" t="s">
        <v>159</v>
      </c>
      <c r="E135" s="157" t="s">
        <v>1</v>
      </c>
      <c r="F135" s="158" t="s">
        <v>447</v>
      </c>
      <c r="H135" s="159">
        <v>50.908000000000001</v>
      </c>
      <c r="I135" s="160"/>
      <c r="L135" s="156"/>
      <c r="M135" s="161"/>
      <c r="T135" s="162"/>
      <c r="AT135" s="157" t="s">
        <v>159</v>
      </c>
      <c r="AU135" s="157" t="s">
        <v>85</v>
      </c>
      <c r="AV135" s="13" t="s">
        <v>85</v>
      </c>
      <c r="AW135" s="13" t="s">
        <v>31</v>
      </c>
      <c r="AX135" s="13" t="s">
        <v>75</v>
      </c>
      <c r="AY135" s="157" t="s">
        <v>147</v>
      </c>
    </row>
    <row r="136" spans="2:65" s="14" customFormat="1" ht="11.25">
      <c r="B136" s="163"/>
      <c r="D136" s="150" t="s">
        <v>159</v>
      </c>
      <c r="E136" s="164" t="s">
        <v>1</v>
      </c>
      <c r="F136" s="165" t="s">
        <v>169</v>
      </c>
      <c r="H136" s="166">
        <v>91.634</v>
      </c>
      <c r="I136" s="167"/>
      <c r="L136" s="163"/>
      <c r="M136" s="168"/>
      <c r="T136" s="169"/>
      <c r="AT136" s="164" t="s">
        <v>159</v>
      </c>
      <c r="AU136" s="164" t="s">
        <v>85</v>
      </c>
      <c r="AV136" s="14" t="s">
        <v>155</v>
      </c>
      <c r="AW136" s="14" t="s">
        <v>31</v>
      </c>
      <c r="AX136" s="14" t="s">
        <v>83</v>
      </c>
      <c r="AY136" s="164" t="s">
        <v>147</v>
      </c>
    </row>
    <row r="137" spans="2:65" s="1" customFormat="1" ht="62.65" customHeight="1">
      <c r="B137" s="31"/>
      <c r="C137" s="132" t="s">
        <v>105</v>
      </c>
      <c r="D137" s="132" t="s">
        <v>150</v>
      </c>
      <c r="E137" s="133" t="s">
        <v>170</v>
      </c>
      <c r="F137" s="134" t="s">
        <v>171</v>
      </c>
      <c r="G137" s="135" t="s">
        <v>103</v>
      </c>
      <c r="H137" s="136">
        <v>40.725999999999999</v>
      </c>
      <c r="I137" s="137"/>
      <c r="J137" s="138">
        <f>ROUND(I137*H137,2)</f>
        <v>0</v>
      </c>
      <c r="K137" s="134" t="s">
        <v>1</v>
      </c>
      <c r="L137" s="31"/>
      <c r="M137" s="139" t="s">
        <v>1</v>
      </c>
      <c r="N137" s="140" t="s">
        <v>40</v>
      </c>
      <c r="P137" s="141">
        <f>O137*H137</f>
        <v>0</v>
      </c>
      <c r="Q137" s="141">
        <v>1.8500000000000001E-3</v>
      </c>
      <c r="R137" s="141">
        <f>Q137*H137</f>
        <v>7.5343099999999996E-2</v>
      </c>
      <c r="S137" s="141">
        <v>0</v>
      </c>
      <c r="T137" s="142">
        <f>S137*H137</f>
        <v>0</v>
      </c>
      <c r="AR137" s="143" t="s">
        <v>155</v>
      </c>
      <c r="AT137" s="143" t="s">
        <v>150</v>
      </c>
      <c r="AU137" s="143" t="s">
        <v>85</v>
      </c>
      <c r="AY137" s="16" t="s">
        <v>147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6" t="s">
        <v>83</v>
      </c>
      <c r="BK137" s="144">
        <f>ROUND(I137*H137,2)</f>
        <v>0</v>
      </c>
      <c r="BL137" s="16" t="s">
        <v>155</v>
      </c>
      <c r="BM137" s="143" t="s">
        <v>448</v>
      </c>
    </row>
    <row r="138" spans="2:65" s="12" customFormat="1" ht="11.25">
      <c r="B138" s="149"/>
      <c r="D138" s="150" t="s">
        <v>159</v>
      </c>
      <c r="E138" s="151" t="s">
        <v>1</v>
      </c>
      <c r="F138" s="152" t="s">
        <v>165</v>
      </c>
      <c r="H138" s="151" t="s">
        <v>1</v>
      </c>
      <c r="I138" s="153"/>
      <c r="L138" s="149"/>
      <c r="M138" s="154"/>
      <c r="T138" s="155"/>
      <c r="AT138" s="151" t="s">
        <v>159</v>
      </c>
      <c r="AU138" s="151" t="s">
        <v>85</v>
      </c>
      <c r="AV138" s="12" t="s">
        <v>83</v>
      </c>
      <c r="AW138" s="12" t="s">
        <v>31</v>
      </c>
      <c r="AX138" s="12" t="s">
        <v>75</v>
      </c>
      <c r="AY138" s="151" t="s">
        <v>147</v>
      </c>
    </row>
    <row r="139" spans="2:65" s="13" customFormat="1" ht="11.25">
      <c r="B139" s="156"/>
      <c r="D139" s="150" t="s">
        <v>159</v>
      </c>
      <c r="E139" s="157" t="s">
        <v>1</v>
      </c>
      <c r="F139" s="158" t="s">
        <v>446</v>
      </c>
      <c r="H139" s="159">
        <v>40.725999999999999</v>
      </c>
      <c r="I139" s="160"/>
      <c r="L139" s="156"/>
      <c r="M139" s="161"/>
      <c r="T139" s="162"/>
      <c r="AT139" s="157" t="s">
        <v>159</v>
      </c>
      <c r="AU139" s="157" t="s">
        <v>85</v>
      </c>
      <c r="AV139" s="13" t="s">
        <v>85</v>
      </c>
      <c r="AW139" s="13" t="s">
        <v>31</v>
      </c>
      <c r="AX139" s="13" t="s">
        <v>83</v>
      </c>
      <c r="AY139" s="157" t="s">
        <v>147</v>
      </c>
    </row>
    <row r="140" spans="2:65" s="1" customFormat="1" ht="37.9" customHeight="1">
      <c r="B140" s="31"/>
      <c r="C140" s="132" t="s">
        <v>155</v>
      </c>
      <c r="D140" s="132" t="s">
        <v>150</v>
      </c>
      <c r="E140" s="133" t="s">
        <v>173</v>
      </c>
      <c r="F140" s="134" t="s">
        <v>174</v>
      </c>
      <c r="G140" s="135" t="s">
        <v>103</v>
      </c>
      <c r="H140" s="136">
        <v>50.908000000000001</v>
      </c>
      <c r="I140" s="137"/>
      <c r="J140" s="138">
        <f>ROUND(I140*H140,2)</f>
        <v>0</v>
      </c>
      <c r="K140" s="134" t="s">
        <v>1</v>
      </c>
      <c r="L140" s="31"/>
      <c r="M140" s="139" t="s">
        <v>1</v>
      </c>
      <c r="N140" s="140" t="s">
        <v>40</v>
      </c>
      <c r="P140" s="141">
        <f>O140*H140</f>
        <v>0</v>
      </c>
      <c r="Q140" s="141">
        <v>5.5E-2</v>
      </c>
      <c r="R140" s="141">
        <f>Q140*H140</f>
        <v>2.7999399999999999</v>
      </c>
      <c r="S140" s="141">
        <v>0</v>
      </c>
      <c r="T140" s="142">
        <f>S140*H140</f>
        <v>0</v>
      </c>
      <c r="AR140" s="143" t="s">
        <v>155</v>
      </c>
      <c r="AT140" s="143" t="s">
        <v>150</v>
      </c>
      <c r="AU140" s="143" t="s">
        <v>85</v>
      </c>
      <c r="AY140" s="16" t="s">
        <v>147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6" t="s">
        <v>83</v>
      </c>
      <c r="BK140" s="144">
        <f>ROUND(I140*H140,2)</f>
        <v>0</v>
      </c>
      <c r="BL140" s="16" t="s">
        <v>155</v>
      </c>
      <c r="BM140" s="143" t="s">
        <v>449</v>
      </c>
    </row>
    <row r="141" spans="2:65" s="12" customFormat="1" ht="11.25">
      <c r="B141" s="149"/>
      <c r="D141" s="150" t="s">
        <v>159</v>
      </c>
      <c r="E141" s="151" t="s">
        <v>1</v>
      </c>
      <c r="F141" s="152" t="s">
        <v>167</v>
      </c>
      <c r="H141" s="151" t="s">
        <v>1</v>
      </c>
      <c r="I141" s="153"/>
      <c r="L141" s="149"/>
      <c r="M141" s="154"/>
      <c r="T141" s="155"/>
      <c r="AT141" s="151" t="s">
        <v>159</v>
      </c>
      <c r="AU141" s="151" t="s">
        <v>85</v>
      </c>
      <c r="AV141" s="12" t="s">
        <v>83</v>
      </c>
      <c r="AW141" s="12" t="s">
        <v>31</v>
      </c>
      <c r="AX141" s="12" t="s">
        <v>75</v>
      </c>
      <c r="AY141" s="151" t="s">
        <v>147</v>
      </c>
    </row>
    <row r="142" spans="2:65" s="13" customFormat="1" ht="11.25">
      <c r="B142" s="156"/>
      <c r="D142" s="150" t="s">
        <v>159</v>
      </c>
      <c r="E142" s="157" t="s">
        <v>1</v>
      </c>
      <c r="F142" s="158" t="s">
        <v>447</v>
      </c>
      <c r="H142" s="159">
        <v>50.908000000000001</v>
      </c>
      <c r="I142" s="160"/>
      <c r="L142" s="156"/>
      <c r="M142" s="161"/>
      <c r="T142" s="162"/>
      <c r="AT142" s="157" t="s">
        <v>159</v>
      </c>
      <c r="AU142" s="157" t="s">
        <v>85</v>
      </c>
      <c r="AV142" s="13" t="s">
        <v>85</v>
      </c>
      <c r="AW142" s="13" t="s">
        <v>31</v>
      </c>
      <c r="AX142" s="13" t="s">
        <v>83</v>
      </c>
      <c r="AY142" s="157" t="s">
        <v>147</v>
      </c>
    </row>
    <row r="143" spans="2:65" s="1" customFormat="1" ht="49.15" customHeight="1">
      <c r="B143" s="31"/>
      <c r="C143" s="132" t="s">
        <v>176</v>
      </c>
      <c r="D143" s="132" t="s">
        <v>150</v>
      </c>
      <c r="E143" s="133" t="s">
        <v>177</v>
      </c>
      <c r="F143" s="134" t="s">
        <v>178</v>
      </c>
      <c r="G143" s="135" t="s">
        <v>103</v>
      </c>
      <c r="H143" s="136">
        <v>50.908000000000001</v>
      </c>
      <c r="I143" s="137"/>
      <c r="J143" s="138">
        <f>ROUND(I143*H143,2)</f>
        <v>0</v>
      </c>
      <c r="K143" s="134" t="s">
        <v>1</v>
      </c>
      <c r="L143" s="31"/>
      <c r="M143" s="139" t="s">
        <v>1</v>
      </c>
      <c r="N143" s="140" t="s">
        <v>40</v>
      </c>
      <c r="P143" s="141">
        <f>O143*H143</f>
        <v>0</v>
      </c>
      <c r="Q143" s="141">
        <v>5.5E-2</v>
      </c>
      <c r="R143" s="141">
        <f>Q143*H143</f>
        <v>2.7999399999999999</v>
      </c>
      <c r="S143" s="141">
        <v>0</v>
      </c>
      <c r="T143" s="142">
        <f>S143*H143</f>
        <v>0</v>
      </c>
      <c r="AR143" s="143" t="s">
        <v>155</v>
      </c>
      <c r="AT143" s="143" t="s">
        <v>150</v>
      </c>
      <c r="AU143" s="143" t="s">
        <v>85</v>
      </c>
      <c r="AY143" s="16" t="s">
        <v>147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6" t="s">
        <v>83</v>
      </c>
      <c r="BK143" s="144">
        <f>ROUND(I143*H143,2)</f>
        <v>0</v>
      </c>
      <c r="BL143" s="16" t="s">
        <v>155</v>
      </c>
      <c r="BM143" s="143" t="s">
        <v>450</v>
      </c>
    </row>
    <row r="144" spans="2:65" s="12" customFormat="1" ht="11.25">
      <c r="B144" s="149"/>
      <c r="D144" s="150" t="s">
        <v>159</v>
      </c>
      <c r="E144" s="151" t="s">
        <v>1</v>
      </c>
      <c r="F144" s="152" t="s">
        <v>167</v>
      </c>
      <c r="H144" s="151" t="s">
        <v>1</v>
      </c>
      <c r="I144" s="153"/>
      <c r="L144" s="149"/>
      <c r="M144" s="154"/>
      <c r="T144" s="155"/>
      <c r="AT144" s="151" t="s">
        <v>159</v>
      </c>
      <c r="AU144" s="151" t="s">
        <v>85</v>
      </c>
      <c r="AV144" s="12" t="s">
        <v>83</v>
      </c>
      <c r="AW144" s="12" t="s">
        <v>31</v>
      </c>
      <c r="AX144" s="12" t="s">
        <v>75</v>
      </c>
      <c r="AY144" s="151" t="s">
        <v>147</v>
      </c>
    </row>
    <row r="145" spans="2:65" s="13" customFormat="1" ht="11.25">
      <c r="B145" s="156"/>
      <c r="D145" s="150" t="s">
        <v>159</v>
      </c>
      <c r="E145" s="157" t="s">
        <v>1</v>
      </c>
      <c r="F145" s="158" t="s">
        <v>447</v>
      </c>
      <c r="H145" s="159">
        <v>50.908000000000001</v>
      </c>
      <c r="I145" s="160"/>
      <c r="L145" s="156"/>
      <c r="M145" s="161"/>
      <c r="T145" s="162"/>
      <c r="AT145" s="157" t="s">
        <v>159</v>
      </c>
      <c r="AU145" s="157" t="s">
        <v>85</v>
      </c>
      <c r="AV145" s="13" t="s">
        <v>85</v>
      </c>
      <c r="AW145" s="13" t="s">
        <v>31</v>
      </c>
      <c r="AX145" s="13" t="s">
        <v>83</v>
      </c>
      <c r="AY145" s="157" t="s">
        <v>147</v>
      </c>
    </row>
    <row r="146" spans="2:65" s="1" customFormat="1" ht="24.2" customHeight="1">
      <c r="B146" s="31"/>
      <c r="C146" s="132" t="s">
        <v>148</v>
      </c>
      <c r="D146" s="132" t="s">
        <v>150</v>
      </c>
      <c r="E146" s="133" t="s">
        <v>180</v>
      </c>
      <c r="F146" s="134" t="s">
        <v>181</v>
      </c>
      <c r="G146" s="135" t="s">
        <v>103</v>
      </c>
      <c r="H146" s="136">
        <v>111.997</v>
      </c>
      <c r="I146" s="137"/>
      <c r="J146" s="138">
        <f>ROUND(I146*H146,2)</f>
        <v>0</v>
      </c>
      <c r="K146" s="134" t="s">
        <v>154</v>
      </c>
      <c r="L146" s="31"/>
      <c r="M146" s="139" t="s">
        <v>1</v>
      </c>
      <c r="N146" s="140" t="s">
        <v>40</v>
      </c>
      <c r="P146" s="141">
        <f>O146*H146</f>
        <v>0</v>
      </c>
      <c r="Q146" s="141">
        <v>0.11</v>
      </c>
      <c r="R146" s="141">
        <f>Q146*H146</f>
        <v>12.31967</v>
      </c>
      <c r="S146" s="141">
        <v>0</v>
      </c>
      <c r="T146" s="142">
        <f>S146*H146</f>
        <v>0</v>
      </c>
      <c r="AR146" s="143" t="s">
        <v>155</v>
      </c>
      <c r="AT146" s="143" t="s">
        <v>150</v>
      </c>
      <c r="AU146" s="143" t="s">
        <v>85</v>
      </c>
      <c r="AY146" s="16" t="s">
        <v>147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6" t="s">
        <v>83</v>
      </c>
      <c r="BK146" s="144">
        <f>ROUND(I146*H146,2)</f>
        <v>0</v>
      </c>
      <c r="BL146" s="16" t="s">
        <v>155</v>
      </c>
      <c r="BM146" s="143" t="s">
        <v>451</v>
      </c>
    </row>
    <row r="147" spans="2:65" s="1" customFormat="1" ht="11.25">
      <c r="B147" s="31"/>
      <c r="D147" s="145" t="s">
        <v>157</v>
      </c>
      <c r="F147" s="146" t="s">
        <v>183</v>
      </c>
      <c r="I147" s="147"/>
      <c r="L147" s="31"/>
      <c r="M147" s="148"/>
      <c r="T147" s="55"/>
      <c r="AT147" s="16" t="s">
        <v>157</v>
      </c>
      <c r="AU147" s="16" t="s">
        <v>85</v>
      </c>
    </row>
    <row r="148" spans="2:65" s="12" customFormat="1" ht="11.25">
      <c r="B148" s="149"/>
      <c r="D148" s="150" t="s">
        <v>159</v>
      </c>
      <c r="E148" s="151" t="s">
        <v>1</v>
      </c>
      <c r="F148" s="152" t="s">
        <v>160</v>
      </c>
      <c r="H148" s="151" t="s">
        <v>1</v>
      </c>
      <c r="I148" s="153"/>
      <c r="L148" s="149"/>
      <c r="M148" s="154"/>
      <c r="T148" s="155"/>
      <c r="AT148" s="151" t="s">
        <v>159</v>
      </c>
      <c r="AU148" s="151" t="s">
        <v>85</v>
      </c>
      <c r="AV148" s="12" t="s">
        <v>83</v>
      </c>
      <c r="AW148" s="12" t="s">
        <v>31</v>
      </c>
      <c r="AX148" s="12" t="s">
        <v>75</v>
      </c>
      <c r="AY148" s="151" t="s">
        <v>147</v>
      </c>
    </row>
    <row r="149" spans="2:65" s="13" customFormat="1" ht="11.25">
      <c r="B149" s="156"/>
      <c r="D149" s="150" t="s">
        <v>159</v>
      </c>
      <c r="E149" s="157" t="s">
        <v>1</v>
      </c>
      <c r="F149" s="158" t="s">
        <v>452</v>
      </c>
      <c r="H149" s="159">
        <v>111.997</v>
      </c>
      <c r="I149" s="160"/>
      <c r="L149" s="156"/>
      <c r="M149" s="161"/>
      <c r="T149" s="162"/>
      <c r="AT149" s="157" t="s">
        <v>159</v>
      </c>
      <c r="AU149" s="157" t="s">
        <v>85</v>
      </c>
      <c r="AV149" s="13" t="s">
        <v>85</v>
      </c>
      <c r="AW149" s="13" t="s">
        <v>31</v>
      </c>
      <c r="AX149" s="13" t="s">
        <v>83</v>
      </c>
      <c r="AY149" s="157" t="s">
        <v>147</v>
      </c>
    </row>
    <row r="150" spans="2:65" s="1" customFormat="1" ht="24.2" customHeight="1">
      <c r="B150" s="31"/>
      <c r="C150" s="132" t="s">
        <v>185</v>
      </c>
      <c r="D150" s="132" t="s">
        <v>150</v>
      </c>
      <c r="E150" s="133" t="s">
        <v>186</v>
      </c>
      <c r="F150" s="134" t="s">
        <v>187</v>
      </c>
      <c r="G150" s="135" t="s">
        <v>103</v>
      </c>
      <c r="H150" s="136">
        <v>111.997</v>
      </c>
      <c r="I150" s="137"/>
      <c r="J150" s="138">
        <f>ROUND(I150*H150,2)</f>
        <v>0</v>
      </c>
      <c r="K150" s="134" t="s">
        <v>154</v>
      </c>
      <c r="L150" s="31"/>
      <c r="M150" s="139" t="s">
        <v>1</v>
      </c>
      <c r="N150" s="140" t="s">
        <v>40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155</v>
      </c>
      <c r="AT150" s="143" t="s">
        <v>150</v>
      </c>
      <c r="AU150" s="143" t="s">
        <v>85</v>
      </c>
      <c r="AY150" s="16" t="s">
        <v>147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6" t="s">
        <v>83</v>
      </c>
      <c r="BK150" s="144">
        <f>ROUND(I150*H150,2)</f>
        <v>0</v>
      </c>
      <c r="BL150" s="16" t="s">
        <v>155</v>
      </c>
      <c r="BM150" s="143" t="s">
        <v>453</v>
      </c>
    </row>
    <row r="151" spans="2:65" s="1" customFormat="1" ht="11.25">
      <c r="B151" s="31"/>
      <c r="D151" s="145" t="s">
        <v>157</v>
      </c>
      <c r="F151" s="146" t="s">
        <v>189</v>
      </c>
      <c r="I151" s="147"/>
      <c r="L151" s="31"/>
      <c r="M151" s="148"/>
      <c r="T151" s="55"/>
      <c r="AT151" s="16" t="s">
        <v>157</v>
      </c>
      <c r="AU151" s="16" t="s">
        <v>85</v>
      </c>
    </row>
    <row r="152" spans="2:65" s="12" customFormat="1" ht="11.25">
      <c r="B152" s="149"/>
      <c r="D152" s="150" t="s">
        <v>159</v>
      </c>
      <c r="E152" s="151" t="s">
        <v>1</v>
      </c>
      <c r="F152" s="152" t="s">
        <v>160</v>
      </c>
      <c r="H152" s="151" t="s">
        <v>1</v>
      </c>
      <c r="I152" s="153"/>
      <c r="L152" s="149"/>
      <c r="M152" s="154"/>
      <c r="T152" s="155"/>
      <c r="AT152" s="151" t="s">
        <v>159</v>
      </c>
      <c r="AU152" s="151" t="s">
        <v>85</v>
      </c>
      <c r="AV152" s="12" t="s">
        <v>83</v>
      </c>
      <c r="AW152" s="12" t="s">
        <v>31</v>
      </c>
      <c r="AX152" s="12" t="s">
        <v>75</v>
      </c>
      <c r="AY152" s="151" t="s">
        <v>147</v>
      </c>
    </row>
    <row r="153" spans="2:65" s="13" customFormat="1" ht="11.25">
      <c r="B153" s="156"/>
      <c r="D153" s="150" t="s">
        <v>159</v>
      </c>
      <c r="E153" s="157" t="s">
        <v>1</v>
      </c>
      <c r="F153" s="158" t="s">
        <v>452</v>
      </c>
      <c r="H153" s="159">
        <v>111.997</v>
      </c>
      <c r="I153" s="160"/>
      <c r="L153" s="156"/>
      <c r="M153" s="161"/>
      <c r="T153" s="162"/>
      <c r="AT153" s="157" t="s">
        <v>159</v>
      </c>
      <c r="AU153" s="157" t="s">
        <v>85</v>
      </c>
      <c r="AV153" s="13" t="s">
        <v>85</v>
      </c>
      <c r="AW153" s="13" t="s">
        <v>31</v>
      </c>
      <c r="AX153" s="13" t="s">
        <v>83</v>
      </c>
      <c r="AY153" s="157" t="s">
        <v>147</v>
      </c>
    </row>
    <row r="154" spans="2:65" s="11" customFormat="1" ht="22.9" customHeight="1">
      <c r="B154" s="120"/>
      <c r="D154" s="121" t="s">
        <v>74</v>
      </c>
      <c r="E154" s="130" t="s">
        <v>190</v>
      </c>
      <c r="F154" s="130" t="s">
        <v>191</v>
      </c>
      <c r="I154" s="123"/>
      <c r="J154" s="131">
        <f>BK154</f>
        <v>0</v>
      </c>
      <c r="L154" s="120"/>
      <c r="M154" s="125"/>
      <c r="P154" s="126">
        <f>SUM(P155:P172)</f>
        <v>0</v>
      </c>
      <c r="R154" s="126">
        <f>SUM(R155:R172)</f>
        <v>0</v>
      </c>
      <c r="T154" s="127">
        <f>SUM(T155:T172)</f>
        <v>12.5664</v>
      </c>
      <c r="AR154" s="121" t="s">
        <v>83</v>
      </c>
      <c r="AT154" s="128" t="s">
        <v>74</v>
      </c>
      <c r="AU154" s="128" t="s">
        <v>83</v>
      </c>
      <c r="AY154" s="121" t="s">
        <v>147</v>
      </c>
      <c r="BK154" s="129">
        <f>SUM(BK155:BK172)</f>
        <v>0</v>
      </c>
    </row>
    <row r="155" spans="2:65" s="1" customFormat="1" ht="16.5" customHeight="1">
      <c r="B155" s="31"/>
      <c r="C155" s="132" t="s">
        <v>192</v>
      </c>
      <c r="D155" s="132" t="s">
        <v>150</v>
      </c>
      <c r="E155" s="133" t="s">
        <v>193</v>
      </c>
      <c r="F155" s="134" t="s">
        <v>194</v>
      </c>
      <c r="G155" s="135" t="s">
        <v>195</v>
      </c>
      <c r="H155" s="136">
        <v>17</v>
      </c>
      <c r="I155" s="137"/>
      <c r="J155" s="138">
        <f>ROUND(I155*H155,2)</f>
        <v>0</v>
      </c>
      <c r="K155" s="134" t="s">
        <v>1</v>
      </c>
      <c r="L155" s="31"/>
      <c r="M155" s="139" t="s">
        <v>1</v>
      </c>
      <c r="N155" s="140" t="s">
        <v>40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155</v>
      </c>
      <c r="AT155" s="143" t="s">
        <v>150</v>
      </c>
      <c r="AU155" s="143" t="s">
        <v>85</v>
      </c>
      <c r="AY155" s="16" t="s">
        <v>147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6" t="s">
        <v>83</v>
      </c>
      <c r="BK155" s="144">
        <f>ROUND(I155*H155,2)</f>
        <v>0</v>
      </c>
      <c r="BL155" s="16" t="s">
        <v>155</v>
      </c>
      <c r="BM155" s="143" t="s">
        <v>454</v>
      </c>
    </row>
    <row r="156" spans="2:65" s="1" customFormat="1" ht="37.9" customHeight="1">
      <c r="B156" s="31"/>
      <c r="C156" s="132" t="s">
        <v>190</v>
      </c>
      <c r="D156" s="132" t="s">
        <v>150</v>
      </c>
      <c r="E156" s="133" t="s">
        <v>197</v>
      </c>
      <c r="F156" s="134" t="s">
        <v>198</v>
      </c>
      <c r="G156" s="135" t="s">
        <v>199</v>
      </c>
      <c r="H156" s="136">
        <v>5.6</v>
      </c>
      <c r="I156" s="137"/>
      <c r="J156" s="138">
        <f>ROUND(I156*H156,2)</f>
        <v>0</v>
      </c>
      <c r="K156" s="134" t="s">
        <v>154</v>
      </c>
      <c r="L156" s="31"/>
      <c r="M156" s="139" t="s">
        <v>1</v>
      </c>
      <c r="N156" s="140" t="s">
        <v>40</v>
      </c>
      <c r="P156" s="141">
        <f>O156*H156</f>
        <v>0</v>
      </c>
      <c r="Q156" s="141">
        <v>0</v>
      </c>
      <c r="R156" s="141">
        <f>Q156*H156</f>
        <v>0</v>
      </c>
      <c r="S156" s="141">
        <v>2.2000000000000002</v>
      </c>
      <c r="T156" s="142">
        <f>S156*H156</f>
        <v>12.32</v>
      </c>
      <c r="AR156" s="143" t="s">
        <v>155</v>
      </c>
      <c r="AT156" s="143" t="s">
        <v>150</v>
      </c>
      <c r="AU156" s="143" t="s">
        <v>85</v>
      </c>
      <c r="AY156" s="16" t="s">
        <v>147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83</v>
      </c>
      <c r="BK156" s="144">
        <f>ROUND(I156*H156,2)</f>
        <v>0</v>
      </c>
      <c r="BL156" s="16" t="s">
        <v>155</v>
      </c>
      <c r="BM156" s="143" t="s">
        <v>455</v>
      </c>
    </row>
    <row r="157" spans="2:65" s="1" customFormat="1" ht="11.25">
      <c r="B157" s="31"/>
      <c r="D157" s="145" t="s">
        <v>157</v>
      </c>
      <c r="F157" s="146" t="s">
        <v>201</v>
      </c>
      <c r="I157" s="147"/>
      <c r="L157" s="31"/>
      <c r="M157" s="148"/>
      <c r="T157" s="55"/>
      <c r="AT157" s="16" t="s">
        <v>157</v>
      </c>
      <c r="AU157" s="16" t="s">
        <v>85</v>
      </c>
    </row>
    <row r="158" spans="2:65" s="12" customFormat="1" ht="11.25">
      <c r="B158" s="149"/>
      <c r="D158" s="150" t="s">
        <v>159</v>
      </c>
      <c r="E158" s="151" t="s">
        <v>1</v>
      </c>
      <c r="F158" s="152" t="s">
        <v>160</v>
      </c>
      <c r="H158" s="151" t="s">
        <v>1</v>
      </c>
      <c r="I158" s="153"/>
      <c r="L158" s="149"/>
      <c r="M158" s="154"/>
      <c r="T158" s="155"/>
      <c r="AT158" s="151" t="s">
        <v>159</v>
      </c>
      <c r="AU158" s="151" t="s">
        <v>85</v>
      </c>
      <c r="AV158" s="12" t="s">
        <v>83</v>
      </c>
      <c r="AW158" s="12" t="s">
        <v>31</v>
      </c>
      <c r="AX158" s="12" t="s">
        <v>75</v>
      </c>
      <c r="AY158" s="151" t="s">
        <v>147</v>
      </c>
    </row>
    <row r="159" spans="2:65" s="13" customFormat="1" ht="11.25">
      <c r="B159" s="156"/>
      <c r="D159" s="150" t="s">
        <v>159</v>
      </c>
      <c r="E159" s="157" t="s">
        <v>1</v>
      </c>
      <c r="F159" s="158" t="s">
        <v>456</v>
      </c>
      <c r="H159" s="159">
        <v>5.6</v>
      </c>
      <c r="I159" s="160"/>
      <c r="L159" s="156"/>
      <c r="M159" s="161"/>
      <c r="T159" s="162"/>
      <c r="AT159" s="157" t="s">
        <v>159</v>
      </c>
      <c r="AU159" s="157" t="s">
        <v>85</v>
      </c>
      <c r="AV159" s="13" t="s">
        <v>85</v>
      </c>
      <c r="AW159" s="13" t="s">
        <v>31</v>
      </c>
      <c r="AX159" s="13" t="s">
        <v>83</v>
      </c>
      <c r="AY159" s="157" t="s">
        <v>147</v>
      </c>
    </row>
    <row r="160" spans="2:65" s="1" customFormat="1" ht="21.75" customHeight="1">
      <c r="B160" s="31"/>
      <c r="C160" s="132" t="s">
        <v>203</v>
      </c>
      <c r="D160" s="132" t="s">
        <v>150</v>
      </c>
      <c r="E160" s="133" t="s">
        <v>204</v>
      </c>
      <c r="F160" s="134" t="s">
        <v>205</v>
      </c>
      <c r="G160" s="135" t="s">
        <v>103</v>
      </c>
      <c r="H160" s="136">
        <v>203.631</v>
      </c>
      <c r="I160" s="137"/>
      <c r="J160" s="138">
        <f>ROUND(I160*H160,2)</f>
        <v>0</v>
      </c>
      <c r="K160" s="134" t="s">
        <v>154</v>
      </c>
      <c r="L160" s="31"/>
      <c r="M160" s="139" t="s">
        <v>1</v>
      </c>
      <c r="N160" s="140" t="s">
        <v>40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155</v>
      </c>
      <c r="AT160" s="143" t="s">
        <v>150</v>
      </c>
      <c r="AU160" s="143" t="s">
        <v>85</v>
      </c>
      <c r="AY160" s="16" t="s">
        <v>147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6" t="s">
        <v>83</v>
      </c>
      <c r="BK160" s="144">
        <f>ROUND(I160*H160,2)</f>
        <v>0</v>
      </c>
      <c r="BL160" s="16" t="s">
        <v>155</v>
      </c>
      <c r="BM160" s="143" t="s">
        <v>457</v>
      </c>
    </row>
    <row r="161" spans="2:65" s="1" customFormat="1" ht="11.25">
      <c r="B161" s="31"/>
      <c r="D161" s="145" t="s">
        <v>157</v>
      </c>
      <c r="F161" s="146" t="s">
        <v>207</v>
      </c>
      <c r="I161" s="147"/>
      <c r="L161" s="31"/>
      <c r="M161" s="148"/>
      <c r="T161" s="55"/>
      <c r="AT161" s="16" t="s">
        <v>157</v>
      </c>
      <c r="AU161" s="16" t="s">
        <v>85</v>
      </c>
    </row>
    <row r="162" spans="2:65" s="12" customFormat="1" ht="11.25">
      <c r="B162" s="149"/>
      <c r="D162" s="150" t="s">
        <v>159</v>
      </c>
      <c r="E162" s="151" t="s">
        <v>1</v>
      </c>
      <c r="F162" s="152" t="s">
        <v>165</v>
      </c>
      <c r="H162" s="151" t="s">
        <v>1</v>
      </c>
      <c r="I162" s="153"/>
      <c r="L162" s="149"/>
      <c r="M162" s="154"/>
      <c r="T162" s="155"/>
      <c r="AT162" s="151" t="s">
        <v>159</v>
      </c>
      <c r="AU162" s="151" t="s">
        <v>85</v>
      </c>
      <c r="AV162" s="12" t="s">
        <v>83</v>
      </c>
      <c r="AW162" s="12" t="s">
        <v>31</v>
      </c>
      <c r="AX162" s="12" t="s">
        <v>75</v>
      </c>
      <c r="AY162" s="151" t="s">
        <v>147</v>
      </c>
    </row>
    <row r="163" spans="2:65" s="13" customFormat="1" ht="11.25">
      <c r="B163" s="156"/>
      <c r="D163" s="150" t="s">
        <v>159</v>
      </c>
      <c r="E163" s="157" t="s">
        <v>1</v>
      </c>
      <c r="F163" s="158" t="s">
        <v>446</v>
      </c>
      <c r="H163" s="159">
        <v>40.725999999999999</v>
      </c>
      <c r="I163" s="160"/>
      <c r="L163" s="156"/>
      <c r="M163" s="161"/>
      <c r="T163" s="162"/>
      <c r="AT163" s="157" t="s">
        <v>159</v>
      </c>
      <c r="AU163" s="157" t="s">
        <v>85</v>
      </c>
      <c r="AV163" s="13" t="s">
        <v>85</v>
      </c>
      <c r="AW163" s="13" t="s">
        <v>31</v>
      </c>
      <c r="AX163" s="13" t="s">
        <v>75</v>
      </c>
      <c r="AY163" s="157" t="s">
        <v>147</v>
      </c>
    </row>
    <row r="164" spans="2:65" s="12" customFormat="1" ht="11.25">
      <c r="B164" s="149"/>
      <c r="D164" s="150" t="s">
        <v>159</v>
      </c>
      <c r="E164" s="151" t="s">
        <v>1</v>
      </c>
      <c r="F164" s="152" t="s">
        <v>167</v>
      </c>
      <c r="H164" s="151" t="s">
        <v>1</v>
      </c>
      <c r="I164" s="153"/>
      <c r="L164" s="149"/>
      <c r="M164" s="154"/>
      <c r="T164" s="155"/>
      <c r="AT164" s="151" t="s">
        <v>159</v>
      </c>
      <c r="AU164" s="151" t="s">
        <v>85</v>
      </c>
      <c r="AV164" s="12" t="s">
        <v>83</v>
      </c>
      <c r="AW164" s="12" t="s">
        <v>31</v>
      </c>
      <c r="AX164" s="12" t="s">
        <v>75</v>
      </c>
      <c r="AY164" s="151" t="s">
        <v>147</v>
      </c>
    </row>
    <row r="165" spans="2:65" s="13" customFormat="1" ht="11.25">
      <c r="B165" s="156"/>
      <c r="D165" s="150" t="s">
        <v>159</v>
      </c>
      <c r="E165" s="157" t="s">
        <v>1</v>
      </c>
      <c r="F165" s="158" t="s">
        <v>447</v>
      </c>
      <c r="H165" s="159">
        <v>50.908000000000001</v>
      </c>
      <c r="I165" s="160"/>
      <c r="L165" s="156"/>
      <c r="M165" s="161"/>
      <c r="T165" s="162"/>
      <c r="AT165" s="157" t="s">
        <v>159</v>
      </c>
      <c r="AU165" s="157" t="s">
        <v>85</v>
      </c>
      <c r="AV165" s="13" t="s">
        <v>85</v>
      </c>
      <c r="AW165" s="13" t="s">
        <v>31</v>
      </c>
      <c r="AX165" s="13" t="s">
        <v>75</v>
      </c>
      <c r="AY165" s="157" t="s">
        <v>147</v>
      </c>
    </row>
    <row r="166" spans="2:65" s="12" customFormat="1" ht="11.25">
      <c r="B166" s="149"/>
      <c r="D166" s="150" t="s">
        <v>159</v>
      </c>
      <c r="E166" s="151" t="s">
        <v>1</v>
      </c>
      <c r="F166" s="152" t="s">
        <v>160</v>
      </c>
      <c r="H166" s="151" t="s">
        <v>1</v>
      </c>
      <c r="I166" s="153"/>
      <c r="L166" s="149"/>
      <c r="M166" s="154"/>
      <c r="T166" s="155"/>
      <c r="AT166" s="151" t="s">
        <v>159</v>
      </c>
      <c r="AU166" s="151" t="s">
        <v>85</v>
      </c>
      <c r="AV166" s="12" t="s">
        <v>83</v>
      </c>
      <c r="AW166" s="12" t="s">
        <v>31</v>
      </c>
      <c r="AX166" s="12" t="s">
        <v>75</v>
      </c>
      <c r="AY166" s="151" t="s">
        <v>147</v>
      </c>
    </row>
    <row r="167" spans="2:65" s="13" customFormat="1" ht="11.25">
      <c r="B167" s="156"/>
      <c r="D167" s="150" t="s">
        <v>159</v>
      </c>
      <c r="E167" s="157" t="s">
        <v>1</v>
      </c>
      <c r="F167" s="158" t="s">
        <v>452</v>
      </c>
      <c r="H167" s="159">
        <v>111.997</v>
      </c>
      <c r="I167" s="160"/>
      <c r="L167" s="156"/>
      <c r="M167" s="161"/>
      <c r="T167" s="162"/>
      <c r="AT167" s="157" t="s">
        <v>159</v>
      </c>
      <c r="AU167" s="157" t="s">
        <v>85</v>
      </c>
      <c r="AV167" s="13" t="s">
        <v>85</v>
      </c>
      <c r="AW167" s="13" t="s">
        <v>31</v>
      </c>
      <c r="AX167" s="13" t="s">
        <v>75</v>
      </c>
      <c r="AY167" s="157" t="s">
        <v>147</v>
      </c>
    </row>
    <row r="168" spans="2:65" s="14" customFormat="1" ht="11.25">
      <c r="B168" s="163"/>
      <c r="D168" s="150" t="s">
        <v>159</v>
      </c>
      <c r="E168" s="164" t="s">
        <v>1</v>
      </c>
      <c r="F168" s="165" t="s">
        <v>169</v>
      </c>
      <c r="H168" s="166">
        <v>203.631</v>
      </c>
      <c r="I168" s="167"/>
      <c r="L168" s="163"/>
      <c r="M168" s="168"/>
      <c r="T168" s="169"/>
      <c r="AT168" s="164" t="s">
        <v>159</v>
      </c>
      <c r="AU168" s="164" t="s">
        <v>85</v>
      </c>
      <c r="AV168" s="14" t="s">
        <v>155</v>
      </c>
      <c r="AW168" s="14" t="s">
        <v>31</v>
      </c>
      <c r="AX168" s="14" t="s">
        <v>83</v>
      </c>
      <c r="AY168" s="164" t="s">
        <v>147</v>
      </c>
    </row>
    <row r="169" spans="2:65" s="1" customFormat="1" ht="33" customHeight="1">
      <c r="B169" s="31"/>
      <c r="C169" s="132" t="s">
        <v>208</v>
      </c>
      <c r="D169" s="132" t="s">
        <v>150</v>
      </c>
      <c r="E169" s="133" t="s">
        <v>209</v>
      </c>
      <c r="F169" s="134" t="s">
        <v>210</v>
      </c>
      <c r="G169" s="135" t="s">
        <v>199</v>
      </c>
      <c r="H169" s="136">
        <v>5.6</v>
      </c>
      <c r="I169" s="137"/>
      <c r="J169" s="138">
        <f>ROUND(I169*H169,2)</f>
        <v>0</v>
      </c>
      <c r="K169" s="134" t="s">
        <v>154</v>
      </c>
      <c r="L169" s="31"/>
      <c r="M169" s="139" t="s">
        <v>1</v>
      </c>
      <c r="N169" s="140" t="s">
        <v>40</v>
      </c>
      <c r="P169" s="141">
        <f>O169*H169</f>
        <v>0</v>
      </c>
      <c r="Q169" s="141">
        <v>0</v>
      </c>
      <c r="R169" s="141">
        <f>Q169*H169</f>
        <v>0</v>
      </c>
      <c r="S169" s="141">
        <v>4.3999999999999997E-2</v>
      </c>
      <c r="T169" s="142">
        <f>S169*H169</f>
        <v>0.24639999999999998</v>
      </c>
      <c r="AR169" s="143" t="s">
        <v>155</v>
      </c>
      <c r="AT169" s="143" t="s">
        <v>150</v>
      </c>
      <c r="AU169" s="143" t="s">
        <v>85</v>
      </c>
      <c r="AY169" s="16" t="s">
        <v>147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6" t="s">
        <v>83</v>
      </c>
      <c r="BK169" s="144">
        <f>ROUND(I169*H169,2)</f>
        <v>0</v>
      </c>
      <c r="BL169" s="16" t="s">
        <v>155</v>
      </c>
      <c r="BM169" s="143" t="s">
        <v>458</v>
      </c>
    </row>
    <row r="170" spans="2:65" s="1" customFormat="1" ht="11.25">
      <c r="B170" s="31"/>
      <c r="D170" s="145" t="s">
        <v>157</v>
      </c>
      <c r="F170" s="146" t="s">
        <v>212</v>
      </c>
      <c r="I170" s="147"/>
      <c r="L170" s="31"/>
      <c r="M170" s="148"/>
      <c r="T170" s="55"/>
      <c r="AT170" s="16" t="s">
        <v>157</v>
      </c>
      <c r="AU170" s="16" t="s">
        <v>85</v>
      </c>
    </row>
    <row r="171" spans="2:65" s="12" customFormat="1" ht="11.25">
      <c r="B171" s="149"/>
      <c r="D171" s="150" t="s">
        <v>159</v>
      </c>
      <c r="E171" s="151" t="s">
        <v>1</v>
      </c>
      <c r="F171" s="152" t="s">
        <v>160</v>
      </c>
      <c r="H171" s="151" t="s">
        <v>1</v>
      </c>
      <c r="I171" s="153"/>
      <c r="L171" s="149"/>
      <c r="M171" s="154"/>
      <c r="T171" s="155"/>
      <c r="AT171" s="151" t="s">
        <v>159</v>
      </c>
      <c r="AU171" s="151" t="s">
        <v>85</v>
      </c>
      <c r="AV171" s="12" t="s">
        <v>83</v>
      </c>
      <c r="AW171" s="12" t="s">
        <v>31</v>
      </c>
      <c r="AX171" s="12" t="s">
        <v>75</v>
      </c>
      <c r="AY171" s="151" t="s">
        <v>147</v>
      </c>
    </row>
    <row r="172" spans="2:65" s="13" customFormat="1" ht="11.25">
      <c r="B172" s="156"/>
      <c r="D172" s="150" t="s">
        <v>159</v>
      </c>
      <c r="E172" s="157" t="s">
        <v>1</v>
      </c>
      <c r="F172" s="158" t="s">
        <v>456</v>
      </c>
      <c r="H172" s="159">
        <v>5.6</v>
      </c>
      <c r="I172" s="160"/>
      <c r="L172" s="156"/>
      <c r="M172" s="161"/>
      <c r="T172" s="162"/>
      <c r="AT172" s="157" t="s">
        <v>159</v>
      </c>
      <c r="AU172" s="157" t="s">
        <v>85</v>
      </c>
      <c r="AV172" s="13" t="s">
        <v>85</v>
      </c>
      <c r="AW172" s="13" t="s">
        <v>31</v>
      </c>
      <c r="AX172" s="13" t="s">
        <v>83</v>
      </c>
      <c r="AY172" s="157" t="s">
        <v>147</v>
      </c>
    </row>
    <row r="173" spans="2:65" s="11" customFormat="1" ht="22.9" customHeight="1">
      <c r="B173" s="120"/>
      <c r="D173" s="121" t="s">
        <v>74</v>
      </c>
      <c r="E173" s="130" t="s">
        <v>213</v>
      </c>
      <c r="F173" s="130" t="s">
        <v>214</v>
      </c>
      <c r="I173" s="123"/>
      <c r="J173" s="131">
        <f>BK173</f>
        <v>0</v>
      </c>
      <c r="L173" s="120"/>
      <c r="M173" s="125"/>
      <c r="P173" s="126">
        <f>SUM(P174:P181)</f>
        <v>0</v>
      </c>
      <c r="R173" s="126">
        <f>SUM(R174:R181)</f>
        <v>0</v>
      </c>
      <c r="T173" s="127">
        <f>SUM(T174:T181)</f>
        <v>0</v>
      </c>
      <c r="AR173" s="121" t="s">
        <v>83</v>
      </c>
      <c r="AT173" s="128" t="s">
        <v>74</v>
      </c>
      <c r="AU173" s="128" t="s">
        <v>83</v>
      </c>
      <c r="AY173" s="121" t="s">
        <v>147</v>
      </c>
      <c r="BK173" s="129">
        <f>SUM(BK174:BK181)</f>
        <v>0</v>
      </c>
    </row>
    <row r="174" spans="2:65" s="1" customFormat="1" ht="24.2" customHeight="1">
      <c r="B174" s="31"/>
      <c r="C174" s="132" t="s">
        <v>8</v>
      </c>
      <c r="D174" s="132" t="s">
        <v>150</v>
      </c>
      <c r="E174" s="133" t="s">
        <v>215</v>
      </c>
      <c r="F174" s="134" t="s">
        <v>216</v>
      </c>
      <c r="G174" s="135" t="s">
        <v>153</v>
      </c>
      <c r="H174" s="136">
        <v>15.201000000000001</v>
      </c>
      <c r="I174" s="137"/>
      <c r="J174" s="138">
        <f>ROUND(I174*H174,2)</f>
        <v>0</v>
      </c>
      <c r="K174" s="134" t="s">
        <v>154</v>
      </c>
      <c r="L174" s="31"/>
      <c r="M174" s="139" t="s">
        <v>1</v>
      </c>
      <c r="N174" s="140" t="s">
        <v>40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155</v>
      </c>
      <c r="AT174" s="143" t="s">
        <v>150</v>
      </c>
      <c r="AU174" s="143" t="s">
        <v>85</v>
      </c>
      <c r="AY174" s="16" t="s">
        <v>147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6" t="s">
        <v>83</v>
      </c>
      <c r="BK174" s="144">
        <f>ROUND(I174*H174,2)</f>
        <v>0</v>
      </c>
      <c r="BL174" s="16" t="s">
        <v>155</v>
      </c>
      <c r="BM174" s="143" t="s">
        <v>459</v>
      </c>
    </row>
    <row r="175" spans="2:65" s="1" customFormat="1" ht="11.25">
      <c r="B175" s="31"/>
      <c r="D175" s="145" t="s">
        <v>157</v>
      </c>
      <c r="F175" s="146" t="s">
        <v>218</v>
      </c>
      <c r="I175" s="147"/>
      <c r="L175" s="31"/>
      <c r="M175" s="148"/>
      <c r="T175" s="55"/>
      <c r="AT175" s="16" t="s">
        <v>157</v>
      </c>
      <c r="AU175" s="16" t="s">
        <v>85</v>
      </c>
    </row>
    <row r="176" spans="2:65" s="1" customFormat="1" ht="24.2" customHeight="1">
      <c r="B176" s="31"/>
      <c r="C176" s="132" t="s">
        <v>219</v>
      </c>
      <c r="D176" s="132" t="s">
        <v>150</v>
      </c>
      <c r="E176" s="133" t="s">
        <v>220</v>
      </c>
      <c r="F176" s="134" t="s">
        <v>221</v>
      </c>
      <c r="G176" s="135" t="s">
        <v>153</v>
      </c>
      <c r="H176" s="136">
        <v>15.201000000000001</v>
      </c>
      <c r="I176" s="137"/>
      <c r="J176" s="138">
        <f>ROUND(I176*H176,2)</f>
        <v>0</v>
      </c>
      <c r="K176" s="134" t="s">
        <v>154</v>
      </c>
      <c r="L176" s="31"/>
      <c r="M176" s="139" t="s">
        <v>1</v>
      </c>
      <c r="N176" s="140" t="s">
        <v>40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155</v>
      </c>
      <c r="AT176" s="143" t="s">
        <v>150</v>
      </c>
      <c r="AU176" s="143" t="s">
        <v>85</v>
      </c>
      <c r="AY176" s="16" t="s">
        <v>147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6" t="s">
        <v>83</v>
      </c>
      <c r="BK176" s="144">
        <f>ROUND(I176*H176,2)</f>
        <v>0</v>
      </c>
      <c r="BL176" s="16" t="s">
        <v>155</v>
      </c>
      <c r="BM176" s="143" t="s">
        <v>460</v>
      </c>
    </row>
    <row r="177" spans="2:65" s="1" customFormat="1" ht="11.25">
      <c r="B177" s="31"/>
      <c r="D177" s="145" t="s">
        <v>157</v>
      </c>
      <c r="F177" s="146" t="s">
        <v>223</v>
      </c>
      <c r="I177" s="147"/>
      <c r="L177" s="31"/>
      <c r="M177" s="148"/>
      <c r="T177" s="55"/>
      <c r="AT177" s="16" t="s">
        <v>157</v>
      </c>
      <c r="AU177" s="16" t="s">
        <v>85</v>
      </c>
    </row>
    <row r="178" spans="2:65" s="1" customFormat="1" ht="24.2" customHeight="1">
      <c r="B178" s="31"/>
      <c r="C178" s="132" t="s">
        <v>224</v>
      </c>
      <c r="D178" s="132" t="s">
        <v>150</v>
      </c>
      <c r="E178" s="133" t="s">
        <v>225</v>
      </c>
      <c r="F178" s="134" t="s">
        <v>226</v>
      </c>
      <c r="G178" s="135" t="s">
        <v>153</v>
      </c>
      <c r="H178" s="136">
        <v>136.809</v>
      </c>
      <c r="I178" s="137"/>
      <c r="J178" s="138">
        <f>ROUND(I178*H178,2)</f>
        <v>0</v>
      </c>
      <c r="K178" s="134" t="s">
        <v>154</v>
      </c>
      <c r="L178" s="31"/>
      <c r="M178" s="139" t="s">
        <v>1</v>
      </c>
      <c r="N178" s="140" t="s">
        <v>40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155</v>
      </c>
      <c r="AT178" s="143" t="s">
        <v>150</v>
      </c>
      <c r="AU178" s="143" t="s">
        <v>85</v>
      </c>
      <c r="AY178" s="16" t="s">
        <v>147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6" t="s">
        <v>83</v>
      </c>
      <c r="BK178" s="144">
        <f>ROUND(I178*H178,2)</f>
        <v>0</v>
      </c>
      <c r="BL178" s="16" t="s">
        <v>155</v>
      </c>
      <c r="BM178" s="143" t="s">
        <v>461</v>
      </c>
    </row>
    <row r="179" spans="2:65" s="1" customFormat="1" ht="11.25">
      <c r="B179" s="31"/>
      <c r="D179" s="145" t="s">
        <v>157</v>
      </c>
      <c r="F179" s="146" t="s">
        <v>228</v>
      </c>
      <c r="I179" s="147"/>
      <c r="L179" s="31"/>
      <c r="M179" s="148"/>
      <c r="T179" s="55"/>
      <c r="AT179" s="16" t="s">
        <v>157</v>
      </c>
      <c r="AU179" s="16" t="s">
        <v>85</v>
      </c>
    </row>
    <row r="180" spans="2:65" s="13" customFormat="1" ht="11.25">
      <c r="B180" s="156"/>
      <c r="D180" s="150" t="s">
        <v>159</v>
      </c>
      <c r="F180" s="158" t="s">
        <v>462</v>
      </c>
      <c r="H180" s="159">
        <v>136.809</v>
      </c>
      <c r="I180" s="160"/>
      <c r="L180" s="156"/>
      <c r="M180" s="161"/>
      <c r="T180" s="162"/>
      <c r="AT180" s="157" t="s">
        <v>159</v>
      </c>
      <c r="AU180" s="157" t="s">
        <v>85</v>
      </c>
      <c r="AV180" s="13" t="s">
        <v>85</v>
      </c>
      <c r="AW180" s="13" t="s">
        <v>4</v>
      </c>
      <c r="AX180" s="13" t="s">
        <v>83</v>
      </c>
      <c r="AY180" s="157" t="s">
        <v>147</v>
      </c>
    </row>
    <row r="181" spans="2:65" s="1" customFormat="1" ht="24.2" customHeight="1">
      <c r="B181" s="31"/>
      <c r="C181" s="132" t="s">
        <v>230</v>
      </c>
      <c r="D181" s="132" t="s">
        <v>150</v>
      </c>
      <c r="E181" s="133" t="s">
        <v>231</v>
      </c>
      <c r="F181" s="134" t="s">
        <v>232</v>
      </c>
      <c r="G181" s="135" t="s">
        <v>153</v>
      </c>
      <c r="H181" s="136">
        <v>15.201000000000001</v>
      </c>
      <c r="I181" s="137"/>
      <c r="J181" s="138">
        <f>ROUND(I181*H181,2)</f>
        <v>0</v>
      </c>
      <c r="K181" s="134" t="s">
        <v>1</v>
      </c>
      <c r="L181" s="31"/>
      <c r="M181" s="139" t="s">
        <v>1</v>
      </c>
      <c r="N181" s="140" t="s">
        <v>40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155</v>
      </c>
      <c r="AT181" s="143" t="s">
        <v>150</v>
      </c>
      <c r="AU181" s="143" t="s">
        <v>85</v>
      </c>
      <c r="AY181" s="16" t="s">
        <v>147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6" t="s">
        <v>83</v>
      </c>
      <c r="BK181" s="144">
        <f>ROUND(I181*H181,2)</f>
        <v>0</v>
      </c>
      <c r="BL181" s="16" t="s">
        <v>155</v>
      </c>
      <c r="BM181" s="143" t="s">
        <v>463</v>
      </c>
    </row>
    <row r="182" spans="2:65" s="11" customFormat="1" ht="22.9" customHeight="1">
      <c r="B182" s="120"/>
      <c r="D182" s="121" t="s">
        <v>74</v>
      </c>
      <c r="E182" s="130" t="s">
        <v>234</v>
      </c>
      <c r="F182" s="130" t="s">
        <v>235</v>
      </c>
      <c r="I182" s="123"/>
      <c r="J182" s="131">
        <f>BK182</f>
        <v>0</v>
      </c>
      <c r="L182" s="120"/>
      <c r="M182" s="125"/>
      <c r="P182" s="126">
        <f>SUM(P183:P184)</f>
        <v>0</v>
      </c>
      <c r="R182" s="126">
        <f>SUM(R183:R184)</f>
        <v>0</v>
      </c>
      <c r="T182" s="127">
        <f>SUM(T183:T184)</f>
        <v>0</v>
      </c>
      <c r="AR182" s="121" t="s">
        <v>83</v>
      </c>
      <c r="AT182" s="128" t="s">
        <v>74</v>
      </c>
      <c r="AU182" s="128" t="s">
        <v>83</v>
      </c>
      <c r="AY182" s="121" t="s">
        <v>147</v>
      </c>
      <c r="BK182" s="129">
        <f>SUM(BK183:BK184)</f>
        <v>0</v>
      </c>
    </row>
    <row r="183" spans="2:65" s="1" customFormat="1" ht="21.75" customHeight="1">
      <c r="B183" s="31"/>
      <c r="C183" s="132" t="s">
        <v>236</v>
      </c>
      <c r="D183" s="132" t="s">
        <v>150</v>
      </c>
      <c r="E183" s="133" t="s">
        <v>237</v>
      </c>
      <c r="F183" s="134" t="s">
        <v>238</v>
      </c>
      <c r="G183" s="135" t="s">
        <v>153</v>
      </c>
      <c r="H183" s="136">
        <v>18.308</v>
      </c>
      <c r="I183" s="137"/>
      <c r="J183" s="138">
        <f>ROUND(I183*H183,2)</f>
        <v>0</v>
      </c>
      <c r="K183" s="134" t="s">
        <v>154</v>
      </c>
      <c r="L183" s="31"/>
      <c r="M183" s="139" t="s">
        <v>1</v>
      </c>
      <c r="N183" s="140" t="s">
        <v>40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155</v>
      </c>
      <c r="AT183" s="143" t="s">
        <v>150</v>
      </c>
      <c r="AU183" s="143" t="s">
        <v>85</v>
      </c>
      <c r="AY183" s="16" t="s">
        <v>147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6" t="s">
        <v>83</v>
      </c>
      <c r="BK183" s="144">
        <f>ROUND(I183*H183,2)</f>
        <v>0</v>
      </c>
      <c r="BL183" s="16" t="s">
        <v>155</v>
      </c>
      <c r="BM183" s="143" t="s">
        <v>464</v>
      </c>
    </row>
    <row r="184" spans="2:65" s="1" customFormat="1" ht="11.25">
      <c r="B184" s="31"/>
      <c r="D184" s="145" t="s">
        <v>157</v>
      </c>
      <c r="F184" s="146" t="s">
        <v>240</v>
      </c>
      <c r="I184" s="147"/>
      <c r="L184" s="31"/>
      <c r="M184" s="148"/>
      <c r="T184" s="55"/>
      <c r="AT184" s="16" t="s">
        <v>157</v>
      </c>
      <c r="AU184" s="16" t="s">
        <v>85</v>
      </c>
    </row>
    <row r="185" spans="2:65" s="11" customFormat="1" ht="25.9" customHeight="1">
      <c r="B185" s="120"/>
      <c r="D185" s="121" t="s">
        <v>74</v>
      </c>
      <c r="E185" s="122" t="s">
        <v>241</v>
      </c>
      <c r="F185" s="122" t="s">
        <v>242</v>
      </c>
      <c r="I185" s="123"/>
      <c r="J185" s="124">
        <f>BK185</f>
        <v>0</v>
      </c>
      <c r="L185" s="120"/>
      <c r="M185" s="125"/>
      <c r="P185" s="126">
        <f>P186+P205</f>
        <v>0</v>
      </c>
      <c r="R185" s="126">
        <f>R186+R205</f>
        <v>2.9250383700000002</v>
      </c>
      <c r="T185" s="127">
        <f>T186+T205</f>
        <v>2.6349754999999995</v>
      </c>
      <c r="AR185" s="121" t="s">
        <v>85</v>
      </c>
      <c r="AT185" s="128" t="s">
        <v>74</v>
      </c>
      <c r="AU185" s="128" t="s">
        <v>75</v>
      </c>
      <c r="AY185" s="121" t="s">
        <v>147</v>
      </c>
      <c r="BK185" s="129">
        <f>BK186+BK205</f>
        <v>0</v>
      </c>
    </row>
    <row r="186" spans="2:65" s="11" customFormat="1" ht="22.9" customHeight="1">
      <c r="B186" s="120"/>
      <c r="D186" s="121" t="s">
        <v>74</v>
      </c>
      <c r="E186" s="130" t="s">
        <v>243</v>
      </c>
      <c r="F186" s="130" t="s">
        <v>244</v>
      </c>
      <c r="I186" s="123"/>
      <c r="J186" s="131">
        <f>BK186</f>
        <v>0</v>
      </c>
      <c r="L186" s="120"/>
      <c r="M186" s="125"/>
      <c r="P186" s="126">
        <f>SUM(P187:P204)</f>
        <v>0</v>
      </c>
      <c r="R186" s="126">
        <f>SUM(R187:R204)</f>
        <v>0.40142029000000001</v>
      </c>
      <c r="T186" s="127">
        <f>SUM(T187:T204)</f>
        <v>1.6799549999999999</v>
      </c>
      <c r="AR186" s="121" t="s">
        <v>85</v>
      </c>
      <c r="AT186" s="128" t="s">
        <v>74</v>
      </c>
      <c r="AU186" s="128" t="s">
        <v>83</v>
      </c>
      <c r="AY186" s="121" t="s">
        <v>147</v>
      </c>
      <c r="BK186" s="129">
        <f>SUM(BK187:BK204)</f>
        <v>0</v>
      </c>
    </row>
    <row r="187" spans="2:65" s="1" customFormat="1" ht="24.2" customHeight="1">
      <c r="B187" s="31"/>
      <c r="C187" s="132" t="s">
        <v>245</v>
      </c>
      <c r="D187" s="132" t="s">
        <v>150</v>
      </c>
      <c r="E187" s="133" t="s">
        <v>246</v>
      </c>
      <c r="F187" s="134" t="s">
        <v>247</v>
      </c>
      <c r="G187" s="135" t="s">
        <v>103</v>
      </c>
      <c r="H187" s="136">
        <v>111.997</v>
      </c>
      <c r="I187" s="137"/>
      <c r="J187" s="138">
        <f>ROUND(I187*H187,2)</f>
        <v>0</v>
      </c>
      <c r="K187" s="134" t="s">
        <v>154</v>
      </c>
      <c r="L187" s="31"/>
      <c r="M187" s="139" t="s">
        <v>1</v>
      </c>
      <c r="N187" s="140" t="s">
        <v>40</v>
      </c>
      <c r="P187" s="141">
        <f>O187*H187</f>
        <v>0</v>
      </c>
      <c r="Q187" s="141">
        <v>0</v>
      </c>
      <c r="R187" s="141">
        <f>Q187*H187</f>
        <v>0</v>
      </c>
      <c r="S187" s="141">
        <v>1.4999999999999999E-2</v>
      </c>
      <c r="T187" s="142">
        <f>S187*H187</f>
        <v>1.6799549999999999</v>
      </c>
      <c r="AR187" s="143" t="s">
        <v>236</v>
      </c>
      <c r="AT187" s="143" t="s">
        <v>150</v>
      </c>
      <c r="AU187" s="143" t="s">
        <v>85</v>
      </c>
      <c r="AY187" s="16" t="s">
        <v>147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6" t="s">
        <v>83</v>
      </c>
      <c r="BK187" s="144">
        <f>ROUND(I187*H187,2)</f>
        <v>0</v>
      </c>
      <c r="BL187" s="16" t="s">
        <v>236</v>
      </c>
      <c r="BM187" s="143" t="s">
        <v>465</v>
      </c>
    </row>
    <row r="188" spans="2:65" s="1" customFormat="1" ht="11.25">
      <c r="B188" s="31"/>
      <c r="D188" s="145" t="s">
        <v>157</v>
      </c>
      <c r="F188" s="146" t="s">
        <v>249</v>
      </c>
      <c r="I188" s="147"/>
      <c r="L188" s="31"/>
      <c r="M188" s="148"/>
      <c r="T188" s="55"/>
      <c r="AT188" s="16" t="s">
        <v>157</v>
      </c>
      <c r="AU188" s="16" t="s">
        <v>85</v>
      </c>
    </row>
    <row r="189" spans="2:65" s="12" customFormat="1" ht="11.25">
      <c r="B189" s="149"/>
      <c r="D189" s="150" t="s">
        <v>159</v>
      </c>
      <c r="E189" s="151" t="s">
        <v>1</v>
      </c>
      <c r="F189" s="152" t="s">
        <v>160</v>
      </c>
      <c r="H189" s="151" t="s">
        <v>1</v>
      </c>
      <c r="I189" s="153"/>
      <c r="L189" s="149"/>
      <c r="M189" s="154"/>
      <c r="T189" s="155"/>
      <c r="AT189" s="151" t="s">
        <v>159</v>
      </c>
      <c r="AU189" s="151" t="s">
        <v>85</v>
      </c>
      <c r="AV189" s="12" t="s">
        <v>83</v>
      </c>
      <c r="AW189" s="12" t="s">
        <v>31</v>
      </c>
      <c r="AX189" s="12" t="s">
        <v>75</v>
      </c>
      <c r="AY189" s="151" t="s">
        <v>147</v>
      </c>
    </row>
    <row r="190" spans="2:65" s="13" customFormat="1" ht="11.25">
      <c r="B190" s="156"/>
      <c r="D190" s="150" t="s">
        <v>159</v>
      </c>
      <c r="E190" s="157" t="s">
        <v>1</v>
      </c>
      <c r="F190" s="158" t="s">
        <v>452</v>
      </c>
      <c r="H190" s="159">
        <v>111.997</v>
      </c>
      <c r="I190" s="160"/>
      <c r="L190" s="156"/>
      <c r="M190" s="161"/>
      <c r="T190" s="162"/>
      <c r="AT190" s="157" t="s">
        <v>159</v>
      </c>
      <c r="AU190" s="157" t="s">
        <v>85</v>
      </c>
      <c r="AV190" s="13" t="s">
        <v>85</v>
      </c>
      <c r="AW190" s="13" t="s">
        <v>31</v>
      </c>
      <c r="AX190" s="13" t="s">
        <v>83</v>
      </c>
      <c r="AY190" s="157" t="s">
        <v>147</v>
      </c>
    </row>
    <row r="191" spans="2:65" s="1" customFormat="1" ht="24.2" customHeight="1">
      <c r="B191" s="31"/>
      <c r="C191" s="132" t="s">
        <v>250</v>
      </c>
      <c r="D191" s="132" t="s">
        <v>150</v>
      </c>
      <c r="E191" s="133" t="s">
        <v>251</v>
      </c>
      <c r="F191" s="134" t="s">
        <v>252</v>
      </c>
      <c r="G191" s="135" t="s">
        <v>103</v>
      </c>
      <c r="H191" s="136">
        <v>111.997</v>
      </c>
      <c r="I191" s="137"/>
      <c r="J191" s="138">
        <f>ROUND(I191*H191,2)</f>
        <v>0</v>
      </c>
      <c r="K191" s="134" t="s">
        <v>154</v>
      </c>
      <c r="L191" s="31"/>
      <c r="M191" s="139" t="s">
        <v>1</v>
      </c>
      <c r="N191" s="140" t="s">
        <v>40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236</v>
      </c>
      <c r="AT191" s="143" t="s">
        <v>150</v>
      </c>
      <c r="AU191" s="143" t="s">
        <v>85</v>
      </c>
      <c r="AY191" s="16" t="s">
        <v>147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6" t="s">
        <v>83</v>
      </c>
      <c r="BK191" s="144">
        <f>ROUND(I191*H191,2)</f>
        <v>0</v>
      </c>
      <c r="BL191" s="16" t="s">
        <v>236</v>
      </c>
      <c r="BM191" s="143" t="s">
        <v>466</v>
      </c>
    </row>
    <row r="192" spans="2:65" s="1" customFormat="1" ht="11.25">
      <c r="B192" s="31"/>
      <c r="D192" s="145" t="s">
        <v>157</v>
      </c>
      <c r="F192" s="146" t="s">
        <v>254</v>
      </c>
      <c r="I192" s="147"/>
      <c r="L192" s="31"/>
      <c r="M192" s="148"/>
      <c r="T192" s="55"/>
      <c r="AT192" s="16" t="s">
        <v>157</v>
      </c>
      <c r="AU192" s="16" t="s">
        <v>85</v>
      </c>
    </row>
    <row r="193" spans="2:65" s="12" customFormat="1" ht="11.25">
      <c r="B193" s="149"/>
      <c r="D193" s="150" t="s">
        <v>159</v>
      </c>
      <c r="E193" s="151" t="s">
        <v>1</v>
      </c>
      <c r="F193" s="152" t="s">
        <v>160</v>
      </c>
      <c r="H193" s="151" t="s">
        <v>1</v>
      </c>
      <c r="I193" s="153"/>
      <c r="L193" s="149"/>
      <c r="M193" s="154"/>
      <c r="T193" s="155"/>
      <c r="AT193" s="151" t="s">
        <v>159</v>
      </c>
      <c r="AU193" s="151" t="s">
        <v>85</v>
      </c>
      <c r="AV193" s="12" t="s">
        <v>83</v>
      </c>
      <c r="AW193" s="12" t="s">
        <v>31</v>
      </c>
      <c r="AX193" s="12" t="s">
        <v>75</v>
      </c>
      <c r="AY193" s="151" t="s">
        <v>147</v>
      </c>
    </row>
    <row r="194" spans="2:65" s="13" customFormat="1" ht="11.25">
      <c r="B194" s="156"/>
      <c r="D194" s="150" t="s">
        <v>159</v>
      </c>
      <c r="E194" s="157" t="s">
        <v>1</v>
      </c>
      <c r="F194" s="158" t="s">
        <v>452</v>
      </c>
      <c r="H194" s="159">
        <v>111.997</v>
      </c>
      <c r="I194" s="160"/>
      <c r="L194" s="156"/>
      <c r="M194" s="161"/>
      <c r="T194" s="162"/>
      <c r="AT194" s="157" t="s">
        <v>159</v>
      </c>
      <c r="AU194" s="157" t="s">
        <v>85</v>
      </c>
      <c r="AV194" s="13" t="s">
        <v>85</v>
      </c>
      <c r="AW194" s="13" t="s">
        <v>31</v>
      </c>
      <c r="AX194" s="13" t="s">
        <v>83</v>
      </c>
      <c r="AY194" s="157" t="s">
        <v>147</v>
      </c>
    </row>
    <row r="195" spans="2:65" s="1" customFormat="1" ht="33" customHeight="1">
      <c r="B195" s="31"/>
      <c r="C195" s="170" t="s">
        <v>255</v>
      </c>
      <c r="D195" s="170" t="s">
        <v>256</v>
      </c>
      <c r="E195" s="171" t="s">
        <v>257</v>
      </c>
      <c r="F195" s="172" t="s">
        <v>258</v>
      </c>
      <c r="G195" s="173" t="s">
        <v>103</v>
      </c>
      <c r="H195" s="174">
        <v>117.59699999999999</v>
      </c>
      <c r="I195" s="175"/>
      <c r="J195" s="176">
        <f>ROUND(I195*H195,2)</f>
        <v>0</v>
      </c>
      <c r="K195" s="172" t="s">
        <v>154</v>
      </c>
      <c r="L195" s="177"/>
      <c r="M195" s="178" t="s">
        <v>1</v>
      </c>
      <c r="N195" s="179" t="s">
        <v>40</v>
      </c>
      <c r="P195" s="141">
        <f>O195*H195</f>
        <v>0</v>
      </c>
      <c r="Q195" s="141">
        <v>2.96E-3</v>
      </c>
      <c r="R195" s="141">
        <f>Q195*H195</f>
        <v>0.34808711999999997</v>
      </c>
      <c r="S195" s="141">
        <v>0</v>
      </c>
      <c r="T195" s="142">
        <f>S195*H195</f>
        <v>0</v>
      </c>
      <c r="AR195" s="143" t="s">
        <v>259</v>
      </c>
      <c r="AT195" s="143" t="s">
        <v>256</v>
      </c>
      <c r="AU195" s="143" t="s">
        <v>85</v>
      </c>
      <c r="AY195" s="16" t="s">
        <v>147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6" t="s">
        <v>83</v>
      </c>
      <c r="BK195" s="144">
        <f>ROUND(I195*H195,2)</f>
        <v>0</v>
      </c>
      <c r="BL195" s="16" t="s">
        <v>236</v>
      </c>
      <c r="BM195" s="143" t="s">
        <v>467</v>
      </c>
    </row>
    <row r="196" spans="2:65" s="13" customFormat="1" ht="11.25">
      <c r="B196" s="156"/>
      <c r="D196" s="150" t="s">
        <v>159</v>
      </c>
      <c r="F196" s="158" t="s">
        <v>468</v>
      </c>
      <c r="H196" s="159">
        <v>117.59699999999999</v>
      </c>
      <c r="I196" s="160"/>
      <c r="L196" s="156"/>
      <c r="M196" s="161"/>
      <c r="T196" s="162"/>
      <c r="AT196" s="157" t="s">
        <v>159</v>
      </c>
      <c r="AU196" s="157" t="s">
        <v>85</v>
      </c>
      <c r="AV196" s="13" t="s">
        <v>85</v>
      </c>
      <c r="AW196" s="13" t="s">
        <v>4</v>
      </c>
      <c r="AX196" s="13" t="s">
        <v>83</v>
      </c>
      <c r="AY196" s="157" t="s">
        <v>147</v>
      </c>
    </row>
    <row r="197" spans="2:65" s="1" customFormat="1" ht="24.2" customHeight="1">
      <c r="B197" s="31"/>
      <c r="C197" s="132" t="s">
        <v>262</v>
      </c>
      <c r="D197" s="132" t="s">
        <v>150</v>
      </c>
      <c r="E197" s="133" t="s">
        <v>263</v>
      </c>
      <c r="F197" s="134" t="s">
        <v>264</v>
      </c>
      <c r="G197" s="135" t="s">
        <v>103</v>
      </c>
      <c r="H197" s="136">
        <v>111.997</v>
      </c>
      <c r="I197" s="137"/>
      <c r="J197" s="138">
        <f>ROUND(I197*H197,2)</f>
        <v>0</v>
      </c>
      <c r="K197" s="134" t="s">
        <v>154</v>
      </c>
      <c r="L197" s="31"/>
      <c r="M197" s="139" t="s">
        <v>1</v>
      </c>
      <c r="N197" s="140" t="s">
        <v>40</v>
      </c>
      <c r="P197" s="141">
        <f>O197*H197</f>
        <v>0</v>
      </c>
      <c r="Q197" s="141">
        <v>1.0000000000000001E-5</v>
      </c>
      <c r="R197" s="141">
        <f>Q197*H197</f>
        <v>1.1199700000000001E-3</v>
      </c>
      <c r="S197" s="141">
        <v>0</v>
      </c>
      <c r="T197" s="142">
        <f>S197*H197</f>
        <v>0</v>
      </c>
      <c r="AR197" s="143" t="s">
        <v>236</v>
      </c>
      <c r="AT197" s="143" t="s">
        <v>150</v>
      </c>
      <c r="AU197" s="143" t="s">
        <v>85</v>
      </c>
      <c r="AY197" s="16" t="s">
        <v>147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6" t="s">
        <v>83</v>
      </c>
      <c r="BK197" s="144">
        <f>ROUND(I197*H197,2)</f>
        <v>0</v>
      </c>
      <c r="BL197" s="16" t="s">
        <v>236</v>
      </c>
      <c r="BM197" s="143" t="s">
        <v>469</v>
      </c>
    </row>
    <row r="198" spans="2:65" s="1" customFormat="1" ht="11.25">
      <c r="B198" s="31"/>
      <c r="D198" s="145" t="s">
        <v>157</v>
      </c>
      <c r="F198" s="146" t="s">
        <v>266</v>
      </c>
      <c r="I198" s="147"/>
      <c r="L198" s="31"/>
      <c r="M198" s="148"/>
      <c r="T198" s="55"/>
      <c r="AT198" s="16" t="s">
        <v>157</v>
      </c>
      <c r="AU198" s="16" t="s">
        <v>85</v>
      </c>
    </row>
    <row r="199" spans="2:65" s="12" customFormat="1" ht="11.25">
      <c r="B199" s="149"/>
      <c r="D199" s="150" t="s">
        <v>159</v>
      </c>
      <c r="E199" s="151" t="s">
        <v>1</v>
      </c>
      <c r="F199" s="152" t="s">
        <v>160</v>
      </c>
      <c r="H199" s="151" t="s">
        <v>1</v>
      </c>
      <c r="I199" s="153"/>
      <c r="L199" s="149"/>
      <c r="M199" s="154"/>
      <c r="T199" s="155"/>
      <c r="AT199" s="151" t="s">
        <v>159</v>
      </c>
      <c r="AU199" s="151" t="s">
        <v>85</v>
      </c>
      <c r="AV199" s="12" t="s">
        <v>83</v>
      </c>
      <c r="AW199" s="12" t="s">
        <v>31</v>
      </c>
      <c r="AX199" s="12" t="s">
        <v>75</v>
      </c>
      <c r="AY199" s="151" t="s">
        <v>147</v>
      </c>
    </row>
    <row r="200" spans="2:65" s="13" customFormat="1" ht="11.25">
      <c r="B200" s="156"/>
      <c r="D200" s="150" t="s">
        <v>159</v>
      </c>
      <c r="E200" s="157" t="s">
        <v>1</v>
      </c>
      <c r="F200" s="158" t="s">
        <v>452</v>
      </c>
      <c r="H200" s="159">
        <v>111.997</v>
      </c>
      <c r="I200" s="160"/>
      <c r="L200" s="156"/>
      <c r="M200" s="161"/>
      <c r="T200" s="162"/>
      <c r="AT200" s="157" t="s">
        <v>159</v>
      </c>
      <c r="AU200" s="157" t="s">
        <v>85</v>
      </c>
      <c r="AV200" s="13" t="s">
        <v>85</v>
      </c>
      <c r="AW200" s="13" t="s">
        <v>31</v>
      </c>
      <c r="AX200" s="13" t="s">
        <v>83</v>
      </c>
      <c r="AY200" s="157" t="s">
        <v>147</v>
      </c>
    </row>
    <row r="201" spans="2:65" s="1" customFormat="1" ht="16.5" customHeight="1">
      <c r="B201" s="31"/>
      <c r="C201" s="170" t="s">
        <v>7</v>
      </c>
      <c r="D201" s="170" t="s">
        <v>256</v>
      </c>
      <c r="E201" s="171" t="s">
        <v>267</v>
      </c>
      <c r="F201" s="172" t="s">
        <v>268</v>
      </c>
      <c r="G201" s="173" t="s">
        <v>103</v>
      </c>
      <c r="H201" s="174">
        <v>130.53299999999999</v>
      </c>
      <c r="I201" s="175"/>
      <c r="J201" s="176">
        <f>ROUND(I201*H201,2)</f>
        <v>0</v>
      </c>
      <c r="K201" s="172" t="s">
        <v>154</v>
      </c>
      <c r="L201" s="177"/>
      <c r="M201" s="178" t="s">
        <v>1</v>
      </c>
      <c r="N201" s="179" t="s">
        <v>40</v>
      </c>
      <c r="P201" s="141">
        <f>O201*H201</f>
        <v>0</v>
      </c>
      <c r="Q201" s="141">
        <v>4.0000000000000002E-4</v>
      </c>
      <c r="R201" s="141">
        <f>Q201*H201</f>
        <v>5.2213199999999994E-2</v>
      </c>
      <c r="S201" s="141">
        <v>0</v>
      </c>
      <c r="T201" s="142">
        <f>S201*H201</f>
        <v>0</v>
      </c>
      <c r="AR201" s="143" t="s">
        <v>259</v>
      </c>
      <c r="AT201" s="143" t="s">
        <v>256</v>
      </c>
      <c r="AU201" s="143" t="s">
        <v>85</v>
      </c>
      <c r="AY201" s="16" t="s">
        <v>147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6" t="s">
        <v>83</v>
      </c>
      <c r="BK201" s="144">
        <f>ROUND(I201*H201,2)</f>
        <v>0</v>
      </c>
      <c r="BL201" s="16" t="s">
        <v>236</v>
      </c>
      <c r="BM201" s="143" t="s">
        <v>470</v>
      </c>
    </row>
    <row r="202" spans="2:65" s="13" customFormat="1" ht="11.25">
      <c r="B202" s="156"/>
      <c r="D202" s="150" t="s">
        <v>159</v>
      </c>
      <c r="F202" s="158" t="s">
        <v>471</v>
      </c>
      <c r="H202" s="159">
        <v>130.53299999999999</v>
      </c>
      <c r="I202" s="160"/>
      <c r="L202" s="156"/>
      <c r="M202" s="161"/>
      <c r="T202" s="162"/>
      <c r="AT202" s="157" t="s">
        <v>159</v>
      </c>
      <c r="AU202" s="157" t="s">
        <v>85</v>
      </c>
      <c r="AV202" s="13" t="s">
        <v>85</v>
      </c>
      <c r="AW202" s="13" t="s">
        <v>4</v>
      </c>
      <c r="AX202" s="13" t="s">
        <v>83</v>
      </c>
      <c r="AY202" s="157" t="s">
        <v>147</v>
      </c>
    </row>
    <row r="203" spans="2:65" s="1" customFormat="1" ht="24.2" customHeight="1">
      <c r="B203" s="31"/>
      <c r="C203" s="132" t="s">
        <v>271</v>
      </c>
      <c r="D203" s="132" t="s">
        <v>150</v>
      </c>
      <c r="E203" s="133" t="s">
        <v>272</v>
      </c>
      <c r="F203" s="134" t="s">
        <v>273</v>
      </c>
      <c r="G203" s="135" t="s">
        <v>153</v>
      </c>
      <c r="H203" s="136">
        <v>0.40100000000000002</v>
      </c>
      <c r="I203" s="137"/>
      <c r="J203" s="138">
        <f>ROUND(I203*H203,2)</f>
        <v>0</v>
      </c>
      <c r="K203" s="134" t="s">
        <v>154</v>
      </c>
      <c r="L203" s="31"/>
      <c r="M203" s="139" t="s">
        <v>1</v>
      </c>
      <c r="N203" s="140" t="s">
        <v>40</v>
      </c>
      <c r="P203" s="141">
        <f>O203*H203</f>
        <v>0</v>
      </c>
      <c r="Q203" s="141">
        <v>0</v>
      </c>
      <c r="R203" s="141">
        <f>Q203*H203</f>
        <v>0</v>
      </c>
      <c r="S203" s="141">
        <v>0</v>
      </c>
      <c r="T203" s="142">
        <f>S203*H203</f>
        <v>0</v>
      </c>
      <c r="AR203" s="143" t="s">
        <v>236</v>
      </c>
      <c r="AT203" s="143" t="s">
        <v>150</v>
      </c>
      <c r="AU203" s="143" t="s">
        <v>85</v>
      </c>
      <c r="AY203" s="16" t="s">
        <v>147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6" t="s">
        <v>83</v>
      </c>
      <c r="BK203" s="144">
        <f>ROUND(I203*H203,2)</f>
        <v>0</v>
      </c>
      <c r="BL203" s="16" t="s">
        <v>236</v>
      </c>
      <c r="BM203" s="143" t="s">
        <v>472</v>
      </c>
    </row>
    <row r="204" spans="2:65" s="1" customFormat="1" ht="11.25">
      <c r="B204" s="31"/>
      <c r="D204" s="145" t="s">
        <v>157</v>
      </c>
      <c r="F204" s="146" t="s">
        <v>275</v>
      </c>
      <c r="I204" s="147"/>
      <c r="L204" s="31"/>
      <c r="M204" s="148"/>
      <c r="T204" s="55"/>
      <c r="AT204" s="16" t="s">
        <v>157</v>
      </c>
      <c r="AU204" s="16" t="s">
        <v>85</v>
      </c>
    </row>
    <row r="205" spans="2:65" s="11" customFormat="1" ht="22.9" customHeight="1">
      <c r="B205" s="120"/>
      <c r="D205" s="121" t="s">
        <v>74</v>
      </c>
      <c r="E205" s="130" t="s">
        <v>276</v>
      </c>
      <c r="F205" s="130" t="s">
        <v>277</v>
      </c>
      <c r="I205" s="123"/>
      <c r="J205" s="131">
        <f>BK205</f>
        <v>0</v>
      </c>
      <c r="L205" s="120"/>
      <c r="M205" s="125"/>
      <c r="P205" s="126">
        <f>SUM(P206:P273)</f>
        <v>0</v>
      </c>
      <c r="R205" s="126">
        <f>SUM(R206:R273)</f>
        <v>2.5236180800000003</v>
      </c>
      <c r="T205" s="127">
        <f>SUM(T206:T273)</f>
        <v>0.95502049999999983</v>
      </c>
      <c r="AR205" s="121" t="s">
        <v>85</v>
      </c>
      <c r="AT205" s="128" t="s">
        <v>74</v>
      </c>
      <c r="AU205" s="128" t="s">
        <v>83</v>
      </c>
      <c r="AY205" s="121" t="s">
        <v>147</v>
      </c>
      <c r="BK205" s="129">
        <f>SUM(BK206:BK273)</f>
        <v>0</v>
      </c>
    </row>
    <row r="206" spans="2:65" s="1" customFormat="1" ht="16.5" customHeight="1">
      <c r="B206" s="31"/>
      <c r="C206" s="132" t="s">
        <v>278</v>
      </c>
      <c r="D206" s="132" t="s">
        <v>150</v>
      </c>
      <c r="E206" s="133" t="s">
        <v>279</v>
      </c>
      <c r="F206" s="134" t="s">
        <v>280</v>
      </c>
      <c r="G206" s="135" t="s">
        <v>103</v>
      </c>
      <c r="H206" s="136">
        <v>203.63</v>
      </c>
      <c r="I206" s="137"/>
      <c r="J206" s="138">
        <f>ROUND(I206*H206,2)</f>
        <v>0</v>
      </c>
      <c r="K206" s="134" t="s">
        <v>154</v>
      </c>
      <c r="L206" s="31"/>
      <c r="M206" s="139" t="s">
        <v>1</v>
      </c>
      <c r="N206" s="140" t="s">
        <v>40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236</v>
      </c>
      <c r="AT206" s="143" t="s">
        <v>150</v>
      </c>
      <c r="AU206" s="143" t="s">
        <v>85</v>
      </c>
      <c r="AY206" s="16" t="s">
        <v>147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6" t="s">
        <v>83</v>
      </c>
      <c r="BK206" s="144">
        <f>ROUND(I206*H206,2)</f>
        <v>0</v>
      </c>
      <c r="BL206" s="16" t="s">
        <v>236</v>
      </c>
      <c r="BM206" s="143" t="s">
        <v>473</v>
      </c>
    </row>
    <row r="207" spans="2:65" s="1" customFormat="1" ht="11.25">
      <c r="B207" s="31"/>
      <c r="D207" s="145" t="s">
        <v>157</v>
      </c>
      <c r="F207" s="146" t="s">
        <v>282</v>
      </c>
      <c r="I207" s="147"/>
      <c r="L207" s="31"/>
      <c r="M207" s="148"/>
      <c r="T207" s="55"/>
      <c r="AT207" s="16" t="s">
        <v>157</v>
      </c>
      <c r="AU207" s="16" t="s">
        <v>85</v>
      </c>
    </row>
    <row r="208" spans="2:65" s="13" customFormat="1" ht="11.25">
      <c r="B208" s="156"/>
      <c r="D208" s="150" t="s">
        <v>159</v>
      </c>
      <c r="E208" s="157" t="s">
        <v>1</v>
      </c>
      <c r="F208" s="158" t="s">
        <v>436</v>
      </c>
      <c r="H208" s="159">
        <v>203.63</v>
      </c>
      <c r="I208" s="160"/>
      <c r="L208" s="156"/>
      <c r="M208" s="161"/>
      <c r="T208" s="162"/>
      <c r="AT208" s="157" t="s">
        <v>159</v>
      </c>
      <c r="AU208" s="157" t="s">
        <v>85</v>
      </c>
      <c r="AV208" s="13" t="s">
        <v>85</v>
      </c>
      <c r="AW208" s="13" t="s">
        <v>31</v>
      </c>
      <c r="AX208" s="13" t="s">
        <v>83</v>
      </c>
      <c r="AY208" s="157" t="s">
        <v>147</v>
      </c>
    </row>
    <row r="209" spans="2:65" s="1" customFormat="1" ht="24.2" customHeight="1">
      <c r="B209" s="31"/>
      <c r="C209" s="132" t="s">
        <v>283</v>
      </c>
      <c r="D209" s="132" t="s">
        <v>150</v>
      </c>
      <c r="E209" s="133" t="s">
        <v>284</v>
      </c>
      <c r="F209" s="134" t="s">
        <v>285</v>
      </c>
      <c r="G209" s="135" t="s">
        <v>103</v>
      </c>
      <c r="H209" s="136">
        <v>31.5</v>
      </c>
      <c r="I209" s="137"/>
      <c r="J209" s="138">
        <f>ROUND(I209*H209,2)</f>
        <v>0</v>
      </c>
      <c r="K209" s="134" t="s">
        <v>154</v>
      </c>
      <c r="L209" s="31"/>
      <c r="M209" s="139" t="s">
        <v>1</v>
      </c>
      <c r="N209" s="140" t="s">
        <v>40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236</v>
      </c>
      <c r="AT209" s="143" t="s">
        <v>150</v>
      </c>
      <c r="AU209" s="143" t="s">
        <v>85</v>
      </c>
      <c r="AY209" s="16" t="s">
        <v>147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6" t="s">
        <v>83</v>
      </c>
      <c r="BK209" s="144">
        <f>ROUND(I209*H209,2)</f>
        <v>0</v>
      </c>
      <c r="BL209" s="16" t="s">
        <v>236</v>
      </c>
      <c r="BM209" s="143" t="s">
        <v>474</v>
      </c>
    </row>
    <row r="210" spans="2:65" s="1" customFormat="1" ht="11.25">
      <c r="B210" s="31"/>
      <c r="D210" s="145" t="s">
        <v>157</v>
      </c>
      <c r="F210" s="146" t="s">
        <v>287</v>
      </c>
      <c r="I210" s="147"/>
      <c r="L210" s="31"/>
      <c r="M210" s="148"/>
      <c r="T210" s="55"/>
      <c r="AT210" s="16" t="s">
        <v>157</v>
      </c>
      <c r="AU210" s="16" t="s">
        <v>85</v>
      </c>
    </row>
    <row r="211" spans="2:65" s="13" customFormat="1" ht="11.25">
      <c r="B211" s="156"/>
      <c r="D211" s="150" t="s">
        <v>159</v>
      </c>
      <c r="E211" s="157" t="s">
        <v>1</v>
      </c>
      <c r="F211" s="158" t="s">
        <v>288</v>
      </c>
      <c r="H211" s="159">
        <v>31.5</v>
      </c>
      <c r="I211" s="160"/>
      <c r="L211" s="156"/>
      <c r="M211" s="161"/>
      <c r="T211" s="162"/>
      <c r="AT211" s="157" t="s">
        <v>159</v>
      </c>
      <c r="AU211" s="157" t="s">
        <v>85</v>
      </c>
      <c r="AV211" s="13" t="s">
        <v>85</v>
      </c>
      <c r="AW211" s="13" t="s">
        <v>31</v>
      </c>
      <c r="AX211" s="13" t="s">
        <v>83</v>
      </c>
      <c r="AY211" s="157" t="s">
        <v>147</v>
      </c>
    </row>
    <row r="212" spans="2:65" s="1" customFormat="1" ht="24.2" customHeight="1">
      <c r="B212" s="31"/>
      <c r="C212" s="132" t="s">
        <v>289</v>
      </c>
      <c r="D212" s="132" t="s">
        <v>150</v>
      </c>
      <c r="E212" s="133" t="s">
        <v>290</v>
      </c>
      <c r="F212" s="134" t="s">
        <v>291</v>
      </c>
      <c r="G212" s="135" t="s">
        <v>103</v>
      </c>
      <c r="H212" s="136">
        <v>111.997</v>
      </c>
      <c r="I212" s="137"/>
      <c r="J212" s="138">
        <f>ROUND(I212*H212,2)</f>
        <v>0</v>
      </c>
      <c r="K212" s="134" t="s">
        <v>154</v>
      </c>
      <c r="L212" s="31"/>
      <c r="M212" s="139" t="s">
        <v>1</v>
      </c>
      <c r="N212" s="140" t="s">
        <v>40</v>
      </c>
      <c r="P212" s="141">
        <f>O212*H212</f>
        <v>0</v>
      </c>
      <c r="Q212" s="141">
        <v>3.0000000000000001E-5</v>
      </c>
      <c r="R212" s="141">
        <f>Q212*H212</f>
        <v>3.3599100000000002E-3</v>
      </c>
      <c r="S212" s="141">
        <v>0</v>
      </c>
      <c r="T212" s="142">
        <f>S212*H212</f>
        <v>0</v>
      </c>
      <c r="AR212" s="143" t="s">
        <v>236</v>
      </c>
      <c r="AT212" s="143" t="s">
        <v>150</v>
      </c>
      <c r="AU212" s="143" t="s">
        <v>85</v>
      </c>
      <c r="AY212" s="16" t="s">
        <v>147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6" t="s">
        <v>83</v>
      </c>
      <c r="BK212" s="144">
        <f>ROUND(I212*H212,2)</f>
        <v>0</v>
      </c>
      <c r="BL212" s="16" t="s">
        <v>236</v>
      </c>
      <c r="BM212" s="143" t="s">
        <v>475</v>
      </c>
    </row>
    <row r="213" spans="2:65" s="1" customFormat="1" ht="11.25">
      <c r="B213" s="31"/>
      <c r="D213" s="145" t="s">
        <v>157</v>
      </c>
      <c r="F213" s="146" t="s">
        <v>293</v>
      </c>
      <c r="I213" s="147"/>
      <c r="L213" s="31"/>
      <c r="M213" s="148"/>
      <c r="T213" s="55"/>
      <c r="AT213" s="16" t="s">
        <v>157</v>
      </c>
      <c r="AU213" s="16" t="s">
        <v>85</v>
      </c>
    </row>
    <row r="214" spans="2:65" s="12" customFormat="1" ht="11.25">
      <c r="B214" s="149"/>
      <c r="D214" s="150" t="s">
        <v>159</v>
      </c>
      <c r="E214" s="151" t="s">
        <v>1</v>
      </c>
      <c r="F214" s="152" t="s">
        <v>160</v>
      </c>
      <c r="H214" s="151" t="s">
        <v>1</v>
      </c>
      <c r="I214" s="153"/>
      <c r="L214" s="149"/>
      <c r="M214" s="154"/>
      <c r="T214" s="155"/>
      <c r="AT214" s="151" t="s">
        <v>159</v>
      </c>
      <c r="AU214" s="151" t="s">
        <v>85</v>
      </c>
      <c r="AV214" s="12" t="s">
        <v>83</v>
      </c>
      <c r="AW214" s="12" t="s">
        <v>31</v>
      </c>
      <c r="AX214" s="12" t="s">
        <v>75</v>
      </c>
      <c r="AY214" s="151" t="s">
        <v>147</v>
      </c>
    </row>
    <row r="215" spans="2:65" s="13" customFormat="1" ht="11.25">
      <c r="B215" s="156"/>
      <c r="D215" s="150" t="s">
        <v>159</v>
      </c>
      <c r="E215" s="157" t="s">
        <v>1</v>
      </c>
      <c r="F215" s="158" t="s">
        <v>452</v>
      </c>
      <c r="H215" s="159">
        <v>111.997</v>
      </c>
      <c r="I215" s="160"/>
      <c r="L215" s="156"/>
      <c r="M215" s="161"/>
      <c r="T215" s="162"/>
      <c r="AT215" s="157" t="s">
        <v>159</v>
      </c>
      <c r="AU215" s="157" t="s">
        <v>85</v>
      </c>
      <c r="AV215" s="13" t="s">
        <v>85</v>
      </c>
      <c r="AW215" s="13" t="s">
        <v>31</v>
      </c>
      <c r="AX215" s="13" t="s">
        <v>83</v>
      </c>
      <c r="AY215" s="157" t="s">
        <v>147</v>
      </c>
    </row>
    <row r="216" spans="2:65" s="1" customFormat="1" ht="24.2" customHeight="1">
      <c r="B216" s="31"/>
      <c r="C216" s="132" t="s">
        <v>294</v>
      </c>
      <c r="D216" s="132" t="s">
        <v>150</v>
      </c>
      <c r="E216" s="133" t="s">
        <v>295</v>
      </c>
      <c r="F216" s="134" t="s">
        <v>296</v>
      </c>
      <c r="G216" s="135" t="s">
        <v>103</v>
      </c>
      <c r="H216" s="136">
        <v>91.634</v>
      </c>
      <c r="I216" s="137"/>
      <c r="J216" s="138">
        <f>ROUND(I216*H216,2)</f>
        <v>0</v>
      </c>
      <c r="K216" s="134" t="s">
        <v>154</v>
      </c>
      <c r="L216" s="31"/>
      <c r="M216" s="139" t="s">
        <v>1</v>
      </c>
      <c r="N216" s="140" t="s">
        <v>40</v>
      </c>
      <c r="P216" s="141">
        <f>O216*H216</f>
        <v>0</v>
      </c>
      <c r="Q216" s="141">
        <v>2.0000000000000001E-4</v>
      </c>
      <c r="R216" s="141">
        <f>Q216*H216</f>
        <v>1.8326800000000001E-2</v>
      </c>
      <c r="S216" s="141">
        <v>0</v>
      </c>
      <c r="T216" s="142">
        <f>S216*H216</f>
        <v>0</v>
      </c>
      <c r="AR216" s="143" t="s">
        <v>236</v>
      </c>
      <c r="AT216" s="143" t="s">
        <v>150</v>
      </c>
      <c r="AU216" s="143" t="s">
        <v>85</v>
      </c>
      <c r="AY216" s="16" t="s">
        <v>147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6" t="s">
        <v>83</v>
      </c>
      <c r="BK216" s="144">
        <f>ROUND(I216*H216,2)</f>
        <v>0</v>
      </c>
      <c r="BL216" s="16" t="s">
        <v>236</v>
      </c>
      <c r="BM216" s="143" t="s">
        <v>476</v>
      </c>
    </row>
    <row r="217" spans="2:65" s="1" customFormat="1" ht="11.25">
      <c r="B217" s="31"/>
      <c r="D217" s="145" t="s">
        <v>157</v>
      </c>
      <c r="F217" s="146" t="s">
        <v>298</v>
      </c>
      <c r="I217" s="147"/>
      <c r="L217" s="31"/>
      <c r="M217" s="148"/>
      <c r="T217" s="55"/>
      <c r="AT217" s="16" t="s">
        <v>157</v>
      </c>
      <c r="AU217" s="16" t="s">
        <v>85</v>
      </c>
    </row>
    <row r="218" spans="2:65" s="12" customFormat="1" ht="11.25">
      <c r="B218" s="149"/>
      <c r="D218" s="150" t="s">
        <v>159</v>
      </c>
      <c r="E218" s="151" t="s">
        <v>1</v>
      </c>
      <c r="F218" s="152" t="s">
        <v>165</v>
      </c>
      <c r="H218" s="151" t="s">
        <v>1</v>
      </c>
      <c r="I218" s="153"/>
      <c r="L218" s="149"/>
      <c r="M218" s="154"/>
      <c r="T218" s="155"/>
      <c r="AT218" s="151" t="s">
        <v>159</v>
      </c>
      <c r="AU218" s="151" t="s">
        <v>85</v>
      </c>
      <c r="AV218" s="12" t="s">
        <v>83</v>
      </c>
      <c r="AW218" s="12" t="s">
        <v>31</v>
      </c>
      <c r="AX218" s="12" t="s">
        <v>75</v>
      </c>
      <c r="AY218" s="151" t="s">
        <v>147</v>
      </c>
    </row>
    <row r="219" spans="2:65" s="13" customFormat="1" ht="11.25">
      <c r="B219" s="156"/>
      <c r="D219" s="150" t="s">
        <v>159</v>
      </c>
      <c r="E219" s="157" t="s">
        <v>1</v>
      </c>
      <c r="F219" s="158" t="s">
        <v>446</v>
      </c>
      <c r="H219" s="159">
        <v>40.725999999999999</v>
      </c>
      <c r="I219" s="160"/>
      <c r="L219" s="156"/>
      <c r="M219" s="161"/>
      <c r="T219" s="162"/>
      <c r="AT219" s="157" t="s">
        <v>159</v>
      </c>
      <c r="AU219" s="157" t="s">
        <v>85</v>
      </c>
      <c r="AV219" s="13" t="s">
        <v>85</v>
      </c>
      <c r="AW219" s="13" t="s">
        <v>31</v>
      </c>
      <c r="AX219" s="13" t="s">
        <v>75</v>
      </c>
      <c r="AY219" s="157" t="s">
        <v>147</v>
      </c>
    </row>
    <row r="220" spans="2:65" s="12" customFormat="1" ht="11.25">
      <c r="B220" s="149"/>
      <c r="D220" s="150" t="s">
        <v>159</v>
      </c>
      <c r="E220" s="151" t="s">
        <v>1</v>
      </c>
      <c r="F220" s="152" t="s">
        <v>167</v>
      </c>
      <c r="H220" s="151" t="s">
        <v>1</v>
      </c>
      <c r="I220" s="153"/>
      <c r="L220" s="149"/>
      <c r="M220" s="154"/>
      <c r="T220" s="155"/>
      <c r="AT220" s="151" t="s">
        <v>159</v>
      </c>
      <c r="AU220" s="151" t="s">
        <v>85</v>
      </c>
      <c r="AV220" s="12" t="s">
        <v>83</v>
      </c>
      <c r="AW220" s="12" t="s">
        <v>31</v>
      </c>
      <c r="AX220" s="12" t="s">
        <v>75</v>
      </c>
      <c r="AY220" s="151" t="s">
        <v>147</v>
      </c>
    </row>
    <row r="221" spans="2:65" s="13" customFormat="1" ht="11.25">
      <c r="B221" s="156"/>
      <c r="D221" s="150" t="s">
        <v>159</v>
      </c>
      <c r="E221" s="157" t="s">
        <v>1</v>
      </c>
      <c r="F221" s="158" t="s">
        <v>447</v>
      </c>
      <c r="H221" s="159">
        <v>50.908000000000001</v>
      </c>
      <c r="I221" s="160"/>
      <c r="L221" s="156"/>
      <c r="M221" s="161"/>
      <c r="T221" s="162"/>
      <c r="AT221" s="157" t="s">
        <v>159</v>
      </c>
      <c r="AU221" s="157" t="s">
        <v>85</v>
      </c>
      <c r="AV221" s="13" t="s">
        <v>85</v>
      </c>
      <c r="AW221" s="13" t="s">
        <v>31</v>
      </c>
      <c r="AX221" s="13" t="s">
        <v>75</v>
      </c>
      <c r="AY221" s="157" t="s">
        <v>147</v>
      </c>
    </row>
    <row r="222" spans="2:65" s="14" customFormat="1" ht="11.25">
      <c r="B222" s="163"/>
      <c r="D222" s="150" t="s">
        <v>159</v>
      </c>
      <c r="E222" s="164" t="s">
        <v>1</v>
      </c>
      <c r="F222" s="165" t="s">
        <v>169</v>
      </c>
      <c r="H222" s="166">
        <v>91.634</v>
      </c>
      <c r="I222" s="167"/>
      <c r="L222" s="163"/>
      <c r="M222" s="168"/>
      <c r="T222" s="169"/>
      <c r="AT222" s="164" t="s">
        <v>159</v>
      </c>
      <c r="AU222" s="164" t="s">
        <v>85</v>
      </c>
      <c r="AV222" s="14" t="s">
        <v>155</v>
      </c>
      <c r="AW222" s="14" t="s">
        <v>31</v>
      </c>
      <c r="AX222" s="14" t="s">
        <v>83</v>
      </c>
      <c r="AY222" s="164" t="s">
        <v>147</v>
      </c>
    </row>
    <row r="223" spans="2:65" s="1" customFormat="1" ht="33" customHeight="1">
      <c r="B223" s="31"/>
      <c r="C223" s="132" t="s">
        <v>299</v>
      </c>
      <c r="D223" s="132" t="s">
        <v>150</v>
      </c>
      <c r="E223" s="133" t="s">
        <v>300</v>
      </c>
      <c r="F223" s="134" t="s">
        <v>301</v>
      </c>
      <c r="G223" s="135" t="s">
        <v>103</v>
      </c>
      <c r="H223" s="136">
        <v>203.63</v>
      </c>
      <c r="I223" s="137"/>
      <c r="J223" s="138">
        <f>ROUND(I223*H223,2)</f>
        <v>0</v>
      </c>
      <c r="K223" s="134" t="s">
        <v>154</v>
      </c>
      <c r="L223" s="31"/>
      <c r="M223" s="139" t="s">
        <v>1</v>
      </c>
      <c r="N223" s="140" t="s">
        <v>40</v>
      </c>
      <c r="P223" s="141">
        <f>O223*H223</f>
        <v>0</v>
      </c>
      <c r="Q223" s="141">
        <v>7.5799999999999999E-3</v>
      </c>
      <c r="R223" s="141">
        <f>Q223*H223</f>
        <v>1.5435154</v>
      </c>
      <c r="S223" s="141">
        <v>0</v>
      </c>
      <c r="T223" s="142">
        <f>S223*H223</f>
        <v>0</v>
      </c>
      <c r="AR223" s="143" t="s">
        <v>236</v>
      </c>
      <c r="AT223" s="143" t="s">
        <v>150</v>
      </c>
      <c r="AU223" s="143" t="s">
        <v>85</v>
      </c>
      <c r="AY223" s="16" t="s">
        <v>147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6" t="s">
        <v>83</v>
      </c>
      <c r="BK223" s="144">
        <f>ROUND(I223*H223,2)</f>
        <v>0</v>
      </c>
      <c r="BL223" s="16" t="s">
        <v>236</v>
      </c>
      <c r="BM223" s="143" t="s">
        <v>477</v>
      </c>
    </row>
    <row r="224" spans="2:65" s="1" customFormat="1" ht="11.25">
      <c r="B224" s="31"/>
      <c r="D224" s="145" t="s">
        <v>157</v>
      </c>
      <c r="F224" s="146" t="s">
        <v>303</v>
      </c>
      <c r="I224" s="147"/>
      <c r="L224" s="31"/>
      <c r="M224" s="148"/>
      <c r="T224" s="55"/>
      <c r="AT224" s="16" t="s">
        <v>157</v>
      </c>
      <c r="AU224" s="16" t="s">
        <v>85</v>
      </c>
    </row>
    <row r="225" spans="2:65" s="12" customFormat="1" ht="11.25">
      <c r="B225" s="149"/>
      <c r="D225" s="150" t="s">
        <v>159</v>
      </c>
      <c r="E225" s="151" t="s">
        <v>1</v>
      </c>
      <c r="F225" s="152" t="s">
        <v>304</v>
      </c>
      <c r="H225" s="151" t="s">
        <v>1</v>
      </c>
      <c r="I225" s="153"/>
      <c r="L225" s="149"/>
      <c r="M225" s="154"/>
      <c r="T225" s="155"/>
      <c r="AT225" s="151" t="s">
        <v>159</v>
      </c>
      <c r="AU225" s="151" t="s">
        <v>85</v>
      </c>
      <c r="AV225" s="12" t="s">
        <v>83</v>
      </c>
      <c r="AW225" s="12" t="s">
        <v>31</v>
      </c>
      <c r="AX225" s="12" t="s">
        <v>75</v>
      </c>
      <c r="AY225" s="151" t="s">
        <v>147</v>
      </c>
    </row>
    <row r="226" spans="2:65" s="13" customFormat="1" ht="11.25">
      <c r="B226" s="156"/>
      <c r="D226" s="150" t="s">
        <v>159</v>
      </c>
      <c r="E226" s="157" t="s">
        <v>1</v>
      </c>
      <c r="F226" s="158" t="s">
        <v>436</v>
      </c>
      <c r="H226" s="159">
        <v>203.63</v>
      </c>
      <c r="I226" s="160"/>
      <c r="L226" s="156"/>
      <c r="M226" s="161"/>
      <c r="T226" s="162"/>
      <c r="AT226" s="157" t="s">
        <v>159</v>
      </c>
      <c r="AU226" s="157" t="s">
        <v>85</v>
      </c>
      <c r="AV226" s="13" t="s">
        <v>85</v>
      </c>
      <c r="AW226" s="13" t="s">
        <v>31</v>
      </c>
      <c r="AX226" s="13" t="s">
        <v>83</v>
      </c>
      <c r="AY226" s="157" t="s">
        <v>147</v>
      </c>
    </row>
    <row r="227" spans="2:65" s="1" customFormat="1" ht="24.2" customHeight="1">
      <c r="B227" s="31"/>
      <c r="C227" s="132" t="s">
        <v>305</v>
      </c>
      <c r="D227" s="132" t="s">
        <v>150</v>
      </c>
      <c r="E227" s="133" t="s">
        <v>306</v>
      </c>
      <c r="F227" s="134" t="s">
        <v>307</v>
      </c>
      <c r="G227" s="135" t="s">
        <v>103</v>
      </c>
      <c r="H227" s="136">
        <v>203.63</v>
      </c>
      <c r="I227" s="137"/>
      <c r="J227" s="138">
        <f>ROUND(I227*H227,2)</f>
        <v>0</v>
      </c>
      <c r="K227" s="134" t="s">
        <v>154</v>
      </c>
      <c r="L227" s="31"/>
      <c r="M227" s="139" t="s">
        <v>1</v>
      </c>
      <c r="N227" s="140" t="s">
        <v>40</v>
      </c>
      <c r="P227" s="141">
        <f>O227*H227</f>
        <v>0</v>
      </c>
      <c r="Q227" s="141">
        <v>0</v>
      </c>
      <c r="R227" s="141">
        <f>Q227*H227</f>
        <v>0</v>
      </c>
      <c r="S227" s="141">
        <v>2.5000000000000001E-3</v>
      </c>
      <c r="T227" s="142">
        <f>S227*H227</f>
        <v>0.50907499999999994</v>
      </c>
      <c r="AR227" s="143" t="s">
        <v>236</v>
      </c>
      <c r="AT227" s="143" t="s">
        <v>150</v>
      </c>
      <c r="AU227" s="143" t="s">
        <v>85</v>
      </c>
      <c r="AY227" s="16" t="s">
        <v>147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6" t="s">
        <v>83</v>
      </c>
      <c r="BK227" s="144">
        <f>ROUND(I227*H227,2)</f>
        <v>0</v>
      </c>
      <c r="BL227" s="16" t="s">
        <v>236</v>
      </c>
      <c r="BM227" s="143" t="s">
        <v>478</v>
      </c>
    </row>
    <row r="228" spans="2:65" s="1" customFormat="1" ht="11.25">
      <c r="B228" s="31"/>
      <c r="D228" s="145" t="s">
        <v>157</v>
      </c>
      <c r="F228" s="146" t="s">
        <v>309</v>
      </c>
      <c r="I228" s="147"/>
      <c r="L228" s="31"/>
      <c r="M228" s="148"/>
      <c r="T228" s="55"/>
      <c r="AT228" s="16" t="s">
        <v>157</v>
      </c>
      <c r="AU228" s="16" t="s">
        <v>85</v>
      </c>
    </row>
    <row r="229" spans="2:65" s="12" customFormat="1" ht="11.25">
      <c r="B229" s="149"/>
      <c r="D229" s="150" t="s">
        <v>159</v>
      </c>
      <c r="E229" s="151" t="s">
        <v>1</v>
      </c>
      <c r="F229" s="152" t="s">
        <v>310</v>
      </c>
      <c r="H229" s="151" t="s">
        <v>1</v>
      </c>
      <c r="I229" s="153"/>
      <c r="L229" s="149"/>
      <c r="M229" s="154"/>
      <c r="T229" s="155"/>
      <c r="AT229" s="151" t="s">
        <v>159</v>
      </c>
      <c r="AU229" s="151" t="s">
        <v>85</v>
      </c>
      <c r="AV229" s="12" t="s">
        <v>83</v>
      </c>
      <c r="AW229" s="12" t="s">
        <v>31</v>
      </c>
      <c r="AX229" s="12" t="s">
        <v>75</v>
      </c>
      <c r="AY229" s="151" t="s">
        <v>147</v>
      </c>
    </row>
    <row r="230" spans="2:65" s="13" customFormat="1" ht="11.25">
      <c r="B230" s="156"/>
      <c r="D230" s="150" t="s">
        <v>159</v>
      </c>
      <c r="E230" s="157" t="s">
        <v>1</v>
      </c>
      <c r="F230" s="158" t="s">
        <v>436</v>
      </c>
      <c r="H230" s="159">
        <v>203.63</v>
      </c>
      <c r="I230" s="160"/>
      <c r="L230" s="156"/>
      <c r="M230" s="161"/>
      <c r="T230" s="162"/>
      <c r="AT230" s="157" t="s">
        <v>159</v>
      </c>
      <c r="AU230" s="157" t="s">
        <v>85</v>
      </c>
      <c r="AV230" s="13" t="s">
        <v>85</v>
      </c>
      <c r="AW230" s="13" t="s">
        <v>31</v>
      </c>
      <c r="AX230" s="13" t="s">
        <v>83</v>
      </c>
      <c r="AY230" s="157" t="s">
        <v>147</v>
      </c>
    </row>
    <row r="231" spans="2:65" s="1" customFormat="1" ht="16.5" customHeight="1">
      <c r="B231" s="31"/>
      <c r="C231" s="132" t="s">
        <v>311</v>
      </c>
      <c r="D231" s="132" t="s">
        <v>150</v>
      </c>
      <c r="E231" s="133" t="s">
        <v>312</v>
      </c>
      <c r="F231" s="134" t="s">
        <v>313</v>
      </c>
      <c r="G231" s="135" t="s">
        <v>103</v>
      </c>
      <c r="H231" s="136">
        <v>203.63</v>
      </c>
      <c r="I231" s="137"/>
      <c r="J231" s="138">
        <f>ROUND(I231*H231,2)</f>
        <v>0</v>
      </c>
      <c r="K231" s="134" t="s">
        <v>154</v>
      </c>
      <c r="L231" s="31"/>
      <c r="M231" s="139" t="s">
        <v>1</v>
      </c>
      <c r="N231" s="140" t="s">
        <v>40</v>
      </c>
      <c r="P231" s="141">
        <f>O231*H231</f>
        <v>0</v>
      </c>
      <c r="Q231" s="141">
        <v>2.9999999999999997E-4</v>
      </c>
      <c r="R231" s="141">
        <f>Q231*H231</f>
        <v>6.1088999999999991E-2</v>
      </c>
      <c r="S231" s="141">
        <v>0</v>
      </c>
      <c r="T231" s="142">
        <f>S231*H231</f>
        <v>0</v>
      </c>
      <c r="AR231" s="143" t="s">
        <v>236</v>
      </c>
      <c r="AT231" s="143" t="s">
        <v>150</v>
      </c>
      <c r="AU231" s="143" t="s">
        <v>85</v>
      </c>
      <c r="AY231" s="16" t="s">
        <v>147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6" t="s">
        <v>83</v>
      </c>
      <c r="BK231" s="144">
        <f>ROUND(I231*H231,2)</f>
        <v>0</v>
      </c>
      <c r="BL231" s="16" t="s">
        <v>236</v>
      </c>
      <c r="BM231" s="143" t="s">
        <v>479</v>
      </c>
    </row>
    <row r="232" spans="2:65" s="1" customFormat="1" ht="11.25">
      <c r="B232" s="31"/>
      <c r="D232" s="145" t="s">
        <v>157</v>
      </c>
      <c r="F232" s="146" t="s">
        <v>315</v>
      </c>
      <c r="I232" s="147"/>
      <c r="L232" s="31"/>
      <c r="M232" s="148"/>
      <c r="T232" s="55"/>
      <c r="AT232" s="16" t="s">
        <v>157</v>
      </c>
      <c r="AU232" s="16" t="s">
        <v>85</v>
      </c>
    </row>
    <row r="233" spans="2:65" s="13" customFormat="1" ht="11.25">
      <c r="B233" s="156"/>
      <c r="D233" s="150" t="s">
        <v>159</v>
      </c>
      <c r="E233" s="157" t="s">
        <v>1</v>
      </c>
      <c r="F233" s="158" t="s">
        <v>436</v>
      </c>
      <c r="H233" s="159">
        <v>203.63</v>
      </c>
      <c r="I233" s="160"/>
      <c r="L233" s="156"/>
      <c r="M233" s="161"/>
      <c r="T233" s="162"/>
      <c r="AT233" s="157" t="s">
        <v>159</v>
      </c>
      <c r="AU233" s="157" t="s">
        <v>85</v>
      </c>
      <c r="AV233" s="13" t="s">
        <v>85</v>
      </c>
      <c r="AW233" s="13" t="s">
        <v>31</v>
      </c>
      <c r="AX233" s="13" t="s">
        <v>83</v>
      </c>
      <c r="AY233" s="157" t="s">
        <v>147</v>
      </c>
    </row>
    <row r="234" spans="2:65" s="1" customFormat="1" ht="16.5" customHeight="1">
      <c r="B234" s="31"/>
      <c r="C234" s="170" t="s">
        <v>316</v>
      </c>
      <c r="D234" s="170" t="s">
        <v>256</v>
      </c>
      <c r="E234" s="171" t="s">
        <v>317</v>
      </c>
      <c r="F234" s="172" t="s">
        <v>318</v>
      </c>
      <c r="G234" s="173" t="s">
        <v>103</v>
      </c>
      <c r="H234" s="174">
        <v>223.99299999999999</v>
      </c>
      <c r="I234" s="175"/>
      <c r="J234" s="176">
        <f>ROUND(I234*H234,2)</f>
        <v>0</v>
      </c>
      <c r="K234" s="172" t="s">
        <v>1</v>
      </c>
      <c r="L234" s="177"/>
      <c r="M234" s="178" t="s">
        <v>1</v>
      </c>
      <c r="N234" s="179" t="s">
        <v>40</v>
      </c>
      <c r="P234" s="141">
        <f>O234*H234</f>
        <v>0</v>
      </c>
      <c r="Q234" s="141">
        <v>3.1800000000000001E-3</v>
      </c>
      <c r="R234" s="141">
        <f>Q234*H234</f>
        <v>0.71229774000000001</v>
      </c>
      <c r="S234" s="141">
        <v>0</v>
      </c>
      <c r="T234" s="142">
        <f>S234*H234</f>
        <v>0</v>
      </c>
      <c r="AR234" s="143" t="s">
        <v>259</v>
      </c>
      <c r="AT234" s="143" t="s">
        <v>256</v>
      </c>
      <c r="AU234" s="143" t="s">
        <v>85</v>
      </c>
      <c r="AY234" s="16" t="s">
        <v>147</v>
      </c>
      <c r="BE234" s="144">
        <f>IF(N234="základní",J234,0)</f>
        <v>0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6" t="s">
        <v>83</v>
      </c>
      <c r="BK234" s="144">
        <f>ROUND(I234*H234,2)</f>
        <v>0</v>
      </c>
      <c r="BL234" s="16" t="s">
        <v>236</v>
      </c>
      <c r="BM234" s="143" t="s">
        <v>480</v>
      </c>
    </row>
    <row r="235" spans="2:65" s="13" customFormat="1" ht="11.25">
      <c r="B235" s="156"/>
      <c r="D235" s="150" t="s">
        <v>159</v>
      </c>
      <c r="F235" s="158" t="s">
        <v>481</v>
      </c>
      <c r="H235" s="159">
        <v>223.99299999999999</v>
      </c>
      <c r="I235" s="160"/>
      <c r="L235" s="156"/>
      <c r="M235" s="161"/>
      <c r="T235" s="162"/>
      <c r="AT235" s="157" t="s">
        <v>159</v>
      </c>
      <c r="AU235" s="157" t="s">
        <v>85</v>
      </c>
      <c r="AV235" s="13" t="s">
        <v>85</v>
      </c>
      <c r="AW235" s="13" t="s">
        <v>4</v>
      </c>
      <c r="AX235" s="13" t="s">
        <v>83</v>
      </c>
      <c r="AY235" s="157" t="s">
        <v>147</v>
      </c>
    </row>
    <row r="236" spans="2:65" s="1" customFormat="1" ht="24.2" customHeight="1">
      <c r="B236" s="31"/>
      <c r="C236" s="132" t="s">
        <v>321</v>
      </c>
      <c r="D236" s="132" t="s">
        <v>150</v>
      </c>
      <c r="E236" s="133" t="s">
        <v>322</v>
      </c>
      <c r="F236" s="134" t="s">
        <v>323</v>
      </c>
      <c r="G236" s="135" t="s">
        <v>108</v>
      </c>
      <c r="H236" s="136">
        <v>203.63</v>
      </c>
      <c r="I236" s="137"/>
      <c r="J236" s="138">
        <f>ROUND(I236*H236,2)</f>
        <v>0</v>
      </c>
      <c r="K236" s="134" t="s">
        <v>1</v>
      </c>
      <c r="L236" s="31"/>
      <c r="M236" s="139" t="s">
        <v>1</v>
      </c>
      <c r="N236" s="140" t="s">
        <v>40</v>
      </c>
      <c r="P236" s="141">
        <f>O236*H236</f>
        <v>0</v>
      </c>
      <c r="Q236" s="141">
        <v>0</v>
      </c>
      <c r="R236" s="141">
        <f>Q236*H236</f>
        <v>0</v>
      </c>
      <c r="S236" s="141">
        <v>0</v>
      </c>
      <c r="T236" s="142">
        <f>S236*H236</f>
        <v>0</v>
      </c>
      <c r="AR236" s="143" t="s">
        <v>236</v>
      </c>
      <c r="AT236" s="143" t="s">
        <v>150</v>
      </c>
      <c r="AU236" s="143" t="s">
        <v>85</v>
      </c>
      <c r="AY236" s="16" t="s">
        <v>147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6" t="s">
        <v>83</v>
      </c>
      <c r="BK236" s="144">
        <f>ROUND(I236*H236,2)</f>
        <v>0</v>
      </c>
      <c r="BL236" s="16" t="s">
        <v>236</v>
      </c>
      <c r="BM236" s="143" t="s">
        <v>482</v>
      </c>
    </row>
    <row r="237" spans="2:65" s="13" customFormat="1" ht="11.25">
      <c r="B237" s="156"/>
      <c r="D237" s="150" t="s">
        <v>159</v>
      </c>
      <c r="E237" s="157" t="s">
        <v>1</v>
      </c>
      <c r="F237" s="158" t="s">
        <v>436</v>
      </c>
      <c r="H237" s="159">
        <v>203.63</v>
      </c>
      <c r="I237" s="160"/>
      <c r="L237" s="156"/>
      <c r="M237" s="161"/>
      <c r="T237" s="162"/>
      <c r="AT237" s="157" t="s">
        <v>159</v>
      </c>
      <c r="AU237" s="157" t="s">
        <v>85</v>
      </c>
      <c r="AV237" s="13" t="s">
        <v>85</v>
      </c>
      <c r="AW237" s="13" t="s">
        <v>31</v>
      </c>
      <c r="AX237" s="13" t="s">
        <v>83</v>
      </c>
      <c r="AY237" s="157" t="s">
        <v>147</v>
      </c>
    </row>
    <row r="238" spans="2:65" s="1" customFormat="1" ht="24.2" customHeight="1">
      <c r="B238" s="31"/>
      <c r="C238" s="132" t="s">
        <v>259</v>
      </c>
      <c r="D238" s="132" t="s">
        <v>150</v>
      </c>
      <c r="E238" s="133" t="s">
        <v>325</v>
      </c>
      <c r="F238" s="134" t="s">
        <v>326</v>
      </c>
      <c r="G238" s="135" t="s">
        <v>108</v>
      </c>
      <c r="H238" s="136">
        <v>90</v>
      </c>
      <c r="I238" s="137"/>
      <c r="J238" s="138">
        <f>ROUND(I238*H238,2)</f>
        <v>0</v>
      </c>
      <c r="K238" s="134" t="s">
        <v>154</v>
      </c>
      <c r="L238" s="31"/>
      <c r="M238" s="139" t="s">
        <v>1</v>
      </c>
      <c r="N238" s="140" t="s">
        <v>40</v>
      </c>
      <c r="P238" s="141">
        <f>O238*H238</f>
        <v>0</v>
      </c>
      <c r="Q238" s="141">
        <v>0</v>
      </c>
      <c r="R238" s="141">
        <f>Q238*H238</f>
        <v>0</v>
      </c>
      <c r="S238" s="141">
        <v>2.3E-3</v>
      </c>
      <c r="T238" s="142">
        <f>S238*H238</f>
        <v>0.20699999999999999</v>
      </c>
      <c r="AR238" s="143" t="s">
        <v>236</v>
      </c>
      <c r="AT238" s="143" t="s">
        <v>150</v>
      </c>
      <c r="AU238" s="143" t="s">
        <v>85</v>
      </c>
      <c r="AY238" s="16" t="s">
        <v>147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6" t="s">
        <v>83</v>
      </c>
      <c r="BK238" s="144">
        <f>ROUND(I238*H238,2)</f>
        <v>0</v>
      </c>
      <c r="BL238" s="16" t="s">
        <v>236</v>
      </c>
      <c r="BM238" s="143" t="s">
        <v>483</v>
      </c>
    </row>
    <row r="239" spans="2:65" s="1" customFormat="1" ht="11.25">
      <c r="B239" s="31"/>
      <c r="D239" s="145" t="s">
        <v>157</v>
      </c>
      <c r="F239" s="146" t="s">
        <v>328</v>
      </c>
      <c r="I239" s="147"/>
      <c r="L239" s="31"/>
      <c r="M239" s="148"/>
      <c r="T239" s="55"/>
      <c r="AT239" s="16" t="s">
        <v>157</v>
      </c>
      <c r="AU239" s="16" t="s">
        <v>85</v>
      </c>
    </row>
    <row r="240" spans="2:65" s="12" customFormat="1" ht="11.25">
      <c r="B240" s="149"/>
      <c r="D240" s="150" t="s">
        <v>159</v>
      </c>
      <c r="E240" s="151" t="s">
        <v>1</v>
      </c>
      <c r="F240" s="152" t="s">
        <v>310</v>
      </c>
      <c r="H240" s="151" t="s">
        <v>1</v>
      </c>
      <c r="I240" s="153"/>
      <c r="L240" s="149"/>
      <c r="M240" s="154"/>
      <c r="T240" s="155"/>
      <c r="AT240" s="151" t="s">
        <v>159</v>
      </c>
      <c r="AU240" s="151" t="s">
        <v>85</v>
      </c>
      <c r="AV240" s="12" t="s">
        <v>83</v>
      </c>
      <c r="AW240" s="12" t="s">
        <v>31</v>
      </c>
      <c r="AX240" s="12" t="s">
        <v>75</v>
      </c>
      <c r="AY240" s="151" t="s">
        <v>147</v>
      </c>
    </row>
    <row r="241" spans="2:65" s="13" customFormat="1" ht="11.25">
      <c r="B241" s="156"/>
      <c r="D241" s="150" t="s">
        <v>159</v>
      </c>
      <c r="E241" s="157" t="s">
        <v>1</v>
      </c>
      <c r="F241" s="158" t="s">
        <v>114</v>
      </c>
      <c r="H241" s="159">
        <v>90</v>
      </c>
      <c r="I241" s="160"/>
      <c r="L241" s="156"/>
      <c r="M241" s="161"/>
      <c r="T241" s="162"/>
      <c r="AT241" s="157" t="s">
        <v>159</v>
      </c>
      <c r="AU241" s="157" t="s">
        <v>85</v>
      </c>
      <c r="AV241" s="13" t="s">
        <v>85</v>
      </c>
      <c r="AW241" s="13" t="s">
        <v>31</v>
      </c>
      <c r="AX241" s="13" t="s">
        <v>83</v>
      </c>
      <c r="AY241" s="157" t="s">
        <v>147</v>
      </c>
    </row>
    <row r="242" spans="2:65" s="1" customFormat="1" ht="24.2" customHeight="1">
      <c r="B242" s="31"/>
      <c r="C242" s="132" t="s">
        <v>329</v>
      </c>
      <c r="D242" s="132" t="s">
        <v>150</v>
      </c>
      <c r="E242" s="133" t="s">
        <v>330</v>
      </c>
      <c r="F242" s="134" t="s">
        <v>331</v>
      </c>
      <c r="G242" s="135" t="s">
        <v>108</v>
      </c>
      <c r="H242" s="136">
        <v>90</v>
      </c>
      <c r="I242" s="137"/>
      <c r="J242" s="138">
        <f>ROUND(I242*H242,2)</f>
        <v>0</v>
      </c>
      <c r="K242" s="134" t="s">
        <v>1</v>
      </c>
      <c r="L242" s="31"/>
      <c r="M242" s="139" t="s">
        <v>1</v>
      </c>
      <c r="N242" s="140" t="s">
        <v>40</v>
      </c>
      <c r="P242" s="141">
        <f>O242*H242</f>
        <v>0</v>
      </c>
      <c r="Q242" s="141">
        <v>0</v>
      </c>
      <c r="R242" s="141">
        <f>Q242*H242</f>
        <v>0</v>
      </c>
      <c r="S242" s="141">
        <v>2.3E-3</v>
      </c>
      <c r="T242" s="142">
        <f>S242*H242</f>
        <v>0.20699999999999999</v>
      </c>
      <c r="AR242" s="143" t="s">
        <v>236</v>
      </c>
      <c r="AT242" s="143" t="s">
        <v>150</v>
      </c>
      <c r="AU242" s="143" t="s">
        <v>85</v>
      </c>
      <c r="AY242" s="16" t="s">
        <v>147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6" t="s">
        <v>83</v>
      </c>
      <c r="BK242" s="144">
        <f>ROUND(I242*H242,2)</f>
        <v>0</v>
      </c>
      <c r="BL242" s="16" t="s">
        <v>236</v>
      </c>
      <c r="BM242" s="143" t="s">
        <v>484</v>
      </c>
    </row>
    <row r="243" spans="2:65" s="12" customFormat="1" ht="11.25">
      <c r="B243" s="149"/>
      <c r="D243" s="150" t="s">
        <v>159</v>
      </c>
      <c r="E243" s="151" t="s">
        <v>1</v>
      </c>
      <c r="F243" s="152" t="s">
        <v>333</v>
      </c>
      <c r="H243" s="151" t="s">
        <v>1</v>
      </c>
      <c r="I243" s="153"/>
      <c r="L243" s="149"/>
      <c r="M243" s="154"/>
      <c r="T243" s="155"/>
      <c r="AT243" s="151" t="s">
        <v>159</v>
      </c>
      <c r="AU243" s="151" t="s">
        <v>85</v>
      </c>
      <c r="AV243" s="12" t="s">
        <v>83</v>
      </c>
      <c r="AW243" s="12" t="s">
        <v>31</v>
      </c>
      <c r="AX243" s="12" t="s">
        <v>75</v>
      </c>
      <c r="AY243" s="151" t="s">
        <v>147</v>
      </c>
    </row>
    <row r="244" spans="2:65" s="13" customFormat="1" ht="11.25">
      <c r="B244" s="156"/>
      <c r="D244" s="150" t="s">
        <v>159</v>
      </c>
      <c r="E244" s="157" t="s">
        <v>1</v>
      </c>
      <c r="F244" s="158" t="s">
        <v>114</v>
      </c>
      <c r="H244" s="159">
        <v>90</v>
      </c>
      <c r="I244" s="160"/>
      <c r="L244" s="156"/>
      <c r="M244" s="161"/>
      <c r="T244" s="162"/>
      <c r="AT244" s="157" t="s">
        <v>159</v>
      </c>
      <c r="AU244" s="157" t="s">
        <v>85</v>
      </c>
      <c r="AV244" s="13" t="s">
        <v>85</v>
      </c>
      <c r="AW244" s="13" t="s">
        <v>31</v>
      </c>
      <c r="AX244" s="13" t="s">
        <v>83</v>
      </c>
      <c r="AY244" s="157" t="s">
        <v>147</v>
      </c>
    </row>
    <row r="245" spans="2:65" s="1" customFormat="1" ht="24.2" customHeight="1">
      <c r="B245" s="31"/>
      <c r="C245" s="132" t="s">
        <v>334</v>
      </c>
      <c r="D245" s="132" t="s">
        <v>150</v>
      </c>
      <c r="E245" s="133" t="s">
        <v>335</v>
      </c>
      <c r="F245" s="134" t="s">
        <v>336</v>
      </c>
      <c r="G245" s="135" t="s">
        <v>108</v>
      </c>
      <c r="H245" s="136">
        <v>90</v>
      </c>
      <c r="I245" s="137"/>
      <c r="J245" s="138">
        <f>ROUND(I245*H245,2)</f>
        <v>0</v>
      </c>
      <c r="K245" s="134" t="s">
        <v>154</v>
      </c>
      <c r="L245" s="31"/>
      <c r="M245" s="139" t="s">
        <v>1</v>
      </c>
      <c r="N245" s="140" t="s">
        <v>40</v>
      </c>
      <c r="P245" s="141">
        <f>O245*H245</f>
        <v>0</v>
      </c>
      <c r="Q245" s="141">
        <v>1.6000000000000001E-4</v>
      </c>
      <c r="R245" s="141">
        <f>Q245*H245</f>
        <v>1.4400000000000001E-2</v>
      </c>
      <c r="S245" s="141">
        <v>0</v>
      </c>
      <c r="T245" s="142">
        <f>S245*H245</f>
        <v>0</v>
      </c>
      <c r="AR245" s="143" t="s">
        <v>236</v>
      </c>
      <c r="AT245" s="143" t="s">
        <v>150</v>
      </c>
      <c r="AU245" s="143" t="s">
        <v>85</v>
      </c>
      <c r="AY245" s="16" t="s">
        <v>147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6" t="s">
        <v>83</v>
      </c>
      <c r="BK245" s="144">
        <f>ROUND(I245*H245,2)</f>
        <v>0</v>
      </c>
      <c r="BL245" s="16" t="s">
        <v>236</v>
      </c>
      <c r="BM245" s="143" t="s">
        <v>485</v>
      </c>
    </row>
    <row r="246" spans="2:65" s="1" customFormat="1" ht="11.25">
      <c r="B246" s="31"/>
      <c r="D246" s="145" t="s">
        <v>157</v>
      </c>
      <c r="F246" s="146" t="s">
        <v>338</v>
      </c>
      <c r="I246" s="147"/>
      <c r="L246" s="31"/>
      <c r="M246" s="148"/>
      <c r="T246" s="55"/>
      <c r="AT246" s="16" t="s">
        <v>157</v>
      </c>
      <c r="AU246" s="16" t="s">
        <v>85</v>
      </c>
    </row>
    <row r="247" spans="2:65" s="12" customFormat="1" ht="11.25">
      <c r="B247" s="149"/>
      <c r="D247" s="150" t="s">
        <v>159</v>
      </c>
      <c r="E247" s="151" t="s">
        <v>1</v>
      </c>
      <c r="F247" s="152" t="s">
        <v>339</v>
      </c>
      <c r="H247" s="151" t="s">
        <v>1</v>
      </c>
      <c r="I247" s="153"/>
      <c r="L247" s="149"/>
      <c r="M247" s="154"/>
      <c r="T247" s="155"/>
      <c r="AT247" s="151" t="s">
        <v>159</v>
      </c>
      <c r="AU247" s="151" t="s">
        <v>85</v>
      </c>
      <c r="AV247" s="12" t="s">
        <v>83</v>
      </c>
      <c r="AW247" s="12" t="s">
        <v>31</v>
      </c>
      <c r="AX247" s="12" t="s">
        <v>75</v>
      </c>
      <c r="AY247" s="151" t="s">
        <v>147</v>
      </c>
    </row>
    <row r="248" spans="2:65" s="13" customFormat="1" ht="11.25">
      <c r="B248" s="156"/>
      <c r="D248" s="150" t="s">
        <v>159</v>
      </c>
      <c r="E248" s="157" t="s">
        <v>1</v>
      </c>
      <c r="F248" s="158" t="s">
        <v>114</v>
      </c>
      <c r="H248" s="159">
        <v>90</v>
      </c>
      <c r="I248" s="160"/>
      <c r="L248" s="156"/>
      <c r="M248" s="161"/>
      <c r="T248" s="162"/>
      <c r="AT248" s="157" t="s">
        <v>159</v>
      </c>
      <c r="AU248" s="157" t="s">
        <v>85</v>
      </c>
      <c r="AV248" s="13" t="s">
        <v>85</v>
      </c>
      <c r="AW248" s="13" t="s">
        <v>31</v>
      </c>
      <c r="AX248" s="13" t="s">
        <v>83</v>
      </c>
      <c r="AY248" s="157" t="s">
        <v>147</v>
      </c>
    </row>
    <row r="249" spans="2:65" s="1" customFormat="1" ht="16.5" customHeight="1">
      <c r="B249" s="31"/>
      <c r="C249" s="170" t="s">
        <v>340</v>
      </c>
      <c r="D249" s="170" t="s">
        <v>256</v>
      </c>
      <c r="E249" s="171" t="s">
        <v>317</v>
      </c>
      <c r="F249" s="172" t="s">
        <v>318</v>
      </c>
      <c r="G249" s="173" t="s">
        <v>103</v>
      </c>
      <c r="H249" s="174">
        <v>39.375</v>
      </c>
      <c r="I249" s="175"/>
      <c r="J249" s="176">
        <f>ROUND(I249*H249,2)</f>
        <v>0</v>
      </c>
      <c r="K249" s="172" t="s">
        <v>1</v>
      </c>
      <c r="L249" s="177"/>
      <c r="M249" s="178" t="s">
        <v>1</v>
      </c>
      <c r="N249" s="179" t="s">
        <v>40</v>
      </c>
      <c r="P249" s="141">
        <f>O249*H249</f>
        <v>0</v>
      </c>
      <c r="Q249" s="141">
        <v>3.1800000000000001E-3</v>
      </c>
      <c r="R249" s="141">
        <f>Q249*H249</f>
        <v>0.1252125</v>
      </c>
      <c r="S249" s="141">
        <v>0</v>
      </c>
      <c r="T249" s="142">
        <f>S249*H249</f>
        <v>0</v>
      </c>
      <c r="AR249" s="143" t="s">
        <v>259</v>
      </c>
      <c r="AT249" s="143" t="s">
        <v>256</v>
      </c>
      <c r="AU249" s="143" t="s">
        <v>85</v>
      </c>
      <c r="AY249" s="16" t="s">
        <v>147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6" t="s">
        <v>83</v>
      </c>
      <c r="BK249" s="144">
        <f>ROUND(I249*H249,2)</f>
        <v>0</v>
      </c>
      <c r="BL249" s="16" t="s">
        <v>236</v>
      </c>
      <c r="BM249" s="143" t="s">
        <v>486</v>
      </c>
    </row>
    <row r="250" spans="2:65" s="12" customFormat="1" ht="11.25">
      <c r="B250" s="149"/>
      <c r="D250" s="150" t="s">
        <v>159</v>
      </c>
      <c r="E250" s="151" t="s">
        <v>1</v>
      </c>
      <c r="F250" s="152" t="s">
        <v>339</v>
      </c>
      <c r="H250" s="151" t="s">
        <v>1</v>
      </c>
      <c r="I250" s="153"/>
      <c r="L250" s="149"/>
      <c r="M250" s="154"/>
      <c r="T250" s="155"/>
      <c r="AT250" s="151" t="s">
        <v>159</v>
      </c>
      <c r="AU250" s="151" t="s">
        <v>85</v>
      </c>
      <c r="AV250" s="12" t="s">
        <v>83</v>
      </c>
      <c r="AW250" s="12" t="s">
        <v>31</v>
      </c>
      <c r="AX250" s="12" t="s">
        <v>75</v>
      </c>
      <c r="AY250" s="151" t="s">
        <v>147</v>
      </c>
    </row>
    <row r="251" spans="2:65" s="13" customFormat="1" ht="11.25">
      <c r="B251" s="156"/>
      <c r="D251" s="150" t="s">
        <v>159</v>
      </c>
      <c r="E251" s="157" t="s">
        <v>1</v>
      </c>
      <c r="F251" s="158" t="s">
        <v>288</v>
      </c>
      <c r="H251" s="159">
        <v>31.5</v>
      </c>
      <c r="I251" s="160"/>
      <c r="L251" s="156"/>
      <c r="M251" s="161"/>
      <c r="T251" s="162"/>
      <c r="AT251" s="157" t="s">
        <v>159</v>
      </c>
      <c r="AU251" s="157" t="s">
        <v>85</v>
      </c>
      <c r="AV251" s="13" t="s">
        <v>85</v>
      </c>
      <c r="AW251" s="13" t="s">
        <v>31</v>
      </c>
      <c r="AX251" s="13" t="s">
        <v>83</v>
      </c>
      <c r="AY251" s="157" t="s">
        <v>147</v>
      </c>
    </row>
    <row r="252" spans="2:65" s="13" customFormat="1" ht="11.25">
      <c r="B252" s="156"/>
      <c r="D252" s="150" t="s">
        <v>159</v>
      </c>
      <c r="F252" s="158" t="s">
        <v>342</v>
      </c>
      <c r="H252" s="159">
        <v>39.375</v>
      </c>
      <c r="I252" s="160"/>
      <c r="L252" s="156"/>
      <c r="M252" s="161"/>
      <c r="T252" s="162"/>
      <c r="AT252" s="157" t="s">
        <v>159</v>
      </c>
      <c r="AU252" s="157" t="s">
        <v>85</v>
      </c>
      <c r="AV252" s="13" t="s">
        <v>85</v>
      </c>
      <c r="AW252" s="13" t="s">
        <v>4</v>
      </c>
      <c r="AX252" s="13" t="s">
        <v>83</v>
      </c>
      <c r="AY252" s="157" t="s">
        <v>147</v>
      </c>
    </row>
    <row r="253" spans="2:65" s="1" customFormat="1" ht="21.75" customHeight="1">
      <c r="B253" s="31"/>
      <c r="C253" s="132" t="s">
        <v>343</v>
      </c>
      <c r="D253" s="132" t="s">
        <v>150</v>
      </c>
      <c r="E253" s="133" t="s">
        <v>344</v>
      </c>
      <c r="F253" s="134" t="s">
        <v>345</v>
      </c>
      <c r="G253" s="135" t="s">
        <v>108</v>
      </c>
      <c r="H253" s="136">
        <v>106.485</v>
      </c>
      <c r="I253" s="137"/>
      <c r="J253" s="138">
        <f>ROUND(I253*H253,2)</f>
        <v>0</v>
      </c>
      <c r="K253" s="134" t="s">
        <v>154</v>
      </c>
      <c r="L253" s="31"/>
      <c r="M253" s="139" t="s">
        <v>1</v>
      </c>
      <c r="N253" s="140" t="s">
        <v>40</v>
      </c>
      <c r="P253" s="141">
        <f>O253*H253</f>
        <v>0</v>
      </c>
      <c r="Q253" s="141">
        <v>0</v>
      </c>
      <c r="R253" s="141">
        <f>Q253*H253</f>
        <v>0</v>
      </c>
      <c r="S253" s="141">
        <v>2.9999999999999997E-4</v>
      </c>
      <c r="T253" s="142">
        <f>S253*H253</f>
        <v>3.1945499999999995E-2</v>
      </c>
      <c r="AR253" s="143" t="s">
        <v>236</v>
      </c>
      <c r="AT253" s="143" t="s">
        <v>150</v>
      </c>
      <c r="AU253" s="143" t="s">
        <v>85</v>
      </c>
      <c r="AY253" s="16" t="s">
        <v>147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6" t="s">
        <v>83</v>
      </c>
      <c r="BK253" s="144">
        <f>ROUND(I253*H253,2)</f>
        <v>0</v>
      </c>
      <c r="BL253" s="16" t="s">
        <v>236</v>
      </c>
      <c r="BM253" s="143" t="s">
        <v>487</v>
      </c>
    </row>
    <row r="254" spans="2:65" s="1" customFormat="1" ht="11.25">
      <c r="B254" s="31"/>
      <c r="D254" s="145" t="s">
        <v>157</v>
      </c>
      <c r="F254" s="146" t="s">
        <v>347</v>
      </c>
      <c r="I254" s="147"/>
      <c r="L254" s="31"/>
      <c r="M254" s="148"/>
      <c r="T254" s="55"/>
      <c r="AT254" s="16" t="s">
        <v>157</v>
      </c>
      <c r="AU254" s="16" t="s">
        <v>85</v>
      </c>
    </row>
    <row r="255" spans="2:65" s="13" customFormat="1" ht="11.25">
      <c r="B255" s="156"/>
      <c r="D255" s="150" t="s">
        <v>159</v>
      </c>
      <c r="E255" s="157" t="s">
        <v>1</v>
      </c>
      <c r="F255" s="158" t="s">
        <v>438</v>
      </c>
      <c r="H255" s="159">
        <v>106.485</v>
      </c>
      <c r="I255" s="160"/>
      <c r="L255" s="156"/>
      <c r="M255" s="161"/>
      <c r="T255" s="162"/>
      <c r="AT255" s="157" t="s">
        <v>159</v>
      </c>
      <c r="AU255" s="157" t="s">
        <v>85</v>
      </c>
      <c r="AV255" s="13" t="s">
        <v>85</v>
      </c>
      <c r="AW255" s="13" t="s">
        <v>31</v>
      </c>
      <c r="AX255" s="13" t="s">
        <v>83</v>
      </c>
      <c r="AY255" s="157" t="s">
        <v>147</v>
      </c>
    </row>
    <row r="256" spans="2:65" s="1" customFormat="1" ht="16.5" customHeight="1">
      <c r="B256" s="31"/>
      <c r="C256" s="132" t="s">
        <v>348</v>
      </c>
      <c r="D256" s="132" t="s">
        <v>150</v>
      </c>
      <c r="E256" s="133" t="s">
        <v>488</v>
      </c>
      <c r="F256" s="134" t="s">
        <v>489</v>
      </c>
      <c r="G256" s="135" t="s">
        <v>108</v>
      </c>
      <c r="H256" s="136">
        <v>106.485</v>
      </c>
      <c r="I256" s="137"/>
      <c r="J256" s="138">
        <f>ROUND(I256*H256,2)</f>
        <v>0</v>
      </c>
      <c r="K256" s="134" t="s">
        <v>154</v>
      </c>
      <c r="L256" s="31"/>
      <c r="M256" s="139" t="s">
        <v>1</v>
      </c>
      <c r="N256" s="140" t="s">
        <v>40</v>
      </c>
      <c r="P256" s="141">
        <f>O256*H256</f>
        <v>0</v>
      </c>
      <c r="Q256" s="141">
        <v>1.0000000000000001E-5</v>
      </c>
      <c r="R256" s="141">
        <f>Q256*H256</f>
        <v>1.06485E-3</v>
      </c>
      <c r="S256" s="141">
        <v>0</v>
      </c>
      <c r="T256" s="142">
        <f>S256*H256</f>
        <v>0</v>
      </c>
      <c r="AR256" s="143" t="s">
        <v>236</v>
      </c>
      <c r="AT256" s="143" t="s">
        <v>150</v>
      </c>
      <c r="AU256" s="143" t="s">
        <v>85</v>
      </c>
      <c r="AY256" s="16" t="s">
        <v>147</v>
      </c>
      <c r="BE256" s="144">
        <f>IF(N256="základní",J256,0)</f>
        <v>0</v>
      </c>
      <c r="BF256" s="144">
        <f>IF(N256="snížená",J256,0)</f>
        <v>0</v>
      </c>
      <c r="BG256" s="144">
        <f>IF(N256="zákl. přenesená",J256,0)</f>
        <v>0</v>
      </c>
      <c r="BH256" s="144">
        <f>IF(N256="sníž. přenesená",J256,0)</f>
        <v>0</v>
      </c>
      <c r="BI256" s="144">
        <f>IF(N256="nulová",J256,0)</f>
        <v>0</v>
      </c>
      <c r="BJ256" s="16" t="s">
        <v>83</v>
      </c>
      <c r="BK256" s="144">
        <f>ROUND(I256*H256,2)</f>
        <v>0</v>
      </c>
      <c r="BL256" s="16" t="s">
        <v>236</v>
      </c>
      <c r="BM256" s="143" t="s">
        <v>490</v>
      </c>
    </row>
    <row r="257" spans="2:65" s="1" customFormat="1" ht="11.25">
      <c r="B257" s="31"/>
      <c r="D257" s="145" t="s">
        <v>157</v>
      </c>
      <c r="F257" s="146" t="s">
        <v>491</v>
      </c>
      <c r="I257" s="147"/>
      <c r="L257" s="31"/>
      <c r="M257" s="148"/>
      <c r="T257" s="55"/>
      <c r="AT257" s="16" t="s">
        <v>157</v>
      </c>
      <c r="AU257" s="16" t="s">
        <v>85</v>
      </c>
    </row>
    <row r="258" spans="2:65" s="13" customFormat="1" ht="11.25">
      <c r="B258" s="156"/>
      <c r="D258" s="150" t="s">
        <v>159</v>
      </c>
      <c r="E258" s="157" t="s">
        <v>1</v>
      </c>
      <c r="F258" s="158" t="s">
        <v>438</v>
      </c>
      <c r="H258" s="159">
        <v>106.485</v>
      </c>
      <c r="I258" s="160"/>
      <c r="L258" s="156"/>
      <c r="M258" s="161"/>
      <c r="T258" s="162"/>
      <c r="AT258" s="157" t="s">
        <v>159</v>
      </c>
      <c r="AU258" s="157" t="s">
        <v>85</v>
      </c>
      <c r="AV258" s="13" t="s">
        <v>85</v>
      </c>
      <c r="AW258" s="13" t="s">
        <v>31</v>
      </c>
      <c r="AX258" s="13" t="s">
        <v>83</v>
      </c>
      <c r="AY258" s="157" t="s">
        <v>147</v>
      </c>
    </row>
    <row r="259" spans="2:65" s="1" customFormat="1" ht="33" customHeight="1">
      <c r="B259" s="31"/>
      <c r="C259" s="170" t="s">
        <v>353</v>
      </c>
      <c r="D259" s="170" t="s">
        <v>256</v>
      </c>
      <c r="E259" s="171" t="s">
        <v>492</v>
      </c>
      <c r="F259" s="172" t="s">
        <v>493</v>
      </c>
      <c r="G259" s="173" t="s">
        <v>108</v>
      </c>
      <c r="H259" s="174">
        <v>117.134</v>
      </c>
      <c r="I259" s="175"/>
      <c r="J259" s="176">
        <f>ROUND(I259*H259,2)</f>
        <v>0</v>
      </c>
      <c r="K259" s="172" t="s">
        <v>1</v>
      </c>
      <c r="L259" s="177"/>
      <c r="M259" s="178" t="s">
        <v>1</v>
      </c>
      <c r="N259" s="179" t="s">
        <v>40</v>
      </c>
      <c r="P259" s="141">
        <f>O259*H259</f>
        <v>0</v>
      </c>
      <c r="Q259" s="141">
        <v>1.2E-4</v>
      </c>
      <c r="R259" s="141">
        <f>Q259*H259</f>
        <v>1.405608E-2</v>
      </c>
      <c r="S259" s="141">
        <v>0</v>
      </c>
      <c r="T259" s="142">
        <f>S259*H259</f>
        <v>0</v>
      </c>
      <c r="AR259" s="143" t="s">
        <v>259</v>
      </c>
      <c r="AT259" s="143" t="s">
        <v>256</v>
      </c>
      <c r="AU259" s="143" t="s">
        <v>85</v>
      </c>
      <c r="AY259" s="16" t="s">
        <v>147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6" t="s">
        <v>83</v>
      </c>
      <c r="BK259" s="144">
        <f>ROUND(I259*H259,2)</f>
        <v>0</v>
      </c>
      <c r="BL259" s="16" t="s">
        <v>236</v>
      </c>
      <c r="BM259" s="143" t="s">
        <v>494</v>
      </c>
    </row>
    <row r="260" spans="2:65" s="13" customFormat="1" ht="11.25">
      <c r="B260" s="156"/>
      <c r="D260" s="150" t="s">
        <v>159</v>
      </c>
      <c r="F260" s="158" t="s">
        <v>495</v>
      </c>
      <c r="H260" s="159">
        <v>117.134</v>
      </c>
      <c r="I260" s="160"/>
      <c r="L260" s="156"/>
      <c r="M260" s="161"/>
      <c r="T260" s="162"/>
      <c r="AT260" s="157" t="s">
        <v>159</v>
      </c>
      <c r="AU260" s="157" t="s">
        <v>85</v>
      </c>
      <c r="AV260" s="13" t="s">
        <v>85</v>
      </c>
      <c r="AW260" s="13" t="s">
        <v>4</v>
      </c>
      <c r="AX260" s="13" t="s">
        <v>83</v>
      </c>
      <c r="AY260" s="157" t="s">
        <v>147</v>
      </c>
    </row>
    <row r="261" spans="2:65" s="1" customFormat="1" ht="16.5" customHeight="1">
      <c r="B261" s="31"/>
      <c r="C261" s="132" t="s">
        <v>358</v>
      </c>
      <c r="D261" s="132" t="s">
        <v>150</v>
      </c>
      <c r="E261" s="133" t="s">
        <v>359</v>
      </c>
      <c r="F261" s="134" t="s">
        <v>360</v>
      </c>
      <c r="G261" s="135" t="s">
        <v>108</v>
      </c>
      <c r="H261" s="136">
        <v>16.350000000000001</v>
      </c>
      <c r="I261" s="137"/>
      <c r="J261" s="138">
        <f>ROUND(I261*H261,2)</f>
        <v>0</v>
      </c>
      <c r="K261" s="134" t="s">
        <v>154</v>
      </c>
      <c r="L261" s="31"/>
      <c r="M261" s="139" t="s">
        <v>1</v>
      </c>
      <c r="N261" s="140" t="s">
        <v>40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236</v>
      </c>
      <c r="AT261" s="143" t="s">
        <v>150</v>
      </c>
      <c r="AU261" s="143" t="s">
        <v>85</v>
      </c>
      <c r="AY261" s="16" t="s">
        <v>147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6" t="s">
        <v>83</v>
      </c>
      <c r="BK261" s="144">
        <f>ROUND(I261*H261,2)</f>
        <v>0</v>
      </c>
      <c r="BL261" s="16" t="s">
        <v>236</v>
      </c>
      <c r="BM261" s="143" t="s">
        <v>496</v>
      </c>
    </row>
    <row r="262" spans="2:65" s="1" customFormat="1" ht="11.25">
      <c r="B262" s="31"/>
      <c r="D262" s="145" t="s">
        <v>157</v>
      </c>
      <c r="F262" s="146" t="s">
        <v>362</v>
      </c>
      <c r="I262" s="147"/>
      <c r="L262" s="31"/>
      <c r="M262" s="148"/>
      <c r="T262" s="55"/>
      <c r="AT262" s="16" t="s">
        <v>157</v>
      </c>
      <c r="AU262" s="16" t="s">
        <v>85</v>
      </c>
    </row>
    <row r="263" spans="2:65" s="13" customFormat="1" ht="11.25">
      <c r="B263" s="156"/>
      <c r="D263" s="150" t="s">
        <v>159</v>
      </c>
      <c r="E263" s="157" t="s">
        <v>1</v>
      </c>
      <c r="F263" s="158" t="s">
        <v>106</v>
      </c>
      <c r="H263" s="159">
        <v>16.350000000000001</v>
      </c>
      <c r="I263" s="160"/>
      <c r="L263" s="156"/>
      <c r="M263" s="161"/>
      <c r="T263" s="162"/>
      <c r="AT263" s="157" t="s">
        <v>159</v>
      </c>
      <c r="AU263" s="157" t="s">
        <v>85</v>
      </c>
      <c r="AV263" s="13" t="s">
        <v>85</v>
      </c>
      <c r="AW263" s="13" t="s">
        <v>31</v>
      </c>
      <c r="AX263" s="13" t="s">
        <v>83</v>
      </c>
      <c r="AY263" s="157" t="s">
        <v>147</v>
      </c>
    </row>
    <row r="264" spans="2:65" s="1" customFormat="1" ht="16.5" customHeight="1">
      <c r="B264" s="31"/>
      <c r="C264" s="170" t="s">
        <v>363</v>
      </c>
      <c r="D264" s="170" t="s">
        <v>256</v>
      </c>
      <c r="E264" s="171" t="s">
        <v>364</v>
      </c>
      <c r="F264" s="172" t="s">
        <v>365</v>
      </c>
      <c r="G264" s="173" t="s">
        <v>108</v>
      </c>
      <c r="H264" s="174">
        <v>16.677</v>
      </c>
      <c r="I264" s="175"/>
      <c r="J264" s="176">
        <f>ROUND(I264*H264,2)</f>
        <v>0</v>
      </c>
      <c r="K264" s="172" t="s">
        <v>1</v>
      </c>
      <c r="L264" s="177"/>
      <c r="M264" s="178" t="s">
        <v>1</v>
      </c>
      <c r="N264" s="179" t="s">
        <v>40</v>
      </c>
      <c r="P264" s="141">
        <f>O264*H264</f>
        <v>0</v>
      </c>
      <c r="Q264" s="141">
        <v>4.0000000000000002E-4</v>
      </c>
      <c r="R264" s="141">
        <f>Q264*H264</f>
        <v>6.6708000000000002E-3</v>
      </c>
      <c r="S264" s="141">
        <v>0</v>
      </c>
      <c r="T264" s="142">
        <f>S264*H264</f>
        <v>0</v>
      </c>
      <c r="AR264" s="143" t="s">
        <v>259</v>
      </c>
      <c r="AT264" s="143" t="s">
        <v>256</v>
      </c>
      <c r="AU264" s="143" t="s">
        <v>85</v>
      </c>
      <c r="AY264" s="16" t="s">
        <v>147</v>
      </c>
      <c r="BE264" s="144">
        <f>IF(N264="základní",J264,0)</f>
        <v>0</v>
      </c>
      <c r="BF264" s="144">
        <f>IF(N264="snížená",J264,0)</f>
        <v>0</v>
      </c>
      <c r="BG264" s="144">
        <f>IF(N264="zákl. přenesená",J264,0)</f>
        <v>0</v>
      </c>
      <c r="BH264" s="144">
        <f>IF(N264="sníž. přenesená",J264,0)</f>
        <v>0</v>
      </c>
      <c r="BI264" s="144">
        <f>IF(N264="nulová",J264,0)</f>
        <v>0</v>
      </c>
      <c r="BJ264" s="16" t="s">
        <v>83</v>
      </c>
      <c r="BK264" s="144">
        <f>ROUND(I264*H264,2)</f>
        <v>0</v>
      </c>
      <c r="BL264" s="16" t="s">
        <v>236</v>
      </c>
      <c r="BM264" s="143" t="s">
        <v>497</v>
      </c>
    </row>
    <row r="265" spans="2:65" s="13" customFormat="1" ht="11.25">
      <c r="B265" s="156"/>
      <c r="D265" s="150" t="s">
        <v>159</v>
      </c>
      <c r="F265" s="158" t="s">
        <v>498</v>
      </c>
      <c r="H265" s="159">
        <v>16.677</v>
      </c>
      <c r="I265" s="160"/>
      <c r="L265" s="156"/>
      <c r="M265" s="161"/>
      <c r="T265" s="162"/>
      <c r="AT265" s="157" t="s">
        <v>159</v>
      </c>
      <c r="AU265" s="157" t="s">
        <v>85</v>
      </c>
      <c r="AV265" s="13" t="s">
        <v>85</v>
      </c>
      <c r="AW265" s="13" t="s">
        <v>4</v>
      </c>
      <c r="AX265" s="13" t="s">
        <v>83</v>
      </c>
      <c r="AY265" s="157" t="s">
        <v>147</v>
      </c>
    </row>
    <row r="266" spans="2:65" s="1" customFormat="1" ht="16.5" customHeight="1">
      <c r="B266" s="31"/>
      <c r="C266" s="132" t="s">
        <v>368</v>
      </c>
      <c r="D266" s="132" t="s">
        <v>150</v>
      </c>
      <c r="E266" s="133" t="s">
        <v>369</v>
      </c>
      <c r="F266" s="134" t="s">
        <v>370</v>
      </c>
      <c r="G266" s="135" t="s">
        <v>108</v>
      </c>
      <c r="H266" s="136">
        <v>90</v>
      </c>
      <c r="I266" s="137"/>
      <c r="J266" s="138">
        <f>ROUND(I266*H266,2)</f>
        <v>0</v>
      </c>
      <c r="K266" s="134" t="s">
        <v>154</v>
      </c>
      <c r="L266" s="31"/>
      <c r="M266" s="139" t="s">
        <v>1</v>
      </c>
      <c r="N266" s="140" t="s">
        <v>40</v>
      </c>
      <c r="P266" s="141">
        <f>O266*H266</f>
        <v>0</v>
      </c>
      <c r="Q266" s="141">
        <v>0</v>
      </c>
      <c r="R266" s="141">
        <f>Q266*H266</f>
        <v>0</v>
      </c>
      <c r="S266" s="141">
        <v>0</v>
      </c>
      <c r="T266" s="142">
        <f>S266*H266</f>
        <v>0</v>
      </c>
      <c r="AR266" s="143" t="s">
        <v>236</v>
      </c>
      <c r="AT266" s="143" t="s">
        <v>150</v>
      </c>
      <c r="AU266" s="143" t="s">
        <v>85</v>
      </c>
      <c r="AY266" s="16" t="s">
        <v>147</v>
      </c>
      <c r="BE266" s="144">
        <f>IF(N266="základní",J266,0)</f>
        <v>0</v>
      </c>
      <c r="BF266" s="144">
        <f>IF(N266="snížená",J266,0)</f>
        <v>0</v>
      </c>
      <c r="BG266" s="144">
        <f>IF(N266="zákl. přenesená",J266,0)</f>
        <v>0</v>
      </c>
      <c r="BH266" s="144">
        <f>IF(N266="sníž. přenesená",J266,0)</f>
        <v>0</v>
      </c>
      <c r="BI266" s="144">
        <f>IF(N266="nulová",J266,0)</f>
        <v>0</v>
      </c>
      <c r="BJ266" s="16" t="s">
        <v>83</v>
      </c>
      <c r="BK266" s="144">
        <f>ROUND(I266*H266,2)</f>
        <v>0</v>
      </c>
      <c r="BL266" s="16" t="s">
        <v>236</v>
      </c>
      <c r="BM266" s="143" t="s">
        <v>499</v>
      </c>
    </row>
    <row r="267" spans="2:65" s="1" customFormat="1" ht="11.25">
      <c r="B267" s="31"/>
      <c r="D267" s="145" t="s">
        <v>157</v>
      </c>
      <c r="F267" s="146" t="s">
        <v>372</v>
      </c>
      <c r="I267" s="147"/>
      <c r="L267" s="31"/>
      <c r="M267" s="148"/>
      <c r="T267" s="55"/>
      <c r="AT267" s="16" t="s">
        <v>157</v>
      </c>
      <c r="AU267" s="16" t="s">
        <v>85</v>
      </c>
    </row>
    <row r="268" spans="2:65" s="12" customFormat="1" ht="11.25">
      <c r="B268" s="149"/>
      <c r="D268" s="150" t="s">
        <v>159</v>
      </c>
      <c r="E268" s="151" t="s">
        <v>1</v>
      </c>
      <c r="F268" s="152" t="s">
        <v>339</v>
      </c>
      <c r="H268" s="151" t="s">
        <v>1</v>
      </c>
      <c r="I268" s="153"/>
      <c r="L268" s="149"/>
      <c r="M268" s="154"/>
      <c r="T268" s="155"/>
      <c r="AT268" s="151" t="s">
        <v>159</v>
      </c>
      <c r="AU268" s="151" t="s">
        <v>85</v>
      </c>
      <c r="AV268" s="12" t="s">
        <v>83</v>
      </c>
      <c r="AW268" s="12" t="s">
        <v>31</v>
      </c>
      <c r="AX268" s="12" t="s">
        <v>75</v>
      </c>
      <c r="AY268" s="151" t="s">
        <v>147</v>
      </c>
    </row>
    <row r="269" spans="2:65" s="13" customFormat="1" ht="11.25">
      <c r="B269" s="156"/>
      <c r="D269" s="150" t="s">
        <v>159</v>
      </c>
      <c r="E269" s="157" t="s">
        <v>1</v>
      </c>
      <c r="F269" s="158" t="s">
        <v>114</v>
      </c>
      <c r="H269" s="159">
        <v>90</v>
      </c>
      <c r="I269" s="160"/>
      <c r="L269" s="156"/>
      <c r="M269" s="161"/>
      <c r="T269" s="162"/>
      <c r="AT269" s="157" t="s">
        <v>159</v>
      </c>
      <c r="AU269" s="157" t="s">
        <v>85</v>
      </c>
      <c r="AV269" s="13" t="s">
        <v>85</v>
      </c>
      <c r="AW269" s="13" t="s">
        <v>31</v>
      </c>
      <c r="AX269" s="13" t="s">
        <v>83</v>
      </c>
      <c r="AY269" s="157" t="s">
        <v>147</v>
      </c>
    </row>
    <row r="270" spans="2:65" s="1" customFormat="1" ht="16.5" customHeight="1">
      <c r="B270" s="31"/>
      <c r="C270" s="170" t="s">
        <v>373</v>
      </c>
      <c r="D270" s="170" t="s">
        <v>256</v>
      </c>
      <c r="E270" s="171" t="s">
        <v>374</v>
      </c>
      <c r="F270" s="172" t="s">
        <v>375</v>
      </c>
      <c r="G270" s="173" t="s">
        <v>108</v>
      </c>
      <c r="H270" s="174">
        <v>94.5</v>
      </c>
      <c r="I270" s="175"/>
      <c r="J270" s="176">
        <f>ROUND(I270*H270,2)</f>
        <v>0</v>
      </c>
      <c r="K270" s="172" t="s">
        <v>1</v>
      </c>
      <c r="L270" s="177"/>
      <c r="M270" s="178" t="s">
        <v>1</v>
      </c>
      <c r="N270" s="179" t="s">
        <v>40</v>
      </c>
      <c r="P270" s="141">
        <f>O270*H270</f>
        <v>0</v>
      </c>
      <c r="Q270" s="141">
        <v>2.5000000000000001E-4</v>
      </c>
      <c r="R270" s="141">
        <f>Q270*H270</f>
        <v>2.3625E-2</v>
      </c>
      <c r="S270" s="141">
        <v>0</v>
      </c>
      <c r="T270" s="142">
        <f>S270*H270</f>
        <v>0</v>
      </c>
      <c r="AR270" s="143" t="s">
        <v>259</v>
      </c>
      <c r="AT270" s="143" t="s">
        <v>256</v>
      </c>
      <c r="AU270" s="143" t="s">
        <v>85</v>
      </c>
      <c r="AY270" s="16" t="s">
        <v>147</v>
      </c>
      <c r="BE270" s="144">
        <f>IF(N270="základní",J270,0)</f>
        <v>0</v>
      </c>
      <c r="BF270" s="144">
        <f>IF(N270="snížená",J270,0)</f>
        <v>0</v>
      </c>
      <c r="BG270" s="144">
        <f>IF(N270="zákl. přenesená",J270,0)</f>
        <v>0</v>
      </c>
      <c r="BH270" s="144">
        <f>IF(N270="sníž. přenesená",J270,0)</f>
        <v>0</v>
      </c>
      <c r="BI270" s="144">
        <f>IF(N270="nulová",J270,0)</f>
        <v>0</v>
      </c>
      <c r="BJ270" s="16" t="s">
        <v>83</v>
      </c>
      <c r="BK270" s="144">
        <f>ROUND(I270*H270,2)</f>
        <v>0</v>
      </c>
      <c r="BL270" s="16" t="s">
        <v>236</v>
      </c>
      <c r="BM270" s="143" t="s">
        <v>500</v>
      </c>
    </row>
    <row r="271" spans="2:65" s="13" customFormat="1" ht="11.25">
      <c r="B271" s="156"/>
      <c r="D271" s="150" t="s">
        <v>159</v>
      </c>
      <c r="F271" s="158" t="s">
        <v>377</v>
      </c>
      <c r="H271" s="159">
        <v>94.5</v>
      </c>
      <c r="I271" s="160"/>
      <c r="L271" s="156"/>
      <c r="M271" s="161"/>
      <c r="T271" s="162"/>
      <c r="AT271" s="157" t="s">
        <v>159</v>
      </c>
      <c r="AU271" s="157" t="s">
        <v>85</v>
      </c>
      <c r="AV271" s="13" t="s">
        <v>85</v>
      </c>
      <c r="AW271" s="13" t="s">
        <v>4</v>
      </c>
      <c r="AX271" s="13" t="s">
        <v>83</v>
      </c>
      <c r="AY271" s="157" t="s">
        <v>147</v>
      </c>
    </row>
    <row r="272" spans="2:65" s="1" customFormat="1" ht="24.2" customHeight="1">
      <c r="B272" s="31"/>
      <c r="C272" s="132" t="s">
        <v>378</v>
      </c>
      <c r="D272" s="132" t="s">
        <v>150</v>
      </c>
      <c r="E272" s="133" t="s">
        <v>379</v>
      </c>
      <c r="F272" s="134" t="s">
        <v>380</v>
      </c>
      <c r="G272" s="135" t="s">
        <v>153</v>
      </c>
      <c r="H272" s="136">
        <v>2.524</v>
      </c>
      <c r="I272" s="137"/>
      <c r="J272" s="138">
        <f>ROUND(I272*H272,2)</f>
        <v>0</v>
      </c>
      <c r="K272" s="134" t="s">
        <v>154</v>
      </c>
      <c r="L272" s="31"/>
      <c r="M272" s="139" t="s">
        <v>1</v>
      </c>
      <c r="N272" s="140" t="s">
        <v>40</v>
      </c>
      <c r="P272" s="141">
        <f>O272*H272</f>
        <v>0</v>
      </c>
      <c r="Q272" s="141">
        <v>0</v>
      </c>
      <c r="R272" s="141">
        <f>Q272*H272</f>
        <v>0</v>
      </c>
      <c r="S272" s="141">
        <v>0</v>
      </c>
      <c r="T272" s="142">
        <f>S272*H272</f>
        <v>0</v>
      </c>
      <c r="AR272" s="143" t="s">
        <v>236</v>
      </c>
      <c r="AT272" s="143" t="s">
        <v>150</v>
      </c>
      <c r="AU272" s="143" t="s">
        <v>85</v>
      </c>
      <c r="AY272" s="16" t="s">
        <v>147</v>
      </c>
      <c r="BE272" s="144">
        <f>IF(N272="základní",J272,0)</f>
        <v>0</v>
      </c>
      <c r="BF272" s="144">
        <f>IF(N272="snížená",J272,0)</f>
        <v>0</v>
      </c>
      <c r="BG272" s="144">
        <f>IF(N272="zákl. přenesená",J272,0)</f>
        <v>0</v>
      </c>
      <c r="BH272" s="144">
        <f>IF(N272="sníž. přenesená",J272,0)</f>
        <v>0</v>
      </c>
      <c r="BI272" s="144">
        <f>IF(N272="nulová",J272,0)</f>
        <v>0</v>
      </c>
      <c r="BJ272" s="16" t="s">
        <v>83</v>
      </c>
      <c r="BK272" s="144">
        <f>ROUND(I272*H272,2)</f>
        <v>0</v>
      </c>
      <c r="BL272" s="16" t="s">
        <v>236</v>
      </c>
      <c r="BM272" s="143" t="s">
        <v>501</v>
      </c>
    </row>
    <row r="273" spans="2:47" s="1" customFormat="1" ht="11.25">
      <c r="B273" s="31"/>
      <c r="D273" s="145" t="s">
        <v>157</v>
      </c>
      <c r="F273" s="146" t="s">
        <v>382</v>
      </c>
      <c r="I273" s="147"/>
      <c r="L273" s="31"/>
      <c r="M273" s="180"/>
      <c r="N273" s="181"/>
      <c r="O273" s="181"/>
      <c r="P273" s="181"/>
      <c r="Q273" s="181"/>
      <c r="R273" s="181"/>
      <c r="S273" s="181"/>
      <c r="T273" s="182"/>
      <c r="AT273" s="16" t="s">
        <v>157</v>
      </c>
      <c r="AU273" s="16" t="s">
        <v>85</v>
      </c>
    </row>
    <row r="274" spans="2:47" s="1" customFormat="1" ht="6.95" customHeight="1">
      <c r="B274" s="43"/>
      <c r="C274" s="44"/>
      <c r="D274" s="44"/>
      <c r="E274" s="44"/>
      <c r="F274" s="44"/>
      <c r="G274" s="44"/>
      <c r="H274" s="44"/>
      <c r="I274" s="44"/>
      <c r="J274" s="44"/>
      <c r="K274" s="44"/>
      <c r="L274" s="31"/>
    </row>
  </sheetData>
  <sheetProtection algorithmName="SHA-512" hashValue="iylVr8knsjk9gfcCfGqTYi+AC54/8v84TGpALmXW/sjVYUlnTZ6L/nwXeOBZTIl7dgL8QYhj2mrN8sdQuxm5KA==" saltValue="S2U/3MqAFTxaQEJHPqvx1gnCBOK1zThPGWFVQ51+iVhK+7vHZCsfOX+GCZLkCRuSuvAXkJn0nTcpxpKfDg9lvw==" spinCount="100000" sheet="1" objects="1" scenarios="1" formatColumns="0" formatRows="0" autoFilter="0"/>
  <autoFilter ref="C123:K273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hyperlinks>
    <hyperlink ref="F128" r:id="rId1" xr:uid="{00000000-0004-0000-0300-000000000000}"/>
    <hyperlink ref="F147" r:id="rId2" xr:uid="{00000000-0004-0000-0300-000001000000}"/>
    <hyperlink ref="F151" r:id="rId3" xr:uid="{00000000-0004-0000-0300-000002000000}"/>
    <hyperlink ref="F157" r:id="rId4" xr:uid="{00000000-0004-0000-0300-000003000000}"/>
    <hyperlink ref="F161" r:id="rId5" xr:uid="{00000000-0004-0000-0300-000004000000}"/>
    <hyperlink ref="F170" r:id="rId6" xr:uid="{00000000-0004-0000-0300-000005000000}"/>
    <hyperlink ref="F175" r:id="rId7" xr:uid="{00000000-0004-0000-0300-000006000000}"/>
    <hyperlink ref="F177" r:id="rId8" xr:uid="{00000000-0004-0000-0300-000007000000}"/>
    <hyperlink ref="F179" r:id="rId9" xr:uid="{00000000-0004-0000-0300-000008000000}"/>
    <hyperlink ref="F184" r:id="rId10" xr:uid="{00000000-0004-0000-0300-000009000000}"/>
    <hyperlink ref="F188" r:id="rId11" xr:uid="{00000000-0004-0000-0300-00000A000000}"/>
    <hyperlink ref="F192" r:id="rId12" xr:uid="{00000000-0004-0000-0300-00000B000000}"/>
    <hyperlink ref="F198" r:id="rId13" xr:uid="{00000000-0004-0000-0300-00000C000000}"/>
    <hyperlink ref="F204" r:id="rId14" xr:uid="{00000000-0004-0000-0300-00000D000000}"/>
    <hyperlink ref="F207" r:id="rId15" xr:uid="{00000000-0004-0000-0300-00000E000000}"/>
    <hyperlink ref="F210" r:id="rId16" xr:uid="{00000000-0004-0000-0300-00000F000000}"/>
    <hyperlink ref="F213" r:id="rId17" xr:uid="{00000000-0004-0000-0300-000010000000}"/>
    <hyperlink ref="F217" r:id="rId18" xr:uid="{00000000-0004-0000-0300-000011000000}"/>
    <hyperlink ref="F224" r:id="rId19" xr:uid="{00000000-0004-0000-0300-000012000000}"/>
    <hyperlink ref="F228" r:id="rId20" xr:uid="{00000000-0004-0000-0300-000013000000}"/>
    <hyperlink ref="F232" r:id="rId21" xr:uid="{00000000-0004-0000-0300-000014000000}"/>
    <hyperlink ref="F239" r:id="rId22" xr:uid="{00000000-0004-0000-0300-000015000000}"/>
    <hyperlink ref="F246" r:id="rId23" xr:uid="{00000000-0004-0000-0300-000016000000}"/>
    <hyperlink ref="F254" r:id="rId24" xr:uid="{00000000-0004-0000-0300-000017000000}"/>
    <hyperlink ref="F257" r:id="rId25" xr:uid="{00000000-0004-0000-0300-000018000000}"/>
    <hyperlink ref="F262" r:id="rId26" xr:uid="{00000000-0004-0000-0300-000019000000}"/>
    <hyperlink ref="F267" r:id="rId27" xr:uid="{00000000-0004-0000-0300-00001A000000}"/>
    <hyperlink ref="F273" r:id="rId28" xr:uid="{00000000-0004-0000-0300-00001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4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94</v>
      </c>
      <c r="AZ2" s="87" t="s">
        <v>436</v>
      </c>
      <c r="BA2" s="87" t="s">
        <v>436</v>
      </c>
      <c r="BB2" s="87" t="s">
        <v>103</v>
      </c>
      <c r="BC2" s="87" t="s">
        <v>502</v>
      </c>
      <c r="BD2" s="87" t="s">
        <v>105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  <c r="AZ3" s="87" t="s">
        <v>114</v>
      </c>
      <c r="BA3" s="87" t="s">
        <v>115</v>
      </c>
      <c r="BB3" s="87" t="s">
        <v>108</v>
      </c>
      <c r="BC3" s="87" t="s">
        <v>348</v>
      </c>
      <c r="BD3" s="87" t="s">
        <v>105</v>
      </c>
    </row>
    <row r="4" spans="2:56" ht="24.95" customHeight="1">
      <c r="B4" s="19"/>
      <c r="D4" s="20" t="s">
        <v>110</v>
      </c>
      <c r="L4" s="19"/>
      <c r="M4" s="88" t="s">
        <v>10</v>
      </c>
      <c r="AT4" s="16" t="s">
        <v>4</v>
      </c>
      <c r="AZ4" s="87" t="s">
        <v>438</v>
      </c>
      <c r="BA4" s="87" t="s">
        <v>439</v>
      </c>
      <c r="BB4" s="87" t="s">
        <v>103</v>
      </c>
      <c r="BC4" s="87" t="s">
        <v>503</v>
      </c>
      <c r="BD4" s="87" t="s">
        <v>105</v>
      </c>
    </row>
    <row r="5" spans="2:56" ht="6.95" customHeight="1">
      <c r="B5" s="19"/>
      <c r="L5" s="19"/>
      <c r="AZ5" s="87" t="s">
        <v>106</v>
      </c>
      <c r="BA5" s="87" t="s">
        <v>107</v>
      </c>
      <c r="BB5" s="87" t="s">
        <v>108</v>
      </c>
      <c r="BC5" s="87" t="s">
        <v>504</v>
      </c>
      <c r="BD5" s="87" t="s">
        <v>105</v>
      </c>
    </row>
    <row r="6" spans="2:56" ht="12" customHeight="1">
      <c r="B6" s="19"/>
      <c r="D6" s="26" t="s">
        <v>16</v>
      </c>
      <c r="L6" s="19"/>
    </row>
    <row r="7" spans="2:56" ht="26.25" customHeight="1">
      <c r="B7" s="19"/>
      <c r="E7" s="230" t="str">
        <f>'Rekapitulace stavby'!K6</f>
        <v>WALDORFSKÁ ŠKOLA BRNO - VÝMĚNA PODLAHOVÝCH KRYTIN</v>
      </c>
      <c r="F7" s="231"/>
      <c r="G7" s="231"/>
      <c r="H7" s="231"/>
      <c r="L7" s="19"/>
    </row>
    <row r="8" spans="2:56" s="1" customFormat="1" ht="12" customHeight="1">
      <c r="B8" s="31"/>
      <c r="D8" s="26" t="s">
        <v>117</v>
      </c>
      <c r="L8" s="31"/>
    </row>
    <row r="9" spans="2:56" s="1" customFormat="1" ht="16.5" customHeight="1">
      <c r="B9" s="31"/>
      <c r="E9" s="192" t="s">
        <v>505</v>
      </c>
      <c r="F9" s="232"/>
      <c r="G9" s="232"/>
      <c r="H9" s="232"/>
      <c r="L9" s="31"/>
    </row>
    <row r="10" spans="2:56" s="1" customFormat="1" ht="11.25">
      <c r="B10" s="31"/>
      <c r="L10" s="31"/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0</v>
      </c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5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35</v>
      </c>
      <c r="J30" s="65">
        <f>ROUND(J123,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4" t="s">
        <v>39</v>
      </c>
      <c r="E33" s="26" t="s">
        <v>40</v>
      </c>
      <c r="F33" s="91">
        <f>ROUND((SUM(BE123:BE248)),  2)</f>
        <v>0</v>
      </c>
      <c r="I33" s="92">
        <v>0.21</v>
      </c>
      <c r="J33" s="91">
        <f>ROUND(((SUM(BE123:BE248))*I33),  2)</f>
        <v>0</v>
      </c>
      <c r="L33" s="31"/>
    </row>
    <row r="34" spans="2:12" s="1" customFormat="1" ht="14.45" customHeight="1">
      <c r="B34" s="31"/>
      <c r="E34" s="26" t="s">
        <v>41</v>
      </c>
      <c r="F34" s="91">
        <f>ROUND((SUM(BF123:BF248)),  2)</f>
        <v>0</v>
      </c>
      <c r="I34" s="92">
        <v>0.12</v>
      </c>
      <c r="J34" s="91">
        <f>ROUND(((SUM(BF123:BF248))*I34),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1">
        <f>ROUND((SUM(BG123:BG248)),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1">
        <f>ROUND((SUM(BH123:BH248)),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1">
        <f>ROUND((SUM(BI123:BI248)),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45</v>
      </c>
      <c r="E39" s="56"/>
      <c r="F39" s="56"/>
      <c r="G39" s="95" t="s">
        <v>46</v>
      </c>
      <c r="H39" s="96" t="s">
        <v>47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99" t="s">
        <v>51</v>
      </c>
      <c r="G61" s="42" t="s">
        <v>50</v>
      </c>
      <c r="H61" s="33"/>
      <c r="I61" s="33"/>
      <c r="J61" s="10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99" t="s">
        <v>51</v>
      </c>
      <c r="G76" s="42" t="s">
        <v>50</v>
      </c>
      <c r="H76" s="33"/>
      <c r="I76" s="33"/>
      <c r="J76" s="10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0" t="str">
        <f>E7</f>
        <v>WALDORFSKÁ ŠKOLA BRNO - VÝMĚNA PODLAHOVÝCH KRYTIN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117</v>
      </c>
      <c r="L86" s="31"/>
    </row>
    <row r="87" spans="2:47" s="1" customFormat="1" ht="16.5" customHeight="1">
      <c r="B87" s="31"/>
      <c r="E87" s="192" t="str">
        <f>E9</f>
        <v>D.1.1.b 04 - PAVILON C - PŮDORYS 1.NP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BRNO</v>
      </c>
      <c r="I89" s="26" t="s">
        <v>22</v>
      </c>
      <c r="J89" s="51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WALDORFSKÁ ŠKOLA BRNO PLOVDIVSKÁ 2572/8, 616 00 BR</v>
      </c>
      <c r="I91" s="26" t="s">
        <v>29</v>
      </c>
      <c r="J91" s="29" t="str">
        <f>E21</f>
        <v>Ing.Šárka JUSTOVÁ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120</v>
      </c>
      <c r="D94" s="93"/>
      <c r="E94" s="93"/>
      <c r="F94" s="93"/>
      <c r="G94" s="93"/>
      <c r="H94" s="93"/>
      <c r="I94" s="93"/>
      <c r="J94" s="102" t="s">
        <v>121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122</v>
      </c>
      <c r="J96" s="65">
        <f>J123</f>
        <v>0</v>
      </c>
      <c r="L96" s="31"/>
      <c r="AU96" s="16" t="s">
        <v>123</v>
      </c>
    </row>
    <row r="97" spans="2:12" s="8" customFormat="1" ht="24.95" customHeight="1">
      <c r="B97" s="104"/>
      <c r="D97" s="105" t="s">
        <v>124</v>
      </c>
      <c r="E97" s="106"/>
      <c r="F97" s="106"/>
      <c r="G97" s="106"/>
      <c r="H97" s="106"/>
      <c r="I97" s="106"/>
      <c r="J97" s="107">
        <f>J124</f>
        <v>0</v>
      </c>
      <c r="L97" s="104"/>
    </row>
    <row r="98" spans="2:12" s="9" customFormat="1" ht="19.899999999999999" customHeight="1">
      <c r="B98" s="108"/>
      <c r="D98" s="109" t="s">
        <v>125</v>
      </c>
      <c r="E98" s="110"/>
      <c r="F98" s="110"/>
      <c r="G98" s="110"/>
      <c r="H98" s="110"/>
      <c r="I98" s="110"/>
      <c r="J98" s="111">
        <f>J125</f>
        <v>0</v>
      </c>
      <c r="L98" s="108"/>
    </row>
    <row r="99" spans="2:12" s="9" customFormat="1" ht="19.899999999999999" customHeight="1">
      <c r="B99" s="108"/>
      <c r="D99" s="109" t="s">
        <v>126</v>
      </c>
      <c r="E99" s="110"/>
      <c r="F99" s="110"/>
      <c r="G99" s="110"/>
      <c r="H99" s="110"/>
      <c r="I99" s="110"/>
      <c r="J99" s="111">
        <f>J144</f>
        <v>0</v>
      </c>
      <c r="L99" s="108"/>
    </row>
    <row r="100" spans="2:12" s="9" customFormat="1" ht="19.899999999999999" customHeight="1">
      <c r="B100" s="108"/>
      <c r="D100" s="109" t="s">
        <v>127</v>
      </c>
      <c r="E100" s="110"/>
      <c r="F100" s="110"/>
      <c r="G100" s="110"/>
      <c r="H100" s="110"/>
      <c r="I100" s="110"/>
      <c r="J100" s="111">
        <f>J153</f>
        <v>0</v>
      </c>
      <c r="L100" s="108"/>
    </row>
    <row r="101" spans="2:12" s="9" customFormat="1" ht="19.899999999999999" customHeight="1">
      <c r="B101" s="108"/>
      <c r="D101" s="109" t="s">
        <v>128</v>
      </c>
      <c r="E101" s="110"/>
      <c r="F101" s="110"/>
      <c r="G101" s="110"/>
      <c r="H101" s="110"/>
      <c r="I101" s="110"/>
      <c r="J101" s="111">
        <f>J162</f>
        <v>0</v>
      </c>
      <c r="L101" s="108"/>
    </row>
    <row r="102" spans="2:12" s="8" customFormat="1" ht="24.95" customHeight="1">
      <c r="B102" s="104"/>
      <c r="D102" s="105" t="s">
        <v>129</v>
      </c>
      <c r="E102" s="106"/>
      <c r="F102" s="106"/>
      <c r="G102" s="106"/>
      <c r="H102" s="106"/>
      <c r="I102" s="106"/>
      <c r="J102" s="107">
        <f>J165</f>
        <v>0</v>
      </c>
      <c r="L102" s="104"/>
    </row>
    <row r="103" spans="2:12" s="9" customFormat="1" ht="19.899999999999999" customHeight="1">
      <c r="B103" s="108"/>
      <c r="D103" s="109" t="s">
        <v>131</v>
      </c>
      <c r="E103" s="110"/>
      <c r="F103" s="110"/>
      <c r="G103" s="110"/>
      <c r="H103" s="110"/>
      <c r="I103" s="110"/>
      <c r="J103" s="111">
        <f>J166</f>
        <v>0</v>
      </c>
      <c r="L103" s="108"/>
    </row>
    <row r="104" spans="2:12" s="1" customFormat="1" ht="21.75" customHeight="1">
      <c r="B104" s="31"/>
      <c r="L104" s="31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12" s="1" customFormat="1" ht="24.95" customHeight="1">
      <c r="B110" s="31"/>
      <c r="C110" s="20" t="s">
        <v>132</v>
      </c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16</v>
      </c>
      <c r="L112" s="31"/>
    </row>
    <row r="113" spans="2:65" s="1" customFormat="1" ht="26.25" customHeight="1">
      <c r="B113" s="31"/>
      <c r="E113" s="230" t="str">
        <f>E7</f>
        <v>WALDORFSKÁ ŠKOLA BRNO - VÝMĚNA PODLAHOVÝCH KRYTIN</v>
      </c>
      <c r="F113" s="231"/>
      <c r="G113" s="231"/>
      <c r="H113" s="231"/>
      <c r="L113" s="31"/>
    </row>
    <row r="114" spans="2:65" s="1" customFormat="1" ht="12" customHeight="1">
      <c r="B114" s="31"/>
      <c r="C114" s="26" t="s">
        <v>117</v>
      </c>
      <c r="L114" s="31"/>
    </row>
    <row r="115" spans="2:65" s="1" customFormat="1" ht="16.5" customHeight="1">
      <c r="B115" s="31"/>
      <c r="E115" s="192" t="str">
        <f>E9</f>
        <v>D.1.1.b 04 - PAVILON C - PŮDORYS 1.NP</v>
      </c>
      <c r="F115" s="232"/>
      <c r="G115" s="232"/>
      <c r="H115" s="232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20</v>
      </c>
      <c r="F117" s="24" t="str">
        <f>F12</f>
        <v>BRNO</v>
      </c>
      <c r="I117" s="26" t="s">
        <v>22</v>
      </c>
      <c r="J117" s="51">
        <f>IF(J12="","",J12)</f>
        <v>0</v>
      </c>
      <c r="L117" s="31"/>
    </row>
    <row r="118" spans="2:65" s="1" customFormat="1" ht="6.95" customHeight="1">
      <c r="B118" s="31"/>
      <c r="L118" s="31"/>
    </row>
    <row r="119" spans="2:65" s="1" customFormat="1" ht="15.2" customHeight="1">
      <c r="B119" s="31"/>
      <c r="C119" s="26" t="s">
        <v>23</v>
      </c>
      <c r="F119" s="24" t="str">
        <f>E15</f>
        <v>WALDORFSKÁ ŠKOLA BRNO PLOVDIVSKÁ 2572/8, 616 00 BR</v>
      </c>
      <c r="I119" s="26" t="s">
        <v>29</v>
      </c>
      <c r="J119" s="29" t="str">
        <f>E21</f>
        <v>Ing.Šárka JUSTOVÁ</v>
      </c>
      <c r="L119" s="31"/>
    </row>
    <row r="120" spans="2:65" s="1" customFormat="1" ht="15.2" customHeight="1">
      <c r="B120" s="31"/>
      <c r="C120" s="26" t="s">
        <v>27</v>
      </c>
      <c r="F120" s="24" t="str">
        <f>IF(E18="","",E18)</f>
        <v>Vyplň údaj</v>
      </c>
      <c r="I120" s="26" t="s">
        <v>32</v>
      </c>
      <c r="J120" s="29" t="str">
        <f>E24</f>
        <v xml:space="preserve"> 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2"/>
      <c r="C122" s="113" t="s">
        <v>133</v>
      </c>
      <c r="D122" s="114" t="s">
        <v>60</v>
      </c>
      <c r="E122" s="114" t="s">
        <v>56</v>
      </c>
      <c r="F122" s="114" t="s">
        <v>57</v>
      </c>
      <c r="G122" s="114" t="s">
        <v>134</v>
      </c>
      <c r="H122" s="114" t="s">
        <v>135</v>
      </c>
      <c r="I122" s="114" t="s">
        <v>136</v>
      </c>
      <c r="J122" s="114" t="s">
        <v>121</v>
      </c>
      <c r="K122" s="115" t="s">
        <v>137</v>
      </c>
      <c r="L122" s="112"/>
      <c r="M122" s="58" t="s">
        <v>1</v>
      </c>
      <c r="N122" s="59" t="s">
        <v>39</v>
      </c>
      <c r="O122" s="59" t="s">
        <v>138</v>
      </c>
      <c r="P122" s="59" t="s">
        <v>139</v>
      </c>
      <c r="Q122" s="59" t="s">
        <v>140</v>
      </c>
      <c r="R122" s="59" t="s">
        <v>141</v>
      </c>
      <c r="S122" s="59" t="s">
        <v>142</v>
      </c>
      <c r="T122" s="60" t="s">
        <v>143</v>
      </c>
    </row>
    <row r="123" spans="2:65" s="1" customFormat="1" ht="22.9" customHeight="1">
      <c r="B123" s="31"/>
      <c r="C123" s="63" t="s">
        <v>144</v>
      </c>
      <c r="J123" s="116">
        <f>BK123</f>
        <v>0</v>
      </c>
      <c r="L123" s="31"/>
      <c r="M123" s="61"/>
      <c r="N123" s="52"/>
      <c r="O123" s="52"/>
      <c r="P123" s="117">
        <f>P124+P165</f>
        <v>0</v>
      </c>
      <c r="Q123" s="52"/>
      <c r="R123" s="117">
        <f>R124+R165</f>
        <v>0.80780885999999996</v>
      </c>
      <c r="S123" s="52"/>
      <c r="T123" s="118">
        <f>T124+T165</f>
        <v>0.20528500000000002</v>
      </c>
      <c r="AT123" s="16" t="s">
        <v>74</v>
      </c>
      <c r="AU123" s="16" t="s">
        <v>123</v>
      </c>
      <c r="BK123" s="119">
        <f>BK124+BK165</f>
        <v>0</v>
      </c>
    </row>
    <row r="124" spans="2:65" s="11" customFormat="1" ht="25.9" customHeight="1">
      <c r="B124" s="120"/>
      <c r="D124" s="121" t="s">
        <v>74</v>
      </c>
      <c r="E124" s="122" t="s">
        <v>145</v>
      </c>
      <c r="F124" s="122" t="s">
        <v>146</v>
      </c>
      <c r="I124" s="123"/>
      <c r="J124" s="124">
        <f>BK124</f>
        <v>0</v>
      </c>
      <c r="L124" s="120"/>
      <c r="M124" s="125"/>
      <c r="P124" s="126">
        <f>P125+P144+P153+P162</f>
        <v>0</v>
      </c>
      <c r="R124" s="126">
        <f>R125+R144+R153+R162</f>
        <v>0.43814039999999999</v>
      </c>
      <c r="T124" s="127">
        <f>T125+T144+T153+T162</f>
        <v>0</v>
      </c>
      <c r="AR124" s="121" t="s">
        <v>83</v>
      </c>
      <c r="AT124" s="128" t="s">
        <v>74</v>
      </c>
      <c r="AU124" s="128" t="s">
        <v>75</v>
      </c>
      <c r="AY124" s="121" t="s">
        <v>147</v>
      </c>
      <c r="BK124" s="129">
        <f>BK125+BK144+BK153+BK162</f>
        <v>0</v>
      </c>
    </row>
    <row r="125" spans="2:65" s="11" customFormat="1" ht="22.9" customHeight="1">
      <c r="B125" s="120"/>
      <c r="D125" s="121" t="s">
        <v>74</v>
      </c>
      <c r="E125" s="130" t="s">
        <v>148</v>
      </c>
      <c r="F125" s="130" t="s">
        <v>149</v>
      </c>
      <c r="I125" s="123"/>
      <c r="J125" s="131">
        <f>BK125</f>
        <v>0</v>
      </c>
      <c r="L125" s="120"/>
      <c r="M125" s="125"/>
      <c r="P125" s="126">
        <f>SUM(P126:P143)</f>
        <v>0</v>
      </c>
      <c r="R125" s="126">
        <f>SUM(R126:R143)</f>
        <v>0.43814039999999999</v>
      </c>
      <c r="T125" s="127">
        <f>SUM(T126:T143)</f>
        <v>0</v>
      </c>
      <c r="AR125" s="121" t="s">
        <v>83</v>
      </c>
      <c r="AT125" s="128" t="s">
        <v>74</v>
      </c>
      <c r="AU125" s="128" t="s">
        <v>83</v>
      </c>
      <c r="AY125" s="121" t="s">
        <v>147</v>
      </c>
      <c r="BK125" s="129">
        <f>SUM(BK126:BK143)</f>
        <v>0</v>
      </c>
    </row>
    <row r="126" spans="2:65" s="1" customFormat="1" ht="49.15" customHeight="1">
      <c r="B126" s="31"/>
      <c r="C126" s="132" t="s">
        <v>83</v>
      </c>
      <c r="D126" s="132" t="s">
        <v>150</v>
      </c>
      <c r="E126" s="133" t="s">
        <v>162</v>
      </c>
      <c r="F126" s="134" t="s">
        <v>163</v>
      </c>
      <c r="G126" s="135" t="s">
        <v>103</v>
      </c>
      <c r="H126" s="136">
        <v>12.72</v>
      </c>
      <c r="I126" s="137"/>
      <c r="J126" s="138">
        <f>ROUND(I126*H126,2)</f>
        <v>0</v>
      </c>
      <c r="K126" s="134" t="s">
        <v>1</v>
      </c>
      <c r="L126" s="31"/>
      <c r="M126" s="139" t="s">
        <v>1</v>
      </c>
      <c r="N126" s="140" t="s">
        <v>40</v>
      </c>
      <c r="P126" s="141">
        <f>O126*H126</f>
        <v>0</v>
      </c>
      <c r="Q126" s="141">
        <v>1.4999999999999999E-4</v>
      </c>
      <c r="R126" s="141">
        <f>Q126*H126</f>
        <v>1.908E-3</v>
      </c>
      <c r="S126" s="141">
        <v>0</v>
      </c>
      <c r="T126" s="142">
        <f>S126*H126</f>
        <v>0</v>
      </c>
      <c r="AR126" s="143" t="s">
        <v>155</v>
      </c>
      <c r="AT126" s="143" t="s">
        <v>150</v>
      </c>
      <c r="AU126" s="143" t="s">
        <v>85</v>
      </c>
      <c r="AY126" s="16" t="s">
        <v>147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6" t="s">
        <v>83</v>
      </c>
      <c r="BK126" s="144">
        <f>ROUND(I126*H126,2)</f>
        <v>0</v>
      </c>
      <c r="BL126" s="16" t="s">
        <v>155</v>
      </c>
      <c r="BM126" s="143" t="s">
        <v>506</v>
      </c>
    </row>
    <row r="127" spans="2:65" s="12" customFormat="1" ht="11.25">
      <c r="B127" s="149"/>
      <c r="D127" s="150" t="s">
        <v>159</v>
      </c>
      <c r="E127" s="151" t="s">
        <v>1</v>
      </c>
      <c r="F127" s="152" t="s">
        <v>165</v>
      </c>
      <c r="H127" s="151" t="s">
        <v>1</v>
      </c>
      <c r="I127" s="153"/>
      <c r="L127" s="149"/>
      <c r="M127" s="154"/>
      <c r="T127" s="155"/>
      <c r="AT127" s="151" t="s">
        <v>159</v>
      </c>
      <c r="AU127" s="151" t="s">
        <v>85</v>
      </c>
      <c r="AV127" s="12" t="s">
        <v>83</v>
      </c>
      <c r="AW127" s="12" t="s">
        <v>31</v>
      </c>
      <c r="AX127" s="12" t="s">
        <v>75</v>
      </c>
      <c r="AY127" s="151" t="s">
        <v>147</v>
      </c>
    </row>
    <row r="128" spans="2:65" s="13" customFormat="1" ht="11.25">
      <c r="B128" s="156"/>
      <c r="D128" s="150" t="s">
        <v>159</v>
      </c>
      <c r="E128" s="157" t="s">
        <v>1</v>
      </c>
      <c r="F128" s="158" t="s">
        <v>507</v>
      </c>
      <c r="H128" s="159">
        <v>8.9039999999999999</v>
      </c>
      <c r="I128" s="160"/>
      <c r="L128" s="156"/>
      <c r="M128" s="161"/>
      <c r="T128" s="162"/>
      <c r="AT128" s="157" t="s">
        <v>159</v>
      </c>
      <c r="AU128" s="157" t="s">
        <v>85</v>
      </c>
      <c r="AV128" s="13" t="s">
        <v>85</v>
      </c>
      <c r="AW128" s="13" t="s">
        <v>31</v>
      </c>
      <c r="AX128" s="13" t="s">
        <v>75</v>
      </c>
      <c r="AY128" s="157" t="s">
        <v>147</v>
      </c>
    </row>
    <row r="129" spans="2:65" s="12" customFormat="1" ht="11.25">
      <c r="B129" s="149"/>
      <c r="D129" s="150" t="s">
        <v>159</v>
      </c>
      <c r="E129" s="151" t="s">
        <v>1</v>
      </c>
      <c r="F129" s="152" t="s">
        <v>167</v>
      </c>
      <c r="H129" s="151" t="s">
        <v>1</v>
      </c>
      <c r="I129" s="153"/>
      <c r="L129" s="149"/>
      <c r="M129" s="154"/>
      <c r="T129" s="155"/>
      <c r="AT129" s="151" t="s">
        <v>159</v>
      </c>
      <c r="AU129" s="151" t="s">
        <v>85</v>
      </c>
      <c r="AV129" s="12" t="s">
        <v>83</v>
      </c>
      <c r="AW129" s="12" t="s">
        <v>31</v>
      </c>
      <c r="AX129" s="12" t="s">
        <v>75</v>
      </c>
      <c r="AY129" s="151" t="s">
        <v>147</v>
      </c>
    </row>
    <row r="130" spans="2:65" s="13" customFormat="1" ht="11.25">
      <c r="B130" s="156"/>
      <c r="D130" s="150" t="s">
        <v>159</v>
      </c>
      <c r="E130" s="157" t="s">
        <v>1</v>
      </c>
      <c r="F130" s="158" t="s">
        <v>508</v>
      </c>
      <c r="H130" s="159">
        <v>3.8159999999999998</v>
      </c>
      <c r="I130" s="160"/>
      <c r="L130" s="156"/>
      <c r="M130" s="161"/>
      <c r="T130" s="162"/>
      <c r="AT130" s="157" t="s">
        <v>159</v>
      </c>
      <c r="AU130" s="157" t="s">
        <v>85</v>
      </c>
      <c r="AV130" s="13" t="s">
        <v>85</v>
      </c>
      <c r="AW130" s="13" t="s">
        <v>31</v>
      </c>
      <c r="AX130" s="13" t="s">
        <v>75</v>
      </c>
      <c r="AY130" s="157" t="s">
        <v>147</v>
      </c>
    </row>
    <row r="131" spans="2:65" s="14" customFormat="1" ht="11.25">
      <c r="B131" s="163"/>
      <c r="D131" s="150" t="s">
        <v>159</v>
      </c>
      <c r="E131" s="164" t="s">
        <v>1</v>
      </c>
      <c r="F131" s="165" t="s">
        <v>169</v>
      </c>
      <c r="H131" s="166">
        <v>12.72</v>
      </c>
      <c r="I131" s="167"/>
      <c r="L131" s="163"/>
      <c r="M131" s="168"/>
      <c r="T131" s="169"/>
      <c r="AT131" s="164" t="s">
        <v>159</v>
      </c>
      <c r="AU131" s="164" t="s">
        <v>85</v>
      </c>
      <c r="AV131" s="14" t="s">
        <v>155</v>
      </c>
      <c r="AW131" s="14" t="s">
        <v>31</v>
      </c>
      <c r="AX131" s="14" t="s">
        <v>83</v>
      </c>
      <c r="AY131" s="164" t="s">
        <v>147</v>
      </c>
    </row>
    <row r="132" spans="2:65" s="1" customFormat="1" ht="62.65" customHeight="1">
      <c r="B132" s="31"/>
      <c r="C132" s="132" t="s">
        <v>85</v>
      </c>
      <c r="D132" s="132" t="s">
        <v>150</v>
      </c>
      <c r="E132" s="133" t="s">
        <v>170</v>
      </c>
      <c r="F132" s="134" t="s">
        <v>171</v>
      </c>
      <c r="G132" s="135" t="s">
        <v>103</v>
      </c>
      <c r="H132" s="136">
        <v>8.9039999999999999</v>
      </c>
      <c r="I132" s="137"/>
      <c r="J132" s="138">
        <f>ROUND(I132*H132,2)</f>
        <v>0</v>
      </c>
      <c r="K132" s="134" t="s">
        <v>1</v>
      </c>
      <c r="L132" s="31"/>
      <c r="M132" s="139" t="s">
        <v>1</v>
      </c>
      <c r="N132" s="140" t="s">
        <v>40</v>
      </c>
      <c r="P132" s="141">
        <f>O132*H132</f>
        <v>0</v>
      </c>
      <c r="Q132" s="141">
        <v>1.8500000000000001E-3</v>
      </c>
      <c r="R132" s="141">
        <f>Q132*H132</f>
        <v>1.6472400000000002E-2</v>
      </c>
      <c r="S132" s="141">
        <v>0</v>
      </c>
      <c r="T132" s="142">
        <f>S132*H132</f>
        <v>0</v>
      </c>
      <c r="AR132" s="143" t="s">
        <v>155</v>
      </c>
      <c r="AT132" s="143" t="s">
        <v>150</v>
      </c>
      <c r="AU132" s="143" t="s">
        <v>85</v>
      </c>
      <c r="AY132" s="16" t="s">
        <v>147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6" t="s">
        <v>83</v>
      </c>
      <c r="BK132" s="144">
        <f>ROUND(I132*H132,2)</f>
        <v>0</v>
      </c>
      <c r="BL132" s="16" t="s">
        <v>155</v>
      </c>
      <c r="BM132" s="143" t="s">
        <v>509</v>
      </c>
    </row>
    <row r="133" spans="2:65" s="12" customFormat="1" ht="11.25">
      <c r="B133" s="149"/>
      <c r="D133" s="150" t="s">
        <v>159</v>
      </c>
      <c r="E133" s="151" t="s">
        <v>1</v>
      </c>
      <c r="F133" s="152" t="s">
        <v>165</v>
      </c>
      <c r="H133" s="151" t="s">
        <v>1</v>
      </c>
      <c r="I133" s="153"/>
      <c r="L133" s="149"/>
      <c r="M133" s="154"/>
      <c r="T133" s="155"/>
      <c r="AT133" s="151" t="s">
        <v>159</v>
      </c>
      <c r="AU133" s="151" t="s">
        <v>85</v>
      </c>
      <c r="AV133" s="12" t="s">
        <v>83</v>
      </c>
      <c r="AW133" s="12" t="s">
        <v>31</v>
      </c>
      <c r="AX133" s="12" t="s">
        <v>75</v>
      </c>
      <c r="AY133" s="151" t="s">
        <v>147</v>
      </c>
    </row>
    <row r="134" spans="2:65" s="13" customFormat="1" ht="11.25">
      <c r="B134" s="156"/>
      <c r="D134" s="150" t="s">
        <v>159</v>
      </c>
      <c r="E134" s="157" t="s">
        <v>1</v>
      </c>
      <c r="F134" s="158" t="s">
        <v>507</v>
      </c>
      <c r="H134" s="159">
        <v>8.9039999999999999</v>
      </c>
      <c r="I134" s="160"/>
      <c r="L134" s="156"/>
      <c r="M134" s="161"/>
      <c r="T134" s="162"/>
      <c r="AT134" s="157" t="s">
        <v>159</v>
      </c>
      <c r="AU134" s="157" t="s">
        <v>85</v>
      </c>
      <c r="AV134" s="13" t="s">
        <v>85</v>
      </c>
      <c r="AW134" s="13" t="s">
        <v>31</v>
      </c>
      <c r="AX134" s="13" t="s">
        <v>75</v>
      </c>
      <c r="AY134" s="157" t="s">
        <v>147</v>
      </c>
    </row>
    <row r="135" spans="2:65" s="14" customFormat="1" ht="11.25">
      <c r="B135" s="163"/>
      <c r="D135" s="150" t="s">
        <v>159</v>
      </c>
      <c r="E135" s="164" t="s">
        <v>1</v>
      </c>
      <c r="F135" s="165" t="s">
        <v>169</v>
      </c>
      <c r="H135" s="166">
        <v>8.9039999999999999</v>
      </c>
      <c r="I135" s="167"/>
      <c r="L135" s="163"/>
      <c r="M135" s="168"/>
      <c r="T135" s="169"/>
      <c r="AT135" s="164" t="s">
        <v>159</v>
      </c>
      <c r="AU135" s="164" t="s">
        <v>85</v>
      </c>
      <c r="AV135" s="14" t="s">
        <v>155</v>
      </c>
      <c r="AW135" s="14" t="s">
        <v>31</v>
      </c>
      <c r="AX135" s="14" t="s">
        <v>83</v>
      </c>
      <c r="AY135" s="164" t="s">
        <v>147</v>
      </c>
    </row>
    <row r="136" spans="2:65" s="1" customFormat="1" ht="37.9" customHeight="1">
      <c r="B136" s="31"/>
      <c r="C136" s="132" t="s">
        <v>105</v>
      </c>
      <c r="D136" s="132" t="s">
        <v>150</v>
      </c>
      <c r="E136" s="133" t="s">
        <v>173</v>
      </c>
      <c r="F136" s="134" t="s">
        <v>174</v>
      </c>
      <c r="G136" s="135" t="s">
        <v>103</v>
      </c>
      <c r="H136" s="136">
        <v>3.8159999999999998</v>
      </c>
      <c r="I136" s="137"/>
      <c r="J136" s="138">
        <f>ROUND(I136*H136,2)</f>
        <v>0</v>
      </c>
      <c r="K136" s="134" t="s">
        <v>1</v>
      </c>
      <c r="L136" s="31"/>
      <c r="M136" s="139" t="s">
        <v>1</v>
      </c>
      <c r="N136" s="140" t="s">
        <v>40</v>
      </c>
      <c r="P136" s="141">
        <f>O136*H136</f>
        <v>0</v>
      </c>
      <c r="Q136" s="141">
        <v>5.5E-2</v>
      </c>
      <c r="R136" s="141">
        <f>Q136*H136</f>
        <v>0.20987999999999998</v>
      </c>
      <c r="S136" s="141">
        <v>0</v>
      </c>
      <c r="T136" s="142">
        <f>S136*H136</f>
        <v>0</v>
      </c>
      <c r="AR136" s="143" t="s">
        <v>155</v>
      </c>
      <c r="AT136" s="143" t="s">
        <v>150</v>
      </c>
      <c r="AU136" s="143" t="s">
        <v>85</v>
      </c>
      <c r="AY136" s="16" t="s">
        <v>147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6" t="s">
        <v>83</v>
      </c>
      <c r="BK136" s="144">
        <f>ROUND(I136*H136,2)</f>
        <v>0</v>
      </c>
      <c r="BL136" s="16" t="s">
        <v>155</v>
      </c>
      <c r="BM136" s="143" t="s">
        <v>510</v>
      </c>
    </row>
    <row r="137" spans="2:65" s="12" customFormat="1" ht="11.25">
      <c r="B137" s="149"/>
      <c r="D137" s="150" t="s">
        <v>159</v>
      </c>
      <c r="E137" s="151" t="s">
        <v>1</v>
      </c>
      <c r="F137" s="152" t="s">
        <v>167</v>
      </c>
      <c r="H137" s="151" t="s">
        <v>1</v>
      </c>
      <c r="I137" s="153"/>
      <c r="L137" s="149"/>
      <c r="M137" s="154"/>
      <c r="T137" s="155"/>
      <c r="AT137" s="151" t="s">
        <v>159</v>
      </c>
      <c r="AU137" s="151" t="s">
        <v>85</v>
      </c>
      <c r="AV137" s="12" t="s">
        <v>83</v>
      </c>
      <c r="AW137" s="12" t="s">
        <v>31</v>
      </c>
      <c r="AX137" s="12" t="s">
        <v>75</v>
      </c>
      <c r="AY137" s="151" t="s">
        <v>147</v>
      </c>
    </row>
    <row r="138" spans="2:65" s="13" customFormat="1" ht="11.25">
      <c r="B138" s="156"/>
      <c r="D138" s="150" t="s">
        <v>159</v>
      </c>
      <c r="E138" s="157" t="s">
        <v>1</v>
      </c>
      <c r="F138" s="158" t="s">
        <v>508</v>
      </c>
      <c r="H138" s="159">
        <v>3.8159999999999998</v>
      </c>
      <c r="I138" s="160"/>
      <c r="L138" s="156"/>
      <c r="M138" s="161"/>
      <c r="T138" s="162"/>
      <c r="AT138" s="157" t="s">
        <v>159</v>
      </c>
      <c r="AU138" s="157" t="s">
        <v>85</v>
      </c>
      <c r="AV138" s="13" t="s">
        <v>85</v>
      </c>
      <c r="AW138" s="13" t="s">
        <v>31</v>
      </c>
      <c r="AX138" s="13" t="s">
        <v>75</v>
      </c>
      <c r="AY138" s="157" t="s">
        <v>147</v>
      </c>
    </row>
    <row r="139" spans="2:65" s="14" customFormat="1" ht="11.25">
      <c r="B139" s="163"/>
      <c r="D139" s="150" t="s">
        <v>159</v>
      </c>
      <c r="E139" s="164" t="s">
        <v>1</v>
      </c>
      <c r="F139" s="165" t="s">
        <v>169</v>
      </c>
      <c r="H139" s="166">
        <v>3.8159999999999998</v>
      </c>
      <c r="I139" s="167"/>
      <c r="L139" s="163"/>
      <c r="M139" s="168"/>
      <c r="T139" s="169"/>
      <c r="AT139" s="164" t="s">
        <v>159</v>
      </c>
      <c r="AU139" s="164" t="s">
        <v>85</v>
      </c>
      <c r="AV139" s="14" t="s">
        <v>155</v>
      </c>
      <c r="AW139" s="14" t="s">
        <v>31</v>
      </c>
      <c r="AX139" s="14" t="s">
        <v>83</v>
      </c>
      <c r="AY139" s="164" t="s">
        <v>147</v>
      </c>
    </row>
    <row r="140" spans="2:65" s="1" customFormat="1" ht="49.15" customHeight="1">
      <c r="B140" s="31"/>
      <c r="C140" s="132" t="s">
        <v>155</v>
      </c>
      <c r="D140" s="132" t="s">
        <v>150</v>
      </c>
      <c r="E140" s="133" t="s">
        <v>177</v>
      </c>
      <c r="F140" s="134" t="s">
        <v>178</v>
      </c>
      <c r="G140" s="135" t="s">
        <v>103</v>
      </c>
      <c r="H140" s="136">
        <v>3.8159999999999998</v>
      </c>
      <c r="I140" s="137"/>
      <c r="J140" s="138">
        <f>ROUND(I140*H140,2)</f>
        <v>0</v>
      </c>
      <c r="K140" s="134" t="s">
        <v>1</v>
      </c>
      <c r="L140" s="31"/>
      <c r="M140" s="139" t="s">
        <v>1</v>
      </c>
      <c r="N140" s="140" t="s">
        <v>40</v>
      </c>
      <c r="P140" s="141">
        <f>O140*H140</f>
        <v>0</v>
      </c>
      <c r="Q140" s="141">
        <v>5.5E-2</v>
      </c>
      <c r="R140" s="141">
        <f>Q140*H140</f>
        <v>0.20987999999999998</v>
      </c>
      <c r="S140" s="141">
        <v>0</v>
      </c>
      <c r="T140" s="142">
        <f>S140*H140</f>
        <v>0</v>
      </c>
      <c r="AR140" s="143" t="s">
        <v>155</v>
      </c>
      <c r="AT140" s="143" t="s">
        <v>150</v>
      </c>
      <c r="AU140" s="143" t="s">
        <v>85</v>
      </c>
      <c r="AY140" s="16" t="s">
        <v>147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6" t="s">
        <v>83</v>
      </c>
      <c r="BK140" s="144">
        <f>ROUND(I140*H140,2)</f>
        <v>0</v>
      </c>
      <c r="BL140" s="16" t="s">
        <v>155</v>
      </c>
      <c r="BM140" s="143" t="s">
        <v>511</v>
      </c>
    </row>
    <row r="141" spans="2:65" s="12" customFormat="1" ht="11.25">
      <c r="B141" s="149"/>
      <c r="D141" s="150" t="s">
        <v>159</v>
      </c>
      <c r="E141" s="151" t="s">
        <v>1</v>
      </c>
      <c r="F141" s="152" t="s">
        <v>167</v>
      </c>
      <c r="H141" s="151" t="s">
        <v>1</v>
      </c>
      <c r="I141" s="153"/>
      <c r="L141" s="149"/>
      <c r="M141" s="154"/>
      <c r="T141" s="155"/>
      <c r="AT141" s="151" t="s">
        <v>159</v>
      </c>
      <c r="AU141" s="151" t="s">
        <v>85</v>
      </c>
      <c r="AV141" s="12" t="s">
        <v>83</v>
      </c>
      <c r="AW141" s="12" t="s">
        <v>31</v>
      </c>
      <c r="AX141" s="12" t="s">
        <v>75</v>
      </c>
      <c r="AY141" s="151" t="s">
        <v>147</v>
      </c>
    </row>
    <row r="142" spans="2:65" s="13" customFormat="1" ht="11.25">
      <c r="B142" s="156"/>
      <c r="D142" s="150" t="s">
        <v>159</v>
      </c>
      <c r="E142" s="157" t="s">
        <v>1</v>
      </c>
      <c r="F142" s="158" t="s">
        <v>508</v>
      </c>
      <c r="H142" s="159">
        <v>3.8159999999999998</v>
      </c>
      <c r="I142" s="160"/>
      <c r="L142" s="156"/>
      <c r="M142" s="161"/>
      <c r="T142" s="162"/>
      <c r="AT142" s="157" t="s">
        <v>159</v>
      </c>
      <c r="AU142" s="157" t="s">
        <v>85</v>
      </c>
      <c r="AV142" s="13" t="s">
        <v>85</v>
      </c>
      <c r="AW142" s="13" t="s">
        <v>31</v>
      </c>
      <c r="AX142" s="13" t="s">
        <v>75</v>
      </c>
      <c r="AY142" s="157" t="s">
        <v>147</v>
      </c>
    </row>
    <row r="143" spans="2:65" s="14" customFormat="1" ht="11.25">
      <c r="B143" s="163"/>
      <c r="D143" s="150" t="s">
        <v>159</v>
      </c>
      <c r="E143" s="164" t="s">
        <v>1</v>
      </c>
      <c r="F143" s="165" t="s">
        <v>169</v>
      </c>
      <c r="H143" s="166">
        <v>3.8159999999999998</v>
      </c>
      <c r="I143" s="167"/>
      <c r="L143" s="163"/>
      <c r="M143" s="168"/>
      <c r="T143" s="169"/>
      <c r="AT143" s="164" t="s">
        <v>159</v>
      </c>
      <c r="AU143" s="164" t="s">
        <v>85</v>
      </c>
      <c r="AV143" s="14" t="s">
        <v>155</v>
      </c>
      <c r="AW143" s="14" t="s">
        <v>31</v>
      </c>
      <c r="AX143" s="14" t="s">
        <v>83</v>
      </c>
      <c r="AY143" s="164" t="s">
        <v>147</v>
      </c>
    </row>
    <row r="144" spans="2:65" s="11" customFormat="1" ht="22.9" customHeight="1">
      <c r="B144" s="120"/>
      <c r="D144" s="121" t="s">
        <v>74</v>
      </c>
      <c r="E144" s="130" t="s">
        <v>190</v>
      </c>
      <c r="F144" s="130" t="s">
        <v>191</v>
      </c>
      <c r="I144" s="123"/>
      <c r="J144" s="131">
        <f>BK144</f>
        <v>0</v>
      </c>
      <c r="L144" s="120"/>
      <c r="M144" s="125"/>
      <c r="P144" s="126">
        <f>SUM(P145:P152)</f>
        <v>0</v>
      </c>
      <c r="R144" s="126">
        <f>SUM(R145:R152)</f>
        <v>0</v>
      </c>
      <c r="T144" s="127">
        <f>SUM(T145:T152)</f>
        <v>0</v>
      </c>
      <c r="AR144" s="121" t="s">
        <v>83</v>
      </c>
      <c r="AT144" s="128" t="s">
        <v>74</v>
      </c>
      <c r="AU144" s="128" t="s">
        <v>83</v>
      </c>
      <c r="AY144" s="121" t="s">
        <v>147</v>
      </c>
      <c r="BK144" s="129">
        <f>SUM(BK145:BK152)</f>
        <v>0</v>
      </c>
    </row>
    <row r="145" spans="2:65" s="1" customFormat="1" ht="16.5" customHeight="1">
      <c r="B145" s="31"/>
      <c r="C145" s="132" t="s">
        <v>176</v>
      </c>
      <c r="D145" s="132" t="s">
        <v>150</v>
      </c>
      <c r="E145" s="133" t="s">
        <v>193</v>
      </c>
      <c r="F145" s="134" t="s">
        <v>194</v>
      </c>
      <c r="G145" s="135" t="s">
        <v>195</v>
      </c>
      <c r="H145" s="136">
        <v>2</v>
      </c>
      <c r="I145" s="137"/>
      <c r="J145" s="138">
        <f>ROUND(I145*H145,2)</f>
        <v>0</v>
      </c>
      <c r="K145" s="134" t="s">
        <v>1</v>
      </c>
      <c r="L145" s="31"/>
      <c r="M145" s="139" t="s">
        <v>1</v>
      </c>
      <c r="N145" s="140" t="s">
        <v>40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155</v>
      </c>
      <c r="AT145" s="143" t="s">
        <v>150</v>
      </c>
      <c r="AU145" s="143" t="s">
        <v>85</v>
      </c>
      <c r="AY145" s="16" t="s">
        <v>147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6" t="s">
        <v>83</v>
      </c>
      <c r="BK145" s="144">
        <f>ROUND(I145*H145,2)</f>
        <v>0</v>
      </c>
      <c r="BL145" s="16" t="s">
        <v>155</v>
      </c>
      <c r="BM145" s="143" t="s">
        <v>512</v>
      </c>
    </row>
    <row r="146" spans="2:65" s="1" customFormat="1" ht="21.75" customHeight="1">
      <c r="B146" s="31"/>
      <c r="C146" s="132" t="s">
        <v>148</v>
      </c>
      <c r="D146" s="132" t="s">
        <v>150</v>
      </c>
      <c r="E146" s="133" t="s">
        <v>204</v>
      </c>
      <c r="F146" s="134" t="s">
        <v>205</v>
      </c>
      <c r="G146" s="135" t="s">
        <v>103</v>
      </c>
      <c r="H146" s="136">
        <v>12.72</v>
      </c>
      <c r="I146" s="137"/>
      <c r="J146" s="138">
        <f>ROUND(I146*H146,2)</f>
        <v>0</v>
      </c>
      <c r="K146" s="134" t="s">
        <v>154</v>
      </c>
      <c r="L146" s="31"/>
      <c r="M146" s="139" t="s">
        <v>1</v>
      </c>
      <c r="N146" s="140" t="s">
        <v>40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155</v>
      </c>
      <c r="AT146" s="143" t="s">
        <v>150</v>
      </c>
      <c r="AU146" s="143" t="s">
        <v>85</v>
      </c>
      <c r="AY146" s="16" t="s">
        <v>147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6" t="s">
        <v>83</v>
      </c>
      <c r="BK146" s="144">
        <f>ROUND(I146*H146,2)</f>
        <v>0</v>
      </c>
      <c r="BL146" s="16" t="s">
        <v>155</v>
      </c>
      <c r="BM146" s="143" t="s">
        <v>513</v>
      </c>
    </row>
    <row r="147" spans="2:65" s="1" customFormat="1" ht="11.25">
      <c r="B147" s="31"/>
      <c r="D147" s="145" t="s">
        <v>157</v>
      </c>
      <c r="F147" s="146" t="s">
        <v>207</v>
      </c>
      <c r="I147" s="147"/>
      <c r="L147" s="31"/>
      <c r="M147" s="148"/>
      <c r="T147" s="55"/>
      <c r="AT147" s="16" t="s">
        <v>157</v>
      </c>
      <c r="AU147" s="16" t="s">
        <v>85</v>
      </c>
    </row>
    <row r="148" spans="2:65" s="12" customFormat="1" ht="11.25">
      <c r="B148" s="149"/>
      <c r="D148" s="150" t="s">
        <v>159</v>
      </c>
      <c r="E148" s="151" t="s">
        <v>1</v>
      </c>
      <c r="F148" s="152" t="s">
        <v>165</v>
      </c>
      <c r="H148" s="151" t="s">
        <v>1</v>
      </c>
      <c r="I148" s="153"/>
      <c r="L148" s="149"/>
      <c r="M148" s="154"/>
      <c r="T148" s="155"/>
      <c r="AT148" s="151" t="s">
        <v>159</v>
      </c>
      <c r="AU148" s="151" t="s">
        <v>85</v>
      </c>
      <c r="AV148" s="12" t="s">
        <v>83</v>
      </c>
      <c r="AW148" s="12" t="s">
        <v>31</v>
      </c>
      <c r="AX148" s="12" t="s">
        <v>75</v>
      </c>
      <c r="AY148" s="151" t="s">
        <v>147</v>
      </c>
    </row>
    <row r="149" spans="2:65" s="13" customFormat="1" ht="11.25">
      <c r="B149" s="156"/>
      <c r="D149" s="150" t="s">
        <v>159</v>
      </c>
      <c r="E149" s="157" t="s">
        <v>1</v>
      </c>
      <c r="F149" s="158" t="s">
        <v>507</v>
      </c>
      <c r="H149" s="159">
        <v>8.9039999999999999</v>
      </c>
      <c r="I149" s="160"/>
      <c r="L149" s="156"/>
      <c r="M149" s="161"/>
      <c r="T149" s="162"/>
      <c r="AT149" s="157" t="s">
        <v>159</v>
      </c>
      <c r="AU149" s="157" t="s">
        <v>85</v>
      </c>
      <c r="AV149" s="13" t="s">
        <v>85</v>
      </c>
      <c r="AW149" s="13" t="s">
        <v>31</v>
      </c>
      <c r="AX149" s="13" t="s">
        <v>75</v>
      </c>
      <c r="AY149" s="157" t="s">
        <v>147</v>
      </c>
    </row>
    <row r="150" spans="2:65" s="12" customFormat="1" ht="11.25">
      <c r="B150" s="149"/>
      <c r="D150" s="150" t="s">
        <v>159</v>
      </c>
      <c r="E150" s="151" t="s">
        <v>1</v>
      </c>
      <c r="F150" s="152" t="s">
        <v>167</v>
      </c>
      <c r="H150" s="151" t="s">
        <v>1</v>
      </c>
      <c r="I150" s="153"/>
      <c r="L150" s="149"/>
      <c r="M150" s="154"/>
      <c r="T150" s="155"/>
      <c r="AT150" s="151" t="s">
        <v>159</v>
      </c>
      <c r="AU150" s="151" t="s">
        <v>85</v>
      </c>
      <c r="AV150" s="12" t="s">
        <v>83</v>
      </c>
      <c r="AW150" s="12" t="s">
        <v>31</v>
      </c>
      <c r="AX150" s="12" t="s">
        <v>75</v>
      </c>
      <c r="AY150" s="151" t="s">
        <v>147</v>
      </c>
    </row>
    <row r="151" spans="2:65" s="13" customFormat="1" ht="11.25">
      <c r="B151" s="156"/>
      <c r="D151" s="150" t="s">
        <v>159</v>
      </c>
      <c r="E151" s="157" t="s">
        <v>1</v>
      </c>
      <c r="F151" s="158" t="s">
        <v>508</v>
      </c>
      <c r="H151" s="159">
        <v>3.8159999999999998</v>
      </c>
      <c r="I151" s="160"/>
      <c r="L151" s="156"/>
      <c r="M151" s="161"/>
      <c r="T151" s="162"/>
      <c r="AT151" s="157" t="s">
        <v>159</v>
      </c>
      <c r="AU151" s="157" t="s">
        <v>85</v>
      </c>
      <c r="AV151" s="13" t="s">
        <v>85</v>
      </c>
      <c r="AW151" s="13" t="s">
        <v>31</v>
      </c>
      <c r="AX151" s="13" t="s">
        <v>75</v>
      </c>
      <c r="AY151" s="157" t="s">
        <v>147</v>
      </c>
    </row>
    <row r="152" spans="2:65" s="14" customFormat="1" ht="11.25">
      <c r="B152" s="163"/>
      <c r="D152" s="150" t="s">
        <v>159</v>
      </c>
      <c r="E152" s="164" t="s">
        <v>1</v>
      </c>
      <c r="F152" s="165" t="s">
        <v>169</v>
      </c>
      <c r="H152" s="166">
        <v>12.72</v>
      </c>
      <c r="I152" s="167"/>
      <c r="L152" s="163"/>
      <c r="M152" s="168"/>
      <c r="T152" s="169"/>
      <c r="AT152" s="164" t="s">
        <v>159</v>
      </c>
      <c r="AU152" s="164" t="s">
        <v>85</v>
      </c>
      <c r="AV152" s="14" t="s">
        <v>155</v>
      </c>
      <c r="AW152" s="14" t="s">
        <v>31</v>
      </c>
      <c r="AX152" s="14" t="s">
        <v>83</v>
      </c>
      <c r="AY152" s="164" t="s">
        <v>147</v>
      </c>
    </row>
    <row r="153" spans="2:65" s="11" customFormat="1" ht="22.9" customHeight="1">
      <c r="B153" s="120"/>
      <c r="D153" s="121" t="s">
        <v>74</v>
      </c>
      <c r="E153" s="130" t="s">
        <v>213</v>
      </c>
      <c r="F153" s="130" t="s">
        <v>214</v>
      </c>
      <c r="I153" s="123"/>
      <c r="J153" s="131">
        <f>BK153</f>
        <v>0</v>
      </c>
      <c r="L153" s="120"/>
      <c r="M153" s="125"/>
      <c r="P153" s="126">
        <f>SUM(P154:P161)</f>
        <v>0</v>
      </c>
      <c r="R153" s="126">
        <f>SUM(R154:R161)</f>
        <v>0</v>
      </c>
      <c r="T153" s="127">
        <f>SUM(T154:T161)</f>
        <v>0</v>
      </c>
      <c r="AR153" s="121" t="s">
        <v>83</v>
      </c>
      <c r="AT153" s="128" t="s">
        <v>74</v>
      </c>
      <c r="AU153" s="128" t="s">
        <v>83</v>
      </c>
      <c r="AY153" s="121" t="s">
        <v>147</v>
      </c>
      <c r="BK153" s="129">
        <f>SUM(BK154:BK161)</f>
        <v>0</v>
      </c>
    </row>
    <row r="154" spans="2:65" s="1" customFormat="1" ht="24.2" customHeight="1">
      <c r="B154" s="31"/>
      <c r="C154" s="132" t="s">
        <v>185</v>
      </c>
      <c r="D154" s="132" t="s">
        <v>150</v>
      </c>
      <c r="E154" s="133" t="s">
        <v>215</v>
      </c>
      <c r="F154" s="134" t="s">
        <v>216</v>
      </c>
      <c r="G154" s="135" t="s">
        <v>153</v>
      </c>
      <c r="H154" s="136">
        <v>0.20499999999999999</v>
      </c>
      <c r="I154" s="137"/>
      <c r="J154" s="138">
        <f>ROUND(I154*H154,2)</f>
        <v>0</v>
      </c>
      <c r="K154" s="134" t="s">
        <v>154</v>
      </c>
      <c r="L154" s="31"/>
      <c r="M154" s="139" t="s">
        <v>1</v>
      </c>
      <c r="N154" s="140" t="s">
        <v>40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155</v>
      </c>
      <c r="AT154" s="143" t="s">
        <v>150</v>
      </c>
      <c r="AU154" s="143" t="s">
        <v>85</v>
      </c>
      <c r="AY154" s="16" t="s">
        <v>147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6" t="s">
        <v>83</v>
      </c>
      <c r="BK154" s="144">
        <f>ROUND(I154*H154,2)</f>
        <v>0</v>
      </c>
      <c r="BL154" s="16" t="s">
        <v>155</v>
      </c>
      <c r="BM154" s="143" t="s">
        <v>514</v>
      </c>
    </row>
    <row r="155" spans="2:65" s="1" customFormat="1" ht="11.25">
      <c r="B155" s="31"/>
      <c r="D155" s="145" t="s">
        <v>157</v>
      </c>
      <c r="F155" s="146" t="s">
        <v>218</v>
      </c>
      <c r="I155" s="147"/>
      <c r="L155" s="31"/>
      <c r="M155" s="148"/>
      <c r="T155" s="55"/>
      <c r="AT155" s="16" t="s">
        <v>157</v>
      </c>
      <c r="AU155" s="16" t="s">
        <v>85</v>
      </c>
    </row>
    <row r="156" spans="2:65" s="1" customFormat="1" ht="24.2" customHeight="1">
      <c r="B156" s="31"/>
      <c r="C156" s="132" t="s">
        <v>192</v>
      </c>
      <c r="D156" s="132" t="s">
        <v>150</v>
      </c>
      <c r="E156" s="133" t="s">
        <v>220</v>
      </c>
      <c r="F156" s="134" t="s">
        <v>221</v>
      </c>
      <c r="G156" s="135" t="s">
        <v>153</v>
      </c>
      <c r="H156" s="136">
        <v>0.20499999999999999</v>
      </c>
      <c r="I156" s="137"/>
      <c r="J156" s="138">
        <f>ROUND(I156*H156,2)</f>
        <v>0</v>
      </c>
      <c r="K156" s="134" t="s">
        <v>154</v>
      </c>
      <c r="L156" s="31"/>
      <c r="M156" s="139" t="s">
        <v>1</v>
      </c>
      <c r="N156" s="140" t="s">
        <v>40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155</v>
      </c>
      <c r="AT156" s="143" t="s">
        <v>150</v>
      </c>
      <c r="AU156" s="143" t="s">
        <v>85</v>
      </c>
      <c r="AY156" s="16" t="s">
        <v>147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83</v>
      </c>
      <c r="BK156" s="144">
        <f>ROUND(I156*H156,2)</f>
        <v>0</v>
      </c>
      <c r="BL156" s="16" t="s">
        <v>155</v>
      </c>
      <c r="BM156" s="143" t="s">
        <v>515</v>
      </c>
    </row>
    <row r="157" spans="2:65" s="1" customFormat="1" ht="11.25">
      <c r="B157" s="31"/>
      <c r="D157" s="145" t="s">
        <v>157</v>
      </c>
      <c r="F157" s="146" t="s">
        <v>223</v>
      </c>
      <c r="I157" s="147"/>
      <c r="L157" s="31"/>
      <c r="M157" s="148"/>
      <c r="T157" s="55"/>
      <c r="AT157" s="16" t="s">
        <v>157</v>
      </c>
      <c r="AU157" s="16" t="s">
        <v>85</v>
      </c>
    </row>
    <row r="158" spans="2:65" s="1" customFormat="1" ht="24.2" customHeight="1">
      <c r="B158" s="31"/>
      <c r="C158" s="132" t="s">
        <v>190</v>
      </c>
      <c r="D158" s="132" t="s">
        <v>150</v>
      </c>
      <c r="E158" s="133" t="s">
        <v>225</v>
      </c>
      <c r="F158" s="134" t="s">
        <v>226</v>
      </c>
      <c r="G158" s="135" t="s">
        <v>153</v>
      </c>
      <c r="H158" s="136">
        <v>1.845</v>
      </c>
      <c r="I158" s="137"/>
      <c r="J158" s="138">
        <f>ROUND(I158*H158,2)</f>
        <v>0</v>
      </c>
      <c r="K158" s="134" t="s">
        <v>154</v>
      </c>
      <c r="L158" s="31"/>
      <c r="M158" s="139" t="s">
        <v>1</v>
      </c>
      <c r="N158" s="140" t="s">
        <v>40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155</v>
      </c>
      <c r="AT158" s="143" t="s">
        <v>150</v>
      </c>
      <c r="AU158" s="143" t="s">
        <v>85</v>
      </c>
      <c r="AY158" s="16" t="s">
        <v>147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6" t="s">
        <v>83</v>
      </c>
      <c r="BK158" s="144">
        <f>ROUND(I158*H158,2)</f>
        <v>0</v>
      </c>
      <c r="BL158" s="16" t="s">
        <v>155</v>
      </c>
      <c r="BM158" s="143" t="s">
        <v>516</v>
      </c>
    </row>
    <row r="159" spans="2:65" s="1" customFormat="1" ht="11.25">
      <c r="B159" s="31"/>
      <c r="D159" s="145" t="s">
        <v>157</v>
      </c>
      <c r="F159" s="146" t="s">
        <v>228</v>
      </c>
      <c r="I159" s="147"/>
      <c r="L159" s="31"/>
      <c r="M159" s="148"/>
      <c r="T159" s="55"/>
      <c r="AT159" s="16" t="s">
        <v>157</v>
      </c>
      <c r="AU159" s="16" t="s">
        <v>85</v>
      </c>
    </row>
    <row r="160" spans="2:65" s="13" customFormat="1" ht="11.25">
      <c r="B160" s="156"/>
      <c r="D160" s="150" t="s">
        <v>159</v>
      </c>
      <c r="F160" s="158" t="s">
        <v>517</v>
      </c>
      <c r="H160" s="159">
        <v>1.845</v>
      </c>
      <c r="I160" s="160"/>
      <c r="L160" s="156"/>
      <c r="M160" s="161"/>
      <c r="T160" s="162"/>
      <c r="AT160" s="157" t="s">
        <v>159</v>
      </c>
      <c r="AU160" s="157" t="s">
        <v>85</v>
      </c>
      <c r="AV160" s="13" t="s">
        <v>85</v>
      </c>
      <c r="AW160" s="13" t="s">
        <v>4</v>
      </c>
      <c r="AX160" s="13" t="s">
        <v>83</v>
      </c>
      <c r="AY160" s="157" t="s">
        <v>147</v>
      </c>
    </row>
    <row r="161" spans="2:65" s="1" customFormat="1" ht="24.2" customHeight="1">
      <c r="B161" s="31"/>
      <c r="C161" s="132" t="s">
        <v>203</v>
      </c>
      <c r="D161" s="132" t="s">
        <v>150</v>
      </c>
      <c r="E161" s="133" t="s">
        <v>231</v>
      </c>
      <c r="F161" s="134" t="s">
        <v>232</v>
      </c>
      <c r="G161" s="135" t="s">
        <v>153</v>
      </c>
      <c r="H161" s="136">
        <v>0.20499999999999999</v>
      </c>
      <c r="I161" s="137"/>
      <c r="J161" s="138">
        <f>ROUND(I161*H161,2)</f>
        <v>0</v>
      </c>
      <c r="K161" s="134" t="s">
        <v>1</v>
      </c>
      <c r="L161" s="31"/>
      <c r="M161" s="139" t="s">
        <v>1</v>
      </c>
      <c r="N161" s="140" t="s">
        <v>40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155</v>
      </c>
      <c r="AT161" s="143" t="s">
        <v>150</v>
      </c>
      <c r="AU161" s="143" t="s">
        <v>85</v>
      </c>
      <c r="AY161" s="16" t="s">
        <v>147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6" t="s">
        <v>83</v>
      </c>
      <c r="BK161" s="144">
        <f>ROUND(I161*H161,2)</f>
        <v>0</v>
      </c>
      <c r="BL161" s="16" t="s">
        <v>155</v>
      </c>
      <c r="BM161" s="143" t="s">
        <v>518</v>
      </c>
    </row>
    <row r="162" spans="2:65" s="11" customFormat="1" ht="22.9" customHeight="1">
      <c r="B162" s="120"/>
      <c r="D162" s="121" t="s">
        <v>74</v>
      </c>
      <c r="E162" s="130" t="s">
        <v>234</v>
      </c>
      <c r="F162" s="130" t="s">
        <v>235</v>
      </c>
      <c r="I162" s="123"/>
      <c r="J162" s="131">
        <f>BK162</f>
        <v>0</v>
      </c>
      <c r="L162" s="120"/>
      <c r="M162" s="125"/>
      <c r="P162" s="126">
        <f>SUM(P163:P164)</f>
        <v>0</v>
      </c>
      <c r="R162" s="126">
        <f>SUM(R163:R164)</f>
        <v>0</v>
      </c>
      <c r="T162" s="127">
        <f>SUM(T163:T164)</f>
        <v>0</v>
      </c>
      <c r="AR162" s="121" t="s">
        <v>83</v>
      </c>
      <c r="AT162" s="128" t="s">
        <v>74</v>
      </c>
      <c r="AU162" s="128" t="s">
        <v>83</v>
      </c>
      <c r="AY162" s="121" t="s">
        <v>147</v>
      </c>
      <c r="BK162" s="129">
        <f>SUM(BK163:BK164)</f>
        <v>0</v>
      </c>
    </row>
    <row r="163" spans="2:65" s="1" customFormat="1" ht="21.75" customHeight="1">
      <c r="B163" s="31"/>
      <c r="C163" s="132" t="s">
        <v>208</v>
      </c>
      <c r="D163" s="132" t="s">
        <v>150</v>
      </c>
      <c r="E163" s="133" t="s">
        <v>237</v>
      </c>
      <c r="F163" s="134" t="s">
        <v>238</v>
      </c>
      <c r="G163" s="135" t="s">
        <v>153</v>
      </c>
      <c r="H163" s="136">
        <v>0.438</v>
      </c>
      <c r="I163" s="137"/>
      <c r="J163" s="138">
        <f>ROUND(I163*H163,2)</f>
        <v>0</v>
      </c>
      <c r="K163" s="134" t="s">
        <v>154</v>
      </c>
      <c r="L163" s="31"/>
      <c r="M163" s="139" t="s">
        <v>1</v>
      </c>
      <c r="N163" s="140" t="s">
        <v>40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155</v>
      </c>
      <c r="AT163" s="143" t="s">
        <v>150</v>
      </c>
      <c r="AU163" s="143" t="s">
        <v>85</v>
      </c>
      <c r="AY163" s="16" t="s">
        <v>147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6" t="s">
        <v>83</v>
      </c>
      <c r="BK163" s="144">
        <f>ROUND(I163*H163,2)</f>
        <v>0</v>
      </c>
      <c r="BL163" s="16" t="s">
        <v>155</v>
      </c>
      <c r="BM163" s="143" t="s">
        <v>519</v>
      </c>
    </row>
    <row r="164" spans="2:65" s="1" customFormat="1" ht="11.25">
      <c r="B164" s="31"/>
      <c r="D164" s="145" t="s">
        <v>157</v>
      </c>
      <c r="F164" s="146" t="s">
        <v>240</v>
      </c>
      <c r="I164" s="147"/>
      <c r="L164" s="31"/>
      <c r="M164" s="148"/>
      <c r="T164" s="55"/>
      <c r="AT164" s="16" t="s">
        <v>157</v>
      </c>
      <c r="AU164" s="16" t="s">
        <v>85</v>
      </c>
    </row>
    <row r="165" spans="2:65" s="11" customFormat="1" ht="25.9" customHeight="1">
      <c r="B165" s="120"/>
      <c r="D165" s="121" t="s">
        <v>74</v>
      </c>
      <c r="E165" s="122" t="s">
        <v>241</v>
      </c>
      <c r="F165" s="122" t="s">
        <v>242</v>
      </c>
      <c r="I165" s="123"/>
      <c r="J165" s="124">
        <f>BK165</f>
        <v>0</v>
      </c>
      <c r="L165" s="120"/>
      <c r="M165" s="125"/>
      <c r="P165" s="126">
        <f>P166</f>
        <v>0</v>
      </c>
      <c r="R165" s="126">
        <f>R166</f>
        <v>0.36966846000000003</v>
      </c>
      <c r="T165" s="127">
        <f>T166</f>
        <v>0.20528500000000002</v>
      </c>
      <c r="AR165" s="121" t="s">
        <v>85</v>
      </c>
      <c r="AT165" s="128" t="s">
        <v>74</v>
      </c>
      <c r="AU165" s="128" t="s">
        <v>75</v>
      </c>
      <c r="AY165" s="121" t="s">
        <v>147</v>
      </c>
      <c r="BK165" s="129">
        <f>BK166</f>
        <v>0</v>
      </c>
    </row>
    <row r="166" spans="2:65" s="11" customFormat="1" ht="22.9" customHeight="1">
      <c r="B166" s="120"/>
      <c r="D166" s="121" t="s">
        <v>74</v>
      </c>
      <c r="E166" s="130" t="s">
        <v>276</v>
      </c>
      <c r="F166" s="130" t="s">
        <v>277</v>
      </c>
      <c r="I166" s="123"/>
      <c r="J166" s="131">
        <f>BK166</f>
        <v>0</v>
      </c>
      <c r="L166" s="120"/>
      <c r="M166" s="125"/>
      <c r="P166" s="126">
        <f>SUM(P167:P248)</f>
        <v>0</v>
      </c>
      <c r="R166" s="126">
        <f>SUM(R167:R248)</f>
        <v>0.36966846000000003</v>
      </c>
      <c r="T166" s="127">
        <f>SUM(T167:T248)</f>
        <v>0.20528500000000002</v>
      </c>
      <c r="AR166" s="121" t="s">
        <v>85</v>
      </c>
      <c r="AT166" s="128" t="s">
        <v>74</v>
      </c>
      <c r="AU166" s="128" t="s">
        <v>83</v>
      </c>
      <c r="AY166" s="121" t="s">
        <v>147</v>
      </c>
      <c r="BK166" s="129">
        <f>SUM(BK167:BK248)</f>
        <v>0</v>
      </c>
    </row>
    <row r="167" spans="2:65" s="1" customFormat="1" ht="16.5" customHeight="1">
      <c r="B167" s="31"/>
      <c r="C167" s="132" t="s">
        <v>8</v>
      </c>
      <c r="D167" s="132" t="s">
        <v>150</v>
      </c>
      <c r="E167" s="133" t="s">
        <v>279</v>
      </c>
      <c r="F167" s="134" t="s">
        <v>280</v>
      </c>
      <c r="G167" s="135" t="s">
        <v>103</v>
      </c>
      <c r="H167" s="136">
        <v>12.72</v>
      </c>
      <c r="I167" s="137"/>
      <c r="J167" s="138">
        <f>ROUND(I167*H167,2)</f>
        <v>0</v>
      </c>
      <c r="K167" s="134" t="s">
        <v>154</v>
      </c>
      <c r="L167" s="31"/>
      <c r="M167" s="139" t="s">
        <v>1</v>
      </c>
      <c r="N167" s="140" t="s">
        <v>40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236</v>
      </c>
      <c r="AT167" s="143" t="s">
        <v>150</v>
      </c>
      <c r="AU167" s="143" t="s">
        <v>85</v>
      </c>
      <c r="AY167" s="16" t="s">
        <v>147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6" t="s">
        <v>83</v>
      </c>
      <c r="BK167" s="144">
        <f>ROUND(I167*H167,2)</f>
        <v>0</v>
      </c>
      <c r="BL167" s="16" t="s">
        <v>236</v>
      </c>
      <c r="BM167" s="143" t="s">
        <v>520</v>
      </c>
    </row>
    <row r="168" spans="2:65" s="1" customFormat="1" ht="11.25">
      <c r="B168" s="31"/>
      <c r="D168" s="145" t="s">
        <v>157</v>
      </c>
      <c r="F168" s="146" t="s">
        <v>282</v>
      </c>
      <c r="I168" s="147"/>
      <c r="L168" s="31"/>
      <c r="M168" s="148"/>
      <c r="T168" s="55"/>
      <c r="AT168" s="16" t="s">
        <v>157</v>
      </c>
      <c r="AU168" s="16" t="s">
        <v>85</v>
      </c>
    </row>
    <row r="169" spans="2:65" s="13" customFormat="1" ht="11.25">
      <c r="B169" s="156"/>
      <c r="D169" s="150" t="s">
        <v>159</v>
      </c>
      <c r="E169" s="157" t="s">
        <v>1</v>
      </c>
      <c r="F169" s="158" t="s">
        <v>436</v>
      </c>
      <c r="H169" s="159">
        <v>12.72</v>
      </c>
      <c r="I169" s="160"/>
      <c r="L169" s="156"/>
      <c r="M169" s="161"/>
      <c r="T169" s="162"/>
      <c r="AT169" s="157" t="s">
        <v>159</v>
      </c>
      <c r="AU169" s="157" t="s">
        <v>85</v>
      </c>
      <c r="AV169" s="13" t="s">
        <v>85</v>
      </c>
      <c r="AW169" s="13" t="s">
        <v>31</v>
      </c>
      <c r="AX169" s="13" t="s">
        <v>83</v>
      </c>
      <c r="AY169" s="157" t="s">
        <v>147</v>
      </c>
    </row>
    <row r="170" spans="2:65" s="1" customFormat="1" ht="24.2" customHeight="1">
      <c r="B170" s="31"/>
      <c r="C170" s="132" t="s">
        <v>219</v>
      </c>
      <c r="D170" s="132" t="s">
        <v>150</v>
      </c>
      <c r="E170" s="133" t="s">
        <v>284</v>
      </c>
      <c r="F170" s="134" t="s">
        <v>285</v>
      </c>
      <c r="G170" s="135" t="s">
        <v>103</v>
      </c>
      <c r="H170" s="136">
        <v>11.1</v>
      </c>
      <c r="I170" s="137"/>
      <c r="J170" s="138">
        <f>ROUND(I170*H170,2)</f>
        <v>0</v>
      </c>
      <c r="K170" s="134" t="s">
        <v>154</v>
      </c>
      <c r="L170" s="31"/>
      <c r="M170" s="139" t="s">
        <v>1</v>
      </c>
      <c r="N170" s="140" t="s">
        <v>40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236</v>
      </c>
      <c r="AT170" s="143" t="s">
        <v>150</v>
      </c>
      <c r="AU170" s="143" t="s">
        <v>85</v>
      </c>
      <c r="AY170" s="16" t="s">
        <v>147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6" t="s">
        <v>83</v>
      </c>
      <c r="BK170" s="144">
        <f>ROUND(I170*H170,2)</f>
        <v>0</v>
      </c>
      <c r="BL170" s="16" t="s">
        <v>236</v>
      </c>
      <c r="BM170" s="143" t="s">
        <v>521</v>
      </c>
    </row>
    <row r="171" spans="2:65" s="1" customFormat="1" ht="11.25">
      <c r="B171" s="31"/>
      <c r="D171" s="145" t="s">
        <v>157</v>
      </c>
      <c r="F171" s="146" t="s">
        <v>287</v>
      </c>
      <c r="I171" s="147"/>
      <c r="L171" s="31"/>
      <c r="M171" s="148"/>
      <c r="T171" s="55"/>
      <c r="AT171" s="16" t="s">
        <v>157</v>
      </c>
      <c r="AU171" s="16" t="s">
        <v>85</v>
      </c>
    </row>
    <row r="172" spans="2:65" s="13" customFormat="1" ht="11.25">
      <c r="B172" s="156"/>
      <c r="D172" s="150" t="s">
        <v>159</v>
      </c>
      <c r="E172" s="157" t="s">
        <v>1</v>
      </c>
      <c r="F172" s="158" t="s">
        <v>522</v>
      </c>
      <c r="H172" s="159">
        <v>11.1</v>
      </c>
      <c r="I172" s="160"/>
      <c r="L172" s="156"/>
      <c r="M172" s="161"/>
      <c r="T172" s="162"/>
      <c r="AT172" s="157" t="s">
        <v>159</v>
      </c>
      <c r="AU172" s="157" t="s">
        <v>85</v>
      </c>
      <c r="AV172" s="13" t="s">
        <v>85</v>
      </c>
      <c r="AW172" s="13" t="s">
        <v>31</v>
      </c>
      <c r="AX172" s="13" t="s">
        <v>83</v>
      </c>
      <c r="AY172" s="157" t="s">
        <v>147</v>
      </c>
    </row>
    <row r="173" spans="2:65" s="1" customFormat="1" ht="24.2" customHeight="1">
      <c r="B173" s="31"/>
      <c r="C173" s="132" t="s">
        <v>224</v>
      </c>
      <c r="D173" s="132" t="s">
        <v>150</v>
      </c>
      <c r="E173" s="133" t="s">
        <v>523</v>
      </c>
      <c r="F173" s="134" t="s">
        <v>524</v>
      </c>
      <c r="G173" s="135" t="s">
        <v>103</v>
      </c>
      <c r="H173" s="136">
        <v>11.1</v>
      </c>
      <c r="I173" s="137"/>
      <c r="J173" s="138">
        <f>ROUND(I173*H173,2)</f>
        <v>0</v>
      </c>
      <c r="K173" s="134" t="s">
        <v>154</v>
      </c>
      <c r="L173" s="31"/>
      <c r="M173" s="139" t="s">
        <v>1</v>
      </c>
      <c r="N173" s="140" t="s">
        <v>40</v>
      </c>
      <c r="P173" s="141">
        <f>O173*H173</f>
        <v>0</v>
      </c>
      <c r="Q173" s="141">
        <v>5.0000000000000002E-5</v>
      </c>
      <c r="R173" s="141">
        <f>Q173*H173</f>
        <v>5.5500000000000005E-4</v>
      </c>
      <c r="S173" s="141">
        <v>0</v>
      </c>
      <c r="T173" s="142">
        <f>S173*H173</f>
        <v>0</v>
      </c>
      <c r="AR173" s="143" t="s">
        <v>236</v>
      </c>
      <c r="AT173" s="143" t="s">
        <v>150</v>
      </c>
      <c r="AU173" s="143" t="s">
        <v>85</v>
      </c>
      <c r="AY173" s="16" t="s">
        <v>147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6" t="s">
        <v>83</v>
      </c>
      <c r="BK173" s="144">
        <f>ROUND(I173*H173,2)</f>
        <v>0</v>
      </c>
      <c r="BL173" s="16" t="s">
        <v>236</v>
      </c>
      <c r="BM173" s="143" t="s">
        <v>525</v>
      </c>
    </row>
    <row r="174" spans="2:65" s="1" customFormat="1" ht="11.25">
      <c r="B174" s="31"/>
      <c r="D174" s="145" t="s">
        <v>157</v>
      </c>
      <c r="F174" s="146" t="s">
        <v>526</v>
      </c>
      <c r="I174" s="147"/>
      <c r="L174" s="31"/>
      <c r="M174" s="148"/>
      <c r="T174" s="55"/>
      <c r="AT174" s="16" t="s">
        <v>157</v>
      </c>
      <c r="AU174" s="16" t="s">
        <v>85</v>
      </c>
    </row>
    <row r="175" spans="2:65" s="12" customFormat="1" ht="11.25">
      <c r="B175" s="149"/>
      <c r="D175" s="150" t="s">
        <v>159</v>
      </c>
      <c r="E175" s="151" t="s">
        <v>1</v>
      </c>
      <c r="F175" s="152" t="s">
        <v>527</v>
      </c>
      <c r="H175" s="151" t="s">
        <v>1</v>
      </c>
      <c r="I175" s="153"/>
      <c r="L175" s="149"/>
      <c r="M175" s="154"/>
      <c r="T175" s="155"/>
      <c r="AT175" s="151" t="s">
        <v>159</v>
      </c>
      <c r="AU175" s="151" t="s">
        <v>85</v>
      </c>
      <c r="AV175" s="12" t="s">
        <v>83</v>
      </c>
      <c r="AW175" s="12" t="s">
        <v>31</v>
      </c>
      <c r="AX175" s="12" t="s">
        <v>75</v>
      </c>
      <c r="AY175" s="151" t="s">
        <v>147</v>
      </c>
    </row>
    <row r="176" spans="2:65" s="13" customFormat="1" ht="11.25">
      <c r="B176" s="156"/>
      <c r="D176" s="150" t="s">
        <v>159</v>
      </c>
      <c r="E176" s="157" t="s">
        <v>1</v>
      </c>
      <c r="F176" s="158" t="s">
        <v>522</v>
      </c>
      <c r="H176" s="159">
        <v>11.1</v>
      </c>
      <c r="I176" s="160"/>
      <c r="L176" s="156"/>
      <c r="M176" s="161"/>
      <c r="T176" s="162"/>
      <c r="AT176" s="157" t="s">
        <v>159</v>
      </c>
      <c r="AU176" s="157" t="s">
        <v>85</v>
      </c>
      <c r="AV176" s="13" t="s">
        <v>85</v>
      </c>
      <c r="AW176" s="13" t="s">
        <v>31</v>
      </c>
      <c r="AX176" s="13" t="s">
        <v>83</v>
      </c>
      <c r="AY176" s="157" t="s">
        <v>147</v>
      </c>
    </row>
    <row r="177" spans="2:65" s="1" customFormat="1" ht="24.2" customHeight="1">
      <c r="B177" s="31"/>
      <c r="C177" s="132" t="s">
        <v>230</v>
      </c>
      <c r="D177" s="132" t="s">
        <v>150</v>
      </c>
      <c r="E177" s="133" t="s">
        <v>295</v>
      </c>
      <c r="F177" s="134" t="s">
        <v>296</v>
      </c>
      <c r="G177" s="135" t="s">
        <v>103</v>
      </c>
      <c r="H177" s="136">
        <v>12.72</v>
      </c>
      <c r="I177" s="137"/>
      <c r="J177" s="138">
        <f>ROUND(I177*H177,2)</f>
        <v>0</v>
      </c>
      <c r="K177" s="134" t="s">
        <v>154</v>
      </c>
      <c r="L177" s="31"/>
      <c r="M177" s="139" t="s">
        <v>1</v>
      </c>
      <c r="N177" s="140" t="s">
        <v>40</v>
      </c>
      <c r="P177" s="141">
        <f>O177*H177</f>
        <v>0</v>
      </c>
      <c r="Q177" s="141">
        <v>2.0000000000000001E-4</v>
      </c>
      <c r="R177" s="141">
        <f>Q177*H177</f>
        <v>2.5440000000000003E-3</v>
      </c>
      <c r="S177" s="141">
        <v>0</v>
      </c>
      <c r="T177" s="142">
        <f>S177*H177</f>
        <v>0</v>
      </c>
      <c r="AR177" s="143" t="s">
        <v>236</v>
      </c>
      <c r="AT177" s="143" t="s">
        <v>150</v>
      </c>
      <c r="AU177" s="143" t="s">
        <v>85</v>
      </c>
      <c r="AY177" s="16" t="s">
        <v>147</v>
      </c>
      <c r="BE177" s="144">
        <f>IF(N177="základní",J177,0)</f>
        <v>0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6" t="s">
        <v>83</v>
      </c>
      <c r="BK177" s="144">
        <f>ROUND(I177*H177,2)</f>
        <v>0</v>
      </c>
      <c r="BL177" s="16" t="s">
        <v>236</v>
      </c>
      <c r="BM177" s="143" t="s">
        <v>528</v>
      </c>
    </row>
    <row r="178" spans="2:65" s="1" customFormat="1" ht="11.25">
      <c r="B178" s="31"/>
      <c r="D178" s="145" t="s">
        <v>157</v>
      </c>
      <c r="F178" s="146" t="s">
        <v>298</v>
      </c>
      <c r="I178" s="147"/>
      <c r="L178" s="31"/>
      <c r="M178" s="148"/>
      <c r="T178" s="55"/>
      <c r="AT178" s="16" t="s">
        <v>157</v>
      </c>
      <c r="AU178" s="16" t="s">
        <v>85</v>
      </c>
    </row>
    <row r="179" spans="2:65" s="12" customFormat="1" ht="11.25">
      <c r="B179" s="149"/>
      <c r="D179" s="150" t="s">
        <v>159</v>
      </c>
      <c r="E179" s="151" t="s">
        <v>1</v>
      </c>
      <c r="F179" s="152" t="s">
        <v>165</v>
      </c>
      <c r="H179" s="151" t="s">
        <v>1</v>
      </c>
      <c r="I179" s="153"/>
      <c r="L179" s="149"/>
      <c r="M179" s="154"/>
      <c r="T179" s="155"/>
      <c r="AT179" s="151" t="s">
        <v>159</v>
      </c>
      <c r="AU179" s="151" t="s">
        <v>85</v>
      </c>
      <c r="AV179" s="12" t="s">
        <v>83</v>
      </c>
      <c r="AW179" s="12" t="s">
        <v>31</v>
      </c>
      <c r="AX179" s="12" t="s">
        <v>75</v>
      </c>
      <c r="AY179" s="151" t="s">
        <v>147</v>
      </c>
    </row>
    <row r="180" spans="2:65" s="13" customFormat="1" ht="11.25">
      <c r="B180" s="156"/>
      <c r="D180" s="150" t="s">
        <v>159</v>
      </c>
      <c r="E180" s="157" t="s">
        <v>1</v>
      </c>
      <c r="F180" s="158" t="s">
        <v>507</v>
      </c>
      <c r="H180" s="159">
        <v>8.9039999999999999</v>
      </c>
      <c r="I180" s="160"/>
      <c r="L180" s="156"/>
      <c r="M180" s="161"/>
      <c r="T180" s="162"/>
      <c r="AT180" s="157" t="s">
        <v>159</v>
      </c>
      <c r="AU180" s="157" t="s">
        <v>85</v>
      </c>
      <c r="AV180" s="13" t="s">
        <v>85</v>
      </c>
      <c r="AW180" s="13" t="s">
        <v>31</v>
      </c>
      <c r="AX180" s="13" t="s">
        <v>75</v>
      </c>
      <c r="AY180" s="157" t="s">
        <v>147</v>
      </c>
    </row>
    <row r="181" spans="2:65" s="12" customFormat="1" ht="11.25">
      <c r="B181" s="149"/>
      <c r="D181" s="150" t="s">
        <v>159</v>
      </c>
      <c r="E181" s="151" t="s">
        <v>1</v>
      </c>
      <c r="F181" s="152" t="s">
        <v>167</v>
      </c>
      <c r="H181" s="151" t="s">
        <v>1</v>
      </c>
      <c r="I181" s="153"/>
      <c r="L181" s="149"/>
      <c r="M181" s="154"/>
      <c r="T181" s="155"/>
      <c r="AT181" s="151" t="s">
        <v>159</v>
      </c>
      <c r="AU181" s="151" t="s">
        <v>85</v>
      </c>
      <c r="AV181" s="12" t="s">
        <v>83</v>
      </c>
      <c r="AW181" s="12" t="s">
        <v>31</v>
      </c>
      <c r="AX181" s="12" t="s">
        <v>75</v>
      </c>
      <c r="AY181" s="151" t="s">
        <v>147</v>
      </c>
    </row>
    <row r="182" spans="2:65" s="13" customFormat="1" ht="11.25">
      <c r="B182" s="156"/>
      <c r="D182" s="150" t="s">
        <v>159</v>
      </c>
      <c r="E182" s="157" t="s">
        <v>1</v>
      </c>
      <c r="F182" s="158" t="s">
        <v>508</v>
      </c>
      <c r="H182" s="159">
        <v>3.8159999999999998</v>
      </c>
      <c r="I182" s="160"/>
      <c r="L182" s="156"/>
      <c r="M182" s="161"/>
      <c r="T182" s="162"/>
      <c r="AT182" s="157" t="s">
        <v>159</v>
      </c>
      <c r="AU182" s="157" t="s">
        <v>85</v>
      </c>
      <c r="AV182" s="13" t="s">
        <v>85</v>
      </c>
      <c r="AW182" s="13" t="s">
        <v>31</v>
      </c>
      <c r="AX182" s="13" t="s">
        <v>75</v>
      </c>
      <c r="AY182" s="157" t="s">
        <v>147</v>
      </c>
    </row>
    <row r="183" spans="2:65" s="14" customFormat="1" ht="11.25">
      <c r="B183" s="163"/>
      <c r="D183" s="150" t="s">
        <v>159</v>
      </c>
      <c r="E183" s="164" t="s">
        <v>1</v>
      </c>
      <c r="F183" s="165" t="s">
        <v>169</v>
      </c>
      <c r="H183" s="166">
        <v>12.72</v>
      </c>
      <c r="I183" s="167"/>
      <c r="L183" s="163"/>
      <c r="M183" s="168"/>
      <c r="T183" s="169"/>
      <c r="AT183" s="164" t="s">
        <v>159</v>
      </c>
      <c r="AU183" s="164" t="s">
        <v>85</v>
      </c>
      <c r="AV183" s="14" t="s">
        <v>155</v>
      </c>
      <c r="AW183" s="14" t="s">
        <v>31</v>
      </c>
      <c r="AX183" s="14" t="s">
        <v>83</v>
      </c>
      <c r="AY183" s="164" t="s">
        <v>147</v>
      </c>
    </row>
    <row r="184" spans="2:65" s="1" customFormat="1" ht="33" customHeight="1">
      <c r="B184" s="31"/>
      <c r="C184" s="132" t="s">
        <v>236</v>
      </c>
      <c r="D184" s="132" t="s">
        <v>150</v>
      </c>
      <c r="E184" s="133" t="s">
        <v>300</v>
      </c>
      <c r="F184" s="134" t="s">
        <v>301</v>
      </c>
      <c r="G184" s="135" t="s">
        <v>103</v>
      </c>
      <c r="H184" s="136">
        <v>12.72</v>
      </c>
      <c r="I184" s="137"/>
      <c r="J184" s="138">
        <f>ROUND(I184*H184,2)</f>
        <v>0</v>
      </c>
      <c r="K184" s="134" t="s">
        <v>154</v>
      </c>
      <c r="L184" s="31"/>
      <c r="M184" s="139" t="s">
        <v>1</v>
      </c>
      <c r="N184" s="140" t="s">
        <v>40</v>
      </c>
      <c r="P184" s="141">
        <f>O184*H184</f>
        <v>0</v>
      </c>
      <c r="Q184" s="141">
        <v>7.5799999999999999E-3</v>
      </c>
      <c r="R184" s="141">
        <f>Q184*H184</f>
        <v>9.6417600000000006E-2</v>
      </c>
      <c r="S184" s="141">
        <v>0</v>
      </c>
      <c r="T184" s="142">
        <f>S184*H184</f>
        <v>0</v>
      </c>
      <c r="AR184" s="143" t="s">
        <v>236</v>
      </c>
      <c r="AT184" s="143" t="s">
        <v>150</v>
      </c>
      <c r="AU184" s="143" t="s">
        <v>85</v>
      </c>
      <c r="AY184" s="16" t="s">
        <v>147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6" t="s">
        <v>83</v>
      </c>
      <c r="BK184" s="144">
        <f>ROUND(I184*H184,2)</f>
        <v>0</v>
      </c>
      <c r="BL184" s="16" t="s">
        <v>236</v>
      </c>
      <c r="BM184" s="143" t="s">
        <v>529</v>
      </c>
    </row>
    <row r="185" spans="2:65" s="1" customFormat="1" ht="11.25">
      <c r="B185" s="31"/>
      <c r="D185" s="145" t="s">
        <v>157</v>
      </c>
      <c r="F185" s="146" t="s">
        <v>303</v>
      </c>
      <c r="I185" s="147"/>
      <c r="L185" s="31"/>
      <c r="M185" s="148"/>
      <c r="T185" s="55"/>
      <c r="AT185" s="16" t="s">
        <v>157</v>
      </c>
      <c r="AU185" s="16" t="s">
        <v>85</v>
      </c>
    </row>
    <row r="186" spans="2:65" s="12" customFormat="1" ht="11.25">
      <c r="B186" s="149"/>
      <c r="D186" s="150" t="s">
        <v>159</v>
      </c>
      <c r="E186" s="151" t="s">
        <v>1</v>
      </c>
      <c r="F186" s="152" t="s">
        <v>530</v>
      </c>
      <c r="H186" s="151" t="s">
        <v>1</v>
      </c>
      <c r="I186" s="153"/>
      <c r="L186" s="149"/>
      <c r="M186" s="154"/>
      <c r="T186" s="155"/>
      <c r="AT186" s="151" t="s">
        <v>159</v>
      </c>
      <c r="AU186" s="151" t="s">
        <v>85</v>
      </c>
      <c r="AV186" s="12" t="s">
        <v>83</v>
      </c>
      <c r="AW186" s="12" t="s">
        <v>31</v>
      </c>
      <c r="AX186" s="12" t="s">
        <v>75</v>
      </c>
      <c r="AY186" s="151" t="s">
        <v>147</v>
      </c>
    </row>
    <row r="187" spans="2:65" s="13" customFormat="1" ht="11.25">
      <c r="B187" s="156"/>
      <c r="D187" s="150" t="s">
        <v>159</v>
      </c>
      <c r="E187" s="157" t="s">
        <v>1</v>
      </c>
      <c r="F187" s="158" t="s">
        <v>436</v>
      </c>
      <c r="H187" s="159">
        <v>12.72</v>
      </c>
      <c r="I187" s="160"/>
      <c r="L187" s="156"/>
      <c r="M187" s="161"/>
      <c r="T187" s="162"/>
      <c r="AT187" s="157" t="s">
        <v>159</v>
      </c>
      <c r="AU187" s="157" t="s">
        <v>85</v>
      </c>
      <c r="AV187" s="13" t="s">
        <v>85</v>
      </c>
      <c r="AW187" s="13" t="s">
        <v>31</v>
      </c>
      <c r="AX187" s="13" t="s">
        <v>83</v>
      </c>
      <c r="AY187" s="157" t="s">
        <v>147</v>
      </c>
    </row>
    <row r="188" spans="2:65" s="1" customFormat="1" ht="37.9" customHeight="1">
      <c r="B188" s="31"/>
      <c r="C188" s="132" t="s">
        <v>245</v>
      </c>
      <c r="D188" s="132" t="s">
        <v>150</v>
      </c>
      <c r="E188" s="133" t="s">
        <v>531</v>
      </c>
      <c r="F188" s="134" t="s">
        <v>532</v>
      </c>
      <c r="G188" s="135" t="s">
        <v>103</v>
      </c>
      <c r="H188" s="136">
        <v>11.1</v>
      </c>
      <c r="I188" s="137"/>
      <c r="J188" s="138">
        <f>ROUND(I188*H188,2)</f>
        <v>0</v>
      </c>
      <c r="K188" s="134" t="s">
        <v>154</v>
      </c>
      <c r="L188" s="31"/>
      <c r="M188" s="139" t="s">
        <v>1</v>
      </c>
      <c r="N188" s="140" t="s">
        <v>40</v>
      </c>
      <c r="P188" s="141">
        <f>O188*H188</f>
        <v>0</v>
      </c>
      <c r="Q188" s="141">
        <v>8.2500000000000004E-3</v>
      </c>
      <c r="R188" s="141">
        <f>Q188*H188</f>
        <v>9.1575000000000004E-2</v>
      </c>
      <c r="S188" s="141">
        <v>0</v>
      </c>
      <c r="T188" s="142">
        <f>S188*H188</f>
        <v>0</v>
      </c>
      <c r="AR188" s="143" t="s">
        <v>236</v>
      </c>
      <c r="AT188" s="143" t="s">
        <v>150</v>
      </c>
      <c r="AU188" s="143" t="s">
        <v>85</v>
      </c>
      <c r="AY188" s="16" t="s">
        <v>147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6" t="s">
        <v>83</v>
      </c>
      <c r="BK188" s="144">
        <f>ROUND(I188*H188,2)</f>
        <v>0</v>
      </c>
      <c r="BL188" s="16" t="s">
        <v>236</v>
      </c>
      <c r="BM188" s="143" t="s">
        <v>533</v>
      </c>
    </row>
    <row r="189" spans="2:65" s="1" customFormat="1" ht="11.25">
      <c r="B189" s="31"/>
      <c r="D189" s="145" t="s">
        <v>157</v>
      </c>
      <c r="F189" s="146" t="s">
        <v>534</v>
      </c>
      <c r="I189" s="147"/>
      <c r="L189" s="31"/>
      <c r="M189" s="148"/>
      <c r="T189" s="55"/>
      <c r="AT189" s="16" t="s">
        <v>157</v>
      </c>
      <c r="AU189" s="16" t="s">
        <v>85</v>
      </c>
    </row>
    <row r="190" spans="2:65" s="12" customFormat="1" ht="11.25">
      <c r="B190" s="149"/>
      <c r="D190" s="150" t="s">
        <v>159</v>
      </c>
      <c r="E190" s="151" t="s">
        <v>1</v>
      </c>
      <c r="F190" s="152" t="s">
        <v>527</v>
      </c>
      <c r="H190" s="151" t="s">
        <v>1</v>
      </c>
      <c r="I190" s="153"/>
      <c r="L190" s="149"/>
      <c r="M190" s="154"/>
      <c r="T190" s="155"/>
      <c r="AT190" s="151" t="s">
        <v>159</v>
      </c>
      <c r="AU190" s="151" t="s">
        <v>85</v>
      </c>
      <c r="AV190" s="12" t="s">
        <v>83</v>
      </c>
      <c r="AW190" s="12" t="s">
        <v>31</v>
      </c>
      <c r="AX190" s="12" t="s">
        <v>75</v>
      </c>
      <c r="AY190" s="151" t="s">
        <v>147</v>
      </c>
    </row>
    <row r="191" spans="2:65" s="13" customFormat="1" ht="11.25">
      <c r="B191" s="156"/>
      <c r="D191" s="150" t="s">
        <v>159</v>
      </c>
      <c r="E191" s="157" t="s">
        <v>1</v>
      </c>
      <c r="F191" s="158" t="s">
        <v>522</v>
      </c>
      <c r="H191" s="159">
        <v>11.1</v>
      </c>
      <c r="I191" s="160"/>
      <c r="L191" s="156"/>
      <c r="M191" s="161"/>
      <c r="T191" s="162"/>
      <c r="AT191" s="157" t="s">
        <v>159</v>
      </c>
      <c r="AU191" s="157" t="s">
        <v>85</v>
      </c>
      <c r="AV191" s="13" t="s">
        <v>85</v>
      </c>
      <c r="AW191" s="13" t="s">
        <v>31</v>
      </c>
      <c r="AX191" s="13" t="s">
        <v>83</v>
      </c>
      <c r="AY191" s="157" t="s">
        <v>147</v>
      </c>
    </row>
    <row r="192" spans="2:65" s="1" customFormat="1" ht="24.2" customHeight="1">
      <c r="B192" s="31"/>
      <c r="C192" s="132" t="s">
        <v>250</v>
      </c>
      <c r="D192" s="132" t="s">
        <v>150</v>
      </c>
      <c r="E192" s="133" t="s">
        <v>535</v>
      </c>
      <c r="F192" s="134" t="s">
        <v>536</v>
      </c>
      <c r="G192" s="135" t="s">
        <v>103</v>
      </c>
      <c r="H192" s="136">
        <v>5.55</v>
      </c>
      <c r="I192" s="137"/>
      <c r="J192" s="138">
        <f>ROUND(I192*H192,2)</f>
        <v>0</v>
      </c>
      <c r="K192" s="134" t="s">
        <v>154</v>
      </c>
      <c r="L192" s="31"/>
      <c r="M192" s="139" t="s">
        <v>1</v>
      </c>
      <c r="N192" s="140" t="s">
        <v>40</v>
      </c>
      <c r="P192" s="141">
        <f>O192*H192</f>
        <v>0</v>
      </c>
      <c r="Q192" s="141">
        <v>4.3200000000000001E-3</v>
      </c>
      <c r="R192" s="141">
        <f>Q192*H192</f>
        <v>2.3976000000000001E-2</v>
      </c>
      <c r="S192" s="141">
        <v>0</v>
      </c>
      <c r="T192" s="142">
        <f>S192*H192</f>
        <v>0</v>
      </c>
      <c r="AR192" s="143" t="s">
        <v>236</v>
      </c>
      <c r="AT192" s="143" t="s">
        <v>150</v>
      </c>
      <c r="AU192" s="143" t="s">
        <v>85</v>
      </c>
      <c r="AY192" s="16" t="s">
        <v>147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6" t="s">
        <v>83</v>
      </c>
      <c r="BK192" s="144">
        <f>ROUND(I192*H192,2)</f>
        <v>0</v>
      </c>
      <c r="BL192" s="16" t="s">
        <v>236</v>
      </c>
      <c r="BM192" s="143" t="s">
        <v>537</v>
      </c>
    </row>
    <row r="193" spans="2:65" s="1" customFormat="1" ht="11.25">
      <c r="B193" s="31"/>
      <c r="D193" s="145" t="s">
        <v>157</v>
      </c>
      <c r="F193" s="146" t="s">
        <v>538</v>
      </c>
      <c r="I193" s="147"/>
      <c r="L193" s="31"/>
      <c r="M193" s="148"/>
      <c r="T193" s="55"/>
      <c r="AT193" s="16" t="s">
        <v>157</v>
      </c>
      <c r="AU193" s="16" t="s">
        <v>85</v>
      </c>
    </row>
    <row r="194" spans="2:65" s="12" customFormat="1" ht="11.25">
      <c r="B194" s="149"/>
      <c r="D194" s="150" t="s">
        <v>159</v>
      </c>
      <c r="E194" s="151" t="s">
        <v>1</v>
      </c>
      <c r="F194" s="152" t="s">
        <v>527</v>
      </c>
      <c r="H194" s="151" t="s">
        <v>1</v>
      </c>
      <c r="I194" s="153"/>
      <c r="L194" s="149"/>
      <c r="M194" s="154"/>
      <c r="T194" s="155"/>
      <c r="AT194" s="151" t="s">
        <v>159</v>
      </c>
      <c r="AU194" s="151" t="s">
        <v>85</v>
      </c>
      <c r="AV194" s="12" t="s">
        <v>83</v>
      </c>
      <c r="AW194" s="12" t="s">
        <v>31</v>
      </c>
      <c r="AX194" s="12" t="s">
        <v>75</v>
      </c>
      <c r="AY194" s="151" t="s">
        <v>147</v>
      </c>
    </row>
    <row r="195" spans="2:65" s="13" customFormat="1" ht="11.25">
      <c r="B195" s="156"/>
      <c r="D195" s="150" t="s">
        <v>159</v>
      </c>
      <c r="E195" s="157" t="s">
        <v>1</v>
      </c>
      <c r="F195" s="158" t="s">
        <v>539</v>
      </c>
      <c r="H195" s="159">
        <v>5.55</v>
      </c>
      <c r="I195" s="160"/>
      <c r="L195" s="156"/>
      <c r="M195" s="161"/>
      <c r="T195" s="162"/>
      <c r="AT195" s="157" t="s">
        <v>159</v>
      </c>
      <c r="AU195" s="157" t="s">
        <v>85</v>
      </c>
      <c r="AV195" s="13" t="s">
        <v>85</v>
      </c>
      <c r="AW195" s="13" t="s">
        <v>31</v>
      </c>
      <c r="AX195" s="13" t="s">
        <v>83</v>
      </c>
      <c r="AY195" s="157" t="s">
        <v>147</v>
      </c>
    </row>
    <row r="196" spans="2:65" s="1" customFormat="1" ht="16.5" customHeight="1">
      <c r="B196" s="31"/>
      <c r="C196" s="132" t="s">
        <v>255</v>
      </c>
      <c r="D196" s="132" t="s">
        <v>150</v>
      </c>
      <c r="E196" s="133" t="s">
        <v>540</v>
      </c>
      <c r="F196" s="134" t="s">
        <v>541</v>
      </c>
      <c r="G196" s="135" t="s">
        <v>108</v>
      </c>
      <c r="H196" s="136">
        <v>37</v>
      </c>
      <c r="I196" s="137"/>
      <c r="J196" s="138">
        <f>ROUND(I196*H196,2)</f>
        <v>0</v>
      </c>
      <c r="K196" s="134" t="s">
        <v>154</v>
      </c>
      <c r="L196" s="31"/>
      <c r="M196" s="139" t="s">
        <v>1</v>
      </c>
      <c r="N196" s="140" t="s">
        <v>40</v>
      </c>
      <c r="P196" s="141">
        <f>O196*H196</f>
        <v>0</v>
      </c>
      <c r="Q196" s="141">
        <v>1.1999999999999999E-3</v>
      </c>
      <c r="R196" s="141">
        <f>Q196*H196</f>
        <v>4.4399999999999995E-2</v>
      </c>
      <c r="S196" s="141">
        <v>0</v>
      </c>
      <c r="T196" s="142">
        <f>S196*H196</f>
        <v>0</v>
      </c>
      <c r="AR196" s="143" t="s">
        <v>236</v>
      </c>
      <c r="AT196" s="143" t="s">
        <v>150</v>
      </c>
      <c r="AU196" s="143" t="s">
        <v>85</v>
      </c>
      <c r="AY196" s="16" t="s">
        <v>147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6" t="s">
        <v>83</v>
      </c>
      <c r="BK196" s="144">
        <f>ROUND(I196*H196,2)</f>
        <v>0</v>
      </c>
      <c r="BL196" s="16" t="s">
        <v>236</v>
      </c>
      <c r="BM196" s="143" t="s">
        <v>542</v>
      </c>
    </row>
    <row r="197" spans="2:65" s="1" customFormat="1" ht="11.25">
      <c r="B197" s="31"/>
      <c r="D197" s="145" t="s">
        <v>157</v>
      </c>
      <c r="F197" s="146" t="s">
        <v>543</v>
      </c>
      <c r="I197" s="147"/>
      <c r="L197" s="31"/>
      <c r="M197" s="148"/>
      <c r="T197" s="55"/>
      <c r="AT197" s="16" t="s">
        <v>157</v>
      </c>
      <c r="AU197" s="16" t="s">
        <v>85</v>
      </c>
    </row>
    <row r="198" spans="2:65" s="1" customFormat="1" ht="68.25">
      <c r="B198" s="31"/>
      <c r="D198" s="150" t="s">
        <v>544</v>
      </c>
      <c r="F198" s="183" t="s">
        <v>545</v>
      </c>
      <c r="I198" s="147"/>
      <c r="L198" s="31"/>
      <c r="M198" s="148"/>
      <c r="T198" s="55"/>
      <c r="AT198" s="16" t="s">
        <v>544</v>
      </c>
      <c r="AU198" s="16" t="s">
        <v>85</v>
      </c>
    </row>
    <row r="199" spans="2:65" s="12" customFormat="1" ht="11.25">
      <c r="B199" s="149"/>
      <c r="D199" s="150" t="s">
        <v>159</v>
      </c>
      <c r="E199" s="151" t="s">
        <v>1</v>
      </c>
      <c r="F199" s="152" t="s">
        <v>527</v>
      </c>
      <c r="H199" s="151" t="s">
        <v>1</v>
      </c>
      <c r="I199" s="153"/>
      <c r="L199" s="149"/>
      <c r="M199" s="154"/>
      <c r="T199" s="155"/>
      <c r="AT199" s="151" t="s">
        <v>159</v>
      </c>
      <c r="AU199" s="151" t="s">
        <v>85</v>
      </c>
      <c r="AV199" s="12" t="s">
        <v>83</v>
      </c>
      <c r="AW199" s="12" t="s">
        <v>31</v>
      </c>
      <c r="AX199" s="12" t="s">
        <v>75</v>
      </c>
      <c r="AY199" s="151" t="s">
        <v>147</v>
      </c>
    </row>
    <row r="200" spans="2:65" s="13" customFormat="1" ht="11.25">
      <c r="B200" s="156"/>
      <c r="D200" s="150" t="s">
        <v>159</v>
      </c>
      <c r="E200" s="157" t="s">
        <v>1</v>
      </c>
      <c r="F200" s="158" t="s">
        <v>114</v>
      </c>
      <c r="H200" s="159">
        <v>37</v>
      </c>
      <c r="I200" s="160"/>
      <c r="L200" s="156"/>
      <c r="M200" s="161"/>
      <c r="T200" s="162"/>
      <c r="AT200" s="157" t="s">
        <v>159</v>
      </c>
      <c r="AU200" s="157" t="s">
        <v>85</v>
      </c>
      <c r="AV200" s="13" t="s">
        <v>85</v>
      </c>
      <c r="AW200" s="13" t="s">
        <v>31</v>
      </c>
      <c r="AX200" s="13" t="s">
        <v>83</v>
      </c>
      <c r="AY200" s="157" t="s">
        <v>147</v>
      </c>
    </row>
    <row r="201" spans="2:65" s="1" customFormat="1" ht="24.2" customHeight="1">
      <c r="B201" s="31"/>
      <c r="C201" s="132" t="s">
        <v>262</v>
      </c>
      <c r="D201" s="132" t="s">
        <v>150</v>
      </c>
      <c r="E201" s="133" t="s">
        <v>306</v>
      </c>
      <c r="F201" s="134" t="s">
        <v>307</v>
      </c>
      <c r="G201" s="135" t="s">
        <v>103</v>
      </c>
      <c r="H201" s="136">
        <v>12.72</v>
      </c>
      <c r="I201" s="137"/>
      <c r="J201" s="138">
        <f>ROUND(I201*H201,2)</f>
        <v>0</v>
      </c>
      <c r="K201" s="134" t="s">
        <v>154</v>
      </c>
      <c r="L201" s="31"/>
      <c r="M201" s="139" t="s">
        <v>1</v>
      </c>
      <c r="N201" s="140" t="s">
        <v>40</v>
      </c>
      <c r="P201" s="141">
        <f>O201*H201</f>
        <v>0</v>
      </c>
      <c r="Q201" s="141">
        <v>0</v>
      </c>
      <c r="R201" s="141">
        <f>Q201*H201</f>
        <v>0</v>
      </c>
      <c r="S201" s="141">
        <v>2.5000000000000001E-3</v>
      </c>
      <c r="T201" s="142">
        <f>S201*H201</f>
        <v>3.1800000000000002E-2</v>
      </c>
      <c r="AR201" s="143" t="s">
        <v>236</v>
      </c>
      <c r="AT201" s="143" t="s">
        <v>150</v>
      </c>
      <c r="AU201" s="143" t="s">
        <v>85</v>
      </c>
      <c r="AY201" s="16" t="s">
        <v>147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6" t="s">
        <v>83</v>
      </c>
      <c r="BK201" s="144">
        <f>ROUND(I201*H201,2)</f>
        <v>0</v>
      </c>
      <c r="BL201" s="16" t="s">
        <v>236</v>
      </c>
      <c r="BM201" s="143" t="s">
        <v>546</v>
      </c>
    </row>
    <row r="202" spans="2:65" s="1" customFormat="1" ht="11.25">
      <c r="B202" s="31"/>
      <c r="D202" s="145" t="s">
        <v>157</v>
      </c>
      <c r="F202" s="146" t="s">
        <v>309</v>
      </c>
      <c r="I202" s="147"/>
      <c r="L202" s="31"/>
      <c r="M202" s="148"/>
      <c r="T202" s="55"/>
      <c r="AT202" s="16" t="s">
        <v>157</v>
      </c>
      <c r="AU202" s="16" t="s">
        <v>85</v>
      </c>
    </row>
    <row r="203" spans="2:65" s="12" customFormat="1" ht="11.25">
      <c r="B203" s="149"/>
      <c r="D203" s="150" t="s">
        <v>159</v>
      </c>
      <c r="E203" s="151" t="s">
        <v>1</v>
      </c>
      <c r="F203" s="152" t="s">
        <v>310</v>
      </c>
      <c r="H203" s="151" t="s">
        <v>1</v>
      </c>
      <c r="I203" s="153"/>
      <c r="L203" s="149"/>
      <c r="M203" s="154"/>
      <c r="T203" s="155"/>
      <c r="AT203" s="151" t="s">
        <v>159</v>
      </c>
      <c r="AU203" s="151" t="s">
        <v>85</v>
      </c>
      <c r="AV203" s="12" t="s">
        <v>83</v>
      </c>
      <c r="AW203" s="12" t="s">
        <v>31</v>
      </c>
      <c r="AX203" s="12" t="s">
        <v>75</v>
      </c>
      <c r="AY203" s="151" t="s">
        <v>147</v>
      </c>
    </row>
    <row r="204" spans="2:65" s="13" customFormat="1" ht="11.25">
      <c r="B204" s="156"/>
      <c r="D204" s="150" t="s">
        <v>159</v>
      </c>
      <c r="E204" s="157" t="s">
        <v>1</v>
      </c>
      <c r="F204" s="158" t="s">
        <v>436</v>
      </c>
      <c r="H204" s="159">
        <v>12.72</v>
      </c>
      <c r="I204" s="160"/>
      <c r="L204" s="156"/>
      <c r="M204" s="161"/>
      <c r="T204" s="162"/>
      <c r="AT204" s="157" t="s">
        <v>159</v>
      </c>
      <c r="AU204" s="157" t="s">
        <v>85</v>
      </c>
      <c r="AV204" s="13" t="s">
        <v>85</v>
      </c>
      <c r="AW204" s="13" t="s">
        <v>31</v>
      </c>
      <c r="AX204" s="13" t="s">
        <v>75</v>
      </c>
      <c r="AY204" s="157" t="s">
        <v>147</v>
      </c>
    </row>
    <row r="205" spans="2:65" s="14" customFormat="1" ht="11.25">
      <c r="B205" s="163"/>
      <c r="D205" s="150" t="s">
        <v>159</v>
      </c>
      <c r="E205" s="164" t="s">
        <v>1</v>
      </c>
      <c r="F205" s="165" t="s">
        <v>169</v>
      </c>
      <c r="H205" s="166">
        <v>12.72</v>
      </c>
      <c r="I205" s="167"/>
      <c r="L205" s="163"/>
      <c r="M205" s="168"/>
      <c r="T205" s="169"/>
      <c r="AT205" s="164" t="s">
        <v>159</v>
      </c>
      <c r="AU205" s="164" t="s">
        <v>85</v>
      </c>
      <c r="AV205" s="14" t="s">
        <v>155</v>
      </c>
      <c r="AW205" s="14" t="s">
        <v>31</v>
      </c>
      <c r="AX205" s="14" t="s">
        <v>83</v>
      </c>
      <c r="AY205" s="164" t="s">
        <v>147</v>
      </c>
    </row>
    <row r="206" spans="2:65" s="1" customFormat="1" ht="16.5" customHeight="1">
      <c r="B206" s="31"/>
      <c r="C206" s="132" t="s">
        <v>7</v>
      </c>
      <c r="D206" s="132" t="s">
        <v>150</v>
      </c>
      <c r="E206" s="133" t="s">
        <v>312</v>
      </c>
      <c r="F206" s="134" t="s">
        <v>313</v>
      </c>
      <c r="G206" s="135" t="s">
        <v>103</v>
      </c>
      <c r="H206" s="136">
        <v>12.72</v>
      </c>
      <c r="I206" s="137"/>
      <c r="J206" s="138">
        <f>ROUND(I206*H206,2)</f>
        <v>0</v>
      </c>
      <c r="K206" s="134" t="s">
        <v>154</v>
      </c>
      <c r="L206" s="31"/>
      <c r="M206" s="139" t="s">
        <v>1</v>
      </c>
      <c r="N206" s="140" t="s">
        <v>40</v>
      </c>
      <c r="P206" s="141">
        <f>O206*H206</f>
        <v>0</v>
      </c>
      <c r="Q206" s="141">
        <v>2.9999999999999997E-4</v>
      </c>
      <c r="R206" s="141">
        <f>Q206*H206</f>
        <v>3.8159999999999999E-3</v>
      </c>
      <c r="S206" s="141">
        <v>0</v>
      </c>
      <c r="T206" s="142">
        <f>S206*H206</f>
        <v>0</v>
      </c>
      <c r="AR206" s="143" t="s">
        <v>236</v>
      </c>
      <c r="AT206" s="143" t="s">
        <v>150</v>
      </c>
      <c r="AU206" s="143" t="s">
        <v>85</v>
      </c>
      <c r="AY206" s="16" t="s">
        <v>147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6" t="s">
        <v>83</v>
      </c>
      <c r="BK206" s="144">
        <f>ROUND(I206*H206,2)</f>
        <v>0</v>
      </c>
      <c r="BL206" s="16" t="s">
        <v>236</v>
      </c>
      <c r="BM206" s="143" t="s">
        <v>547</v>
      </c>
    </row>
    <row r="207" spans="2:65" s="1" customFormat="1" ht="11.25">
      <c r="B207" s="31"/>
      <c r="D207" s="145" t="s">
        <v>157</v>
      </c>
      <c r="F207" s="146" t="s">
        <v>315</v>
      </c>
      <c r="I207" s="147"/>
      <c r="L207" s="31"/>
      <c r="M207" s="148"/>
      <c r="T207" s="55"/>
      <c r="AT207" s="16" t="s">
        <v>157</v>
      </c>
      <c r="AU207" s="16" t="s">
        <v>85</v>
      </c>
    </row>
    <row r="208" spans="2:65" s="13" customFormat="1" ht="11.25">
      <c r="B208" s="156"/>
      <c r="D208" s="150" t="s">
        <v>159</v>
      </c>
      <c r="E208" s="157" t="s">
        <v>1</v>
      </c>
      <c r="F208" s="158" t="s">
        <v>436</v>
      </c>
      <c r="H208" s="159">
        <v>12.72</v>
      </c>
      <c r="I208" s="160"/>
      <c r="L208" s="156"/>
      <c r="M208" s="161"/>
      <c r="T208" s="162"/>
      <c r="AT208" s="157" t="s">
        <v>159</v>
      </c>
      <c r="AU208" s="157" t="s">
        <v>85</v>
      </c>
      <c r="AV208" s="13" t="s">
        <v>85</v>
      </c>
      <c r="AW208" s="13" t="s">
        <v>31</v>
      </c>
      <c r="AX208" s="13" t="s">
        <v>83</v>
      </c>
      <c r="AY208" s="157" t="s">
        <v>147</v>
      </c>
    </row>
    <row r="209" spans="2:65" s="1" customFormat="1" ht="16.5" customHeight="1">
      <c r="B209" s="31"/>
      <c r="C209" s="170" t="s">
        <v>271</v>
      </c>
      <c r="D209" s="170" t="s">
        <v>256</v>
      </c>
      <c r="E209" s="171" t="s">
        <v>317</v>
      </c>
      <c r="F209" s="172" t="s">
        <v>318</v>
      </c>
      <c r="G209" s="173" t="s">
        <v>103</v>
      </c>
      <c r="H209" s="174">
        <v>13.992000000000001</v>
      </c>
      <c r="I209" s="175"/>
      <c r="J209" s="176">
        <f>ROUND(I209*H209,2)</f>
        <v>0</v>
      </c>
      <c r="K209" s="172" t="s">
        <v>1</v>
      </c>
      <c r="L209" s="177"/>
      <c r="M209" s="178" t="s">
        <v>1</v>
      </c>
      <c r="N209" s="179" t="s">
        <v>40</v>
      </c>
      <c r="P209" s="141">
        <f>O209*H209</f>
        <v>0</v>
      </c>
      <c r="Q209" s="141">
        <v>3.1800000000000001E-3</v>
      </c>
      <c r="R209" s="141">
        <f>Q209*H209</f>
        <v>4.4494560000000002E-2</v>
      </c>
      <c r="S209" s="141">
        <v>0</v>
      </c>
      <c r="T209" s="142">
        <f>S209*H209</f>
        <v>0</v>
      </c>
      <c r="AR209" s="143" t="s">
        <v>259</v>
      </c>
      <c r="AT209" s="143" t="s">
        <v>256</v>
      </c>
      <c r="AU209" s="143" t="s">
        <v>85</v>
      </c>
      <c r="AY209" s="16" t="s">
        <v>147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6" t="s">
        <v>83</v>
      </c>
      <c r="BK209" s="144">
        <f>ROUND(I209*H209,2)</f>
        <v>0</v>
      </c>
      <c r="BL209" s="16" t="s">
        <v>236</v>
      </c>
      <c r="BM209" s="143" t="s">
        <v>548</v>
      </c>
    </row>
    <row r="210" spans="2:65" s="13" customFormat="1" ht="11.25">
      <c r="B210" s="156"/>
      <c r="D210" s="150" t="s">
        <v>159</v>
      </c>
      <c r="F210" s="158" t="s">
        <v>549</v>
      </c>
      <c r="H210" s="159">
        <v>13.992000000000001</v>
      </c>
      <c r="I210" s="160"/>
      <c r="L210" s="156"/>
      <c r="M210" s="161"/>
      <c r="T210" s="162"/>
      <c r="AT210" s="157" t="s">
        <v>159</v>
      </c>
      <c r="AU210" s="157" t="s">
        <v>85</v>
      </c>
      <c r="AV210" s="13" t="s">
        <v>85</v>
      </c>
      <c r="AW210" s="13" t="s">
        <v>4</v>
      </c>
      <c r="AX210" s="13" t="s">
        <v>83</v>
      </c>
      <c r="AY210" s="157" t="s">
        <v>147</v>
      </c>
    </row>
    <row r="211" spans="2:65" s="1" customFormat="1" ht="24.2" customHeight="1">
      <c r="B211" s="31"/>
      <c r="C211" s="132" t="s">
        <v>278</v>
      </c>
      <c r="D211" s="132" t="s">
        <v>150</v>
      </c>
      <c r="E211" s="133" t="s">
        <v>322</v>
      </c>
      <c r="F211" s="134" t="s">
        <v>323</v>
      </c>
      <c r="G211" s="135" t="s">
        <v>108</v>
      </c>
      <c r="H211" s="136">
        <v>12.72</v>
      </c>
      <c r="I211" s="137"/>
      <c r="J211" s="138">
        <f>ROUND(I211*H211,2)</f>
        <v>0</v>
      </c>
      <c r="K211" s="134" t="s">
        <v>1</v>
      </c>
      <c r="L211" s="31"/>
      <c r="M211" s="139" t="s">
        <v>1</v>
      </c>
      <c r="N211" s="140" t="s">
        <v>40</v>
      </c>
      <c r="P211" s="141">
        <f>O211*H211</f>
        <v>0</v>
      </c>
      <c r="Q211" s="141">
        <v>0</v>
      </c>
      <c r="R211" s="141">
        <f>Q211*H211</f>
        <v>0</v>
      </c>
      <c r="S211" s="141">
        <v>0</v>
      </c>
      <c r="T211" s="142">
        <f>S211*H211</f>
        <v>0</v>
      </c>
      <c r="AR211" s="143" t="s">
        <v>236</v>
      </c>
      <c r="AT211" s="143" t="s">
        <v>150</v>
      </c>
      <c r="AU211" s="143" t="s">
        <v>85</v>
      </c>
      <c r="AY211" s="16" t="s">
        <v>147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6" t="s">
        <v>83</v>
      </c>
      <c r="BK211" s="144">
        <f>ROUND(I211*H211,2)</f>
        <v>0</v>
      </c>
      <c r="BL211" s="16" t="s">
        <v>236</v>
      </c>
      <c r="BM211" s="143" t="s">
        <v>550</v>
      </c>
    </row>
    <row r="212" spans="2:65" s="13" customFormat="1" ht="11.25">
      <c r="B212" s="156"/>
      <c r="D212" s="150" t="s">
        <v>159</v>
      </c>
      <c r="E212" s="157" t="s">
        <v>1</v>
      </c>
      <c r="F212" s="158" t="s">
        <v>436</v>
      </c>
      <c r="H212" s="159">
        <v>12.72</v>
      </c>
      <c r="I212" s="160"/>
      <c r="L212" s="156"/>
      <c r="M212" s="161"/>
      <c r="T212" s="162"/>
      <c r="AT212" s="157" t="s">
        <v>159</v>
      </c>
      <c r="AU212" s="157" t="s">
        <v>85</v>
      </c>
      <c r="AV212" s="13" t="s">
        <v>85</v>
      </c>
      <c r="AW212" s="13" t="s">
        <v>31</v>
      </c>
      <c r="AX212" s="13" t="s">
        <v>83</v>
      </c>
      <c r="AY212" s="157" t="s">
        <v>147</v>
      </c>
    </row>
    <row r="213" spans="2:65" s="1" customFormat="1" ht="24.2" customHeight="1">
      <c r="B213" s="31"/>
      <c r="C213" s="132" t="s">
        <v>283</v>
      </c>
      <c r="D213" s="132" t="s">
        <v>150</v>
      </c>
      <c r="E213" s="133" t="s">
        <v>325</v>
      </c>
      <c r="F213" s="134" t="s">
        <v>326</v>
      </c>
      <c r="G213" s="135" t="s">
        <v>108</v>
      </c>
      <c r="H213" s="136">
        <v>37</v>
      </c>
      <c r="I213" s="137"/>
      <c r="J213" s="138">
        <f>ROUND(I213*H213,2)</f>
        <v>0</v>
      </c>
      <c r="K213" s="134" t="s">
        <v>154</v>
      </c>
      <c r="L213" s="31"/>
      <c r="M213" s="139" t="s">
        <v>1</v>
      </c>
      <c r="N213" s="140" t="s">
        <v>40</v>
      </c>
      <c r="P213" s="141">
        <f>O213*H213</f>
        <v>0</v>
      </c>
      <c r="Q213" s="141">
        <v>0</v>
      </c>
      <c r="R213" s="141">
        <f>Q213*H213</f>
        <v>0</v>
      </c>
      <c r="S213" s="141">
        <v>2.3E-3</v>
      </c>
      <c r="T213" s="142">
        <f>S213*H213</f>
        <v>8.5099999999999995E-2</v>
      </c>
      <c r="AR213" s="143" t="s">
        <v>236</v>
      </c>
      <c r="AT213" s="143" t="s">
        <v>150</v>
      </c>
      <c r="AU213" s="143" t="s">
        <v>85</v>
      </c>
      <c r="AY213" s="16" t="s">
        <v>147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6" t="s">
        <v>83</v>
      </c>
      <c r="BK213" s="144">
        <f>ROUND(I213*H213,2)</f>
        <v>0</v>
      </c>
      <c r="BL213" s="16" t="s">
        <v>236</v>
      </c>
      <c r="BM213" s="143" t="s">
        <v>551</v>
      </c>
    </row>
    <row r="214" spans="2:65" s="1" customFormat="1" ht="11.25">
      <c r="B214" s="31"/>
      <c r="D214" s="145" t="s">
        <v>157</v>
      </c>
      <c r="F214" s="146" t="s">
        <v>328</v>
      </c>
      <c r="I214" s="147"/>
      <c r="L214" s="31"/>
      <c r="M214" s="148"/>
      <c r="T214" s="55"/>
      <c r="AT214" s="16" t="s">
        <v>157</v>
      </c>
      <c r="AU214" s="16" t="s">
        <v>85</v>
      </c>
    </row>
    <row r="215" spans="2:65" s="12" customFormat="1" ht="11.25">
      <c r="B215" s="149"/>
      <c r="D215" s="150" t="s">
        <v>159</v>
      </c>
      <c r="E215" s="151" t="s">
        <v>1</v>
      </c>
      <c r="F215" s="152" t="s">
        <v>310</v>
      </c>
      <c r="H215" s="151" t="s">
        <v>1</v>
      </c>
      <c r="I215" s="153"/>
      <c r="L215" s="149"/>
      <c r="M215" s="154"/>
      <c r="T215" s="155"/>
      <c r="AT215" s="151" t="s">
        <v>159</v>
      </c>
      <c r="AU215" s="151" t="s">
        <v>85</v>
      </c>
      <c r="AV215" s="12" t="s">
        <v>83</v>
      </c>
      <c r="AW215" s="12" t="s">
        <v>31</v>
      </c>
      <c r="AX215" s="12" t="s">
        <v>75</v>
      </c>
      <c r="AY215" s="151" t="s">
        <v>147</v>
      </c>
    </row>
    <row r="216" spans="2:65" s="13" customFormat="1" ht="11.25">
      <c r="B216" s="156"/>
      <c r="D216" s="150" t="s">
        <v>159</v>
      </c>
      <c r="E216" s="157" t="s">
        <v>1</v>
      </c>
      <c r="F216" s="158" t="s">
        <v>114</v>
      </c>
      <c r="H216" s="159">
        <v>37</v>
      </c>
      <c r="I216" s="160"/>
      <c r="L216" s="156"/>
      <c r="M216" s="161"/>
      <c r="T216" s="162"/>
      <c r="AT216" s="157" t="s">
        <v>159</v>
      </c>
      <c r="AU216" s="157" t="s">
        <v>85</v>
      </c>
      <c r="AV216" s="13" t="s">
        <v>85</v>
      </c>
      <c r="AW216" s="13" t="s">
        <v>31</v>
      </c>
      <c r="AX216" s="13" t="s">
        <v>83</v>
      </c>
      <c r="AY216" s="157" t="s">
        <v>147</v>
      </c>
    </row>
    <row r="217" spans="2:65" s="1" customFormat="1" ht="24.2" customHeight="1">
      <c r="B217" s="31"/>
      <c r="C217" s="132" t="s">
        <v>289</v>
      </c>
      <c r="D217" s="132" t="s">
        <v>150</v>
      </c>
      <c r="E217" s="133" t="s">
        <v>552</v>
      </c>
      <c r="F217" s="134" t="s">
        <v>553</v>
      </c>
      <c r="G217" s="135" t="s">
        <v>108</v>
      </c>
      <c r="H217" s="136">
        <v>37</v>
      </c>
      <c r="I217" s="137"/>
      <c r="J217" s="138">
        <f>ROUND(I217*H217,2)</f>
        <v>0</v>
      </c>
      <c r="K217" s="134" t="s">
        <v>1</v>
      </c>
      <c r="L217" s="31"/>
      <c r="M217" s="139" t="s">
        <v>1</v>
      </c>
      <c r="N217" s="140" t="s">
        <v>40</v>
      </c>
      <c r="P217" s="141">
        <f>O217*H217</f>
        <v>0</v>
      </c>
      <c r="Q217" s="141">
        <v>0</v>
      </c>
      <c r="R217" s="141">
        <f>Q217*H217</f>
        <v>0</v>
      </c>
      <c r="S217" s="141">
        <v>2.3E-3</v>
      </c>
      <c r="T217" s="142">
        <f>S217*H217</f>
        <v>8.5099999999999995E-2</v>
      </c>
      <c r="AR217" s="143" t="s">
        <v>236</v>
      </c>
      <c r="AT217" s="143" t="s">
        <v>150</v>
      </c>
      <c r="AU217" s="143" t="s">
        <v>85</v>
      </c>
      <c r="AY217" s="16" t="s">
        <v>147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6" t="s">
        <v>83</v>
      </c>
      <c r="BK217" s="144">
        <f>ROUND(I217*H217,2)</f>
        <v>0</v>
      </c>
      <c r="BL217" s="16" t="s">
        <v>236</v>
      </c>
      <c r="BM217" s="143" t="s">
        <v>554</v>
      </c>
    </row>
    <row r="218" spans="2:65" s="12" customFormat="1" ht="11.25">
      <c r="B218" s="149"/>
      <c r="D218" s="150" t="s">
        <v>159</v>
      </c>
      <c r="E218" s="151" t="s">
        <v>1</v>
      </c>
      <c r="F218" s="152" t="s">
        <v>333</v>
      </c>
      <c r="H218" s="151" t="s">
        <v>1</v>
      </c>
      <c r="I218" s="153"/>
      <c r="L218" s="149"/>
      <c r="M218" s="154"/>
      <c r="T218" s="155"/>
      <c r="AT218" s="151" t="s">
        <v>159</v>
      </c>
      <c r="AU218" s="151" t="s">
        <v>85</v>
      </c>
      <c r="AV218" s="12" t="s">
        <v>83</v>
      </c>
      <c r="AW218" s="12" t="s">
        <v>31</v>
      </c>
      <c r="AX218" s="12" t="s">
        <v>75</v>
      </c>
      <c r="AY218" s="151" t="s">
        <v>147</v>
      </c>
    </row>
    <row r="219" spans="2:65" s="13" customFormat="1" ht="11.25">
      <c r="B219" s="156"/>
      <c r="D219" s="150" t="s">
        <v>159</v>
      </c>
      <c r="E219" s="157" t="s">
        <v>1</v>
      </c>
      <c r="F219" s="158" t="s">
        <v>114</v>
      </c>
      <c r="H219" s="159">
        <v>37</v>
      </c>
      <c r="I219" s="160"/>
      <c r="L219" s="156"/>
      <c r="M219" s="161"/>
      <c r="T219" s="162"/>
      <c r="AT219" s="157" t="s">
        <v>159</v>
      </c>
      <c r="AU219" s="157" t="s">
        <v>85</v>
      </c>
      <c r="AV219" s="13" t="s">
        <v>85</v>
      </c>
      <c r="AW219" s="13" t="s">
        <v>31</v>
      </c>
      <c r="AX219" s="13" t="s">
        <v>83</v>
      </c>
      <c r="AY219" s="157" t="s">
        <v>147</v>
      </c>
    </row>
    <row r="220" spans="2:65" s="1" customFormat="1" ht="21.75" customHeight="1">
      <c r="B220" s="31"/>
      <c r="C220" s="132" t="s">
        <v>294</v>
      </c>
      <c r="D220" s="132" t="s">
        <v>150</v>
      </c>
      <c r="E220" s="133" t="s">
        <v>555</v>
      </c>
      <c r="F220" s="134" t="s">
        <v>556</v>
      </c>
      <c r="G220" s="135" t="s">
        <v>108</v>
      </c>
      <c r="H220" s="136">
        <v>37</v>
      </c>
      <c r="I220" s="137"/>
      <c r="J220" s="138">
        <f>ROUND(I220*H220,2)</f>
        <v>0</v>
      </c>
      <c r="K220" s="134" t="s">
        <v>154</v>
      </c>
      <c r="L220" s="31"/>
      <c r="M220" s="139" t="s">
        <v>1</v>
      </c>
      <c r="N220" s="140" t="s">
        <v>40</v>
      </c>
      <c r="P220" s="141">
        <f>O220*H220</f>
        <v>0</v>
      </c>
      <c r="Q220" s="141">
        <v>1.2E-4</v>
      </c>
      <c r="R220" s="141">
        <f>Q220*H220</f>
        <v>4.4400000000000004E-3</v>
      </c>
      <c r="S220" s="141">
        <v>0</v>
      </c>
      <c r="T220" s="142">
        <f>S220*H220</f>
        <v>0</v>
      </c>
      <c r="AR220" s="143" t="s">
        <v>236</v>
      </c>
      <c r="AT220" s="143" t="s">
        <v>150</v>
      </c>
      <c r="AU220" s="143" t="s">
        <v>85</v>
      </c>
      <c r="AY220" s="16" t="s">
        <v>147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6" t="s">
        <v>83</v>
      </c>
      <c r="BK220" s="144">
        <f>ROUND(I220*H220,2)</f>
        <v>0</v>
      </c>
      <c r="BL220" s="16" t="s">
        <v>236</v>
      </c>
      <c r="BM220" s="143" t="s">
        <v>557</v>
      </c>
    </row>
    <row r="221" spans="2:65" s="1" customFormat="1" ht="11.25">
      <c r="B221" s="31"/>
      <c r="D221" s="145" t="s">
        <v>157</v>
      </c>
      <c r="F221" s="146" t="s">
        <v>558</v>
      </c>
      <c r="I221" s="147"/>
      <c r="L221" s="31"/>
      <c r="M221" s="148"/>
      <c r="T221" s="55"/>
      <c r="AT221" s="16" t="s">
        <v>157</v>
      </c>
      <c r="AU221" s="16" t="s">
        <v>85</v>
      </c>
    </row>
    <row r="222" spans="2:65" s="12" customFormat="1" ht="11.25">
      <c r="B222" s="149"/>
      <c r="D222" s="150" t="s">
        <v>159</v>
      </c>
      <c r="E222" s="151" t="s">
        <v>1</v>
      </c>
      <c r="F222" s="152" t="s">
        <v>527</v>
      </c>
      <c r="H222" s="151" t="s">
        <v>1</v>
      </c>
      <c r="I222" s="153"/>
      <c r="L222" s="149"/>
      <c r="M222" s="154"/>
      <c r="T222" s="155"/>
      <c r="AT222" s="151" t="s">
        <v>159</v>
      </c>
      <c r="AU222" s="151" t="s">
        <v>85</v>
      </c>
      <c r="AV222" s="12" t="s">
        <v>83</v>
      </c>
      <c r="AW222" s="12" t="s">
        <v>31</v>
      </c>
      <c r="AX222" s="12" t="s">
        <v>75</v>
      </c>
      <c r="AY222" s="151" t="s">
        <v>147</v>
      </c>
    </row>
    <row r="223" spans="2:65" s="13" customFormat="1" ht="11.25">
      <c r="B223" s="156"/>
      <c r="D223" s="150" t="s">
        <v>159</v>
      </c>
      <c r="E223" s="157" t="s">
        <v>1</v>
      </c>
      <c r="F223" s="158" t="s">
        <v>114</v>
      </c>
      <c r="H223" s="159">
        <v>37</v>
      </c>
      <c r="I223" s="160"/>
      <c r="L223" s="156"/>
      <c r="M223" s="161"/>
      <c r="T223" s="162"/>
      <c r="AT223" s="157" t="s">
        <v>159</v>
      </c>
      <c r="AU223" s="157" t="s">
        <v>85</v>
      </c>
      <c r="AV223" s="13" t="s">
        <v>85</v>
      </c>
      <c r="AW223" s="13" t="s">
        <v>31</v>
      </c>
      <c r="AX223" s="13" t="s">
        <v>83</v>
      </c>
      <c r="AY223" s="157" t="s">
        <v>147</v>
      </c>
    </row>
    <row r="224" spans="2:65" s="1" customFormat="1" ht="16.5" customHeight="1">
      <c r="B224" s="31"/>
      <c r="C224" s="170" t="s">
        <v>299</v>
      </c>
      <c r="D224" s="170" t="s">
        <v>256</v>
      </c>
      <c r="E224" s="171" t="s">
        <v>317</v>
      </c>
      <c r="F224" s="172" t="s">
        <v>318</v>
      </c>
      <c r="G224" s="173" t="s">
        <v>103</v>
      </c>
      <c r="H224" s="174">
        <v>13.875</v>
      </c>
      <c r="I224" s="175"/>
      <c r="J224" s="176">
        <f>ROUND(I224*H224,2)</f>
        <v>0</v>
      </c>
      <c r="K224" s="172" t="s">
        <v>1</v>
      </c>
      <c r="L224" s="177"/>
      <c r="M224" s="178" t="s">
        <v>1</v>
      </c>
      <c r="N224" s="179" t="s">
        <v>40</v>
      </c>
      <c r="P224" s="141">
        <f>O224*H224</f>
        <v>0</v>
      </c>
      <c r="Q224" s="141">
        <v>3.1800000000000001E-3</v>
      </c>
      <c r="R224" s="141">
        <f>Q224*H224</f>
        <v>4.4122500000000002E-2</v>
      </c>
      <c r="S224" s="141">
        <v>0</v>
      </c>
      <c r="T224" s="142">
        <f>S224*H224</f>
        <v>0</v>
      </c>
      <c r="AR224" s="143" t="s">
        <v>259</v>
      </c>
      <c r="AT224" s="143" t="s">
        <v>256</v>
      </c>
      <c r="AU224" s="143" t="s">
        <v>85</v>
      </c>
      <c r="AY224" s="16" t="s">
        <v>147</v>
      </c>
      <c r="BE224" s="144">
        <f>IF(N224="základní",J224,0)</f>
        <v>0</v>
      </c>
      <c r="BF224" s="144">
        <f>IF(N224="snížená",J224,0)</f>
        <v>0</v>
      </c>
      <c r="BG224" s="144">
        <f>IF(N224="zákl. přenesená",J224,0)</f>
        <v>0</v>
      </c>
      <c r="BH224" s="144">
        <f>IF(N224="sníž. přenesená",J224,0)</f>
        <v>0</v>
      </c>
      <c r="BI224" s="144">
        <f>IF(N224="nulová",J224,0)</f>
        <v>0</v>
      </c>
      <c r="BJ224" s="16" t="s">
        <v>83</v>
      </c>
      <c r="BK224" s="144">
        <f>ROUND(I224*H224,2)</f>
        <v>0</v>
      </c>
      <c r="BL224" s="16" t="s">
        <v>236</v>
      </c>
      <c r="BM224" s="143" t="s">
        <v>559</v>
      </c>
    </row>
    <row r="225" spans="2:65" s="12" customFormat="1" ht="11.25">
      <c r="B225" s="149"/>
      <c r="D225" s="150" t="s">
        <v>159</v>
      </c>
      <c r="E225" s="151" t="s">
        <v>1</v>
      </c>
      <c r="F225" s="152" t="s">
        <v>339</v>
      </c>
      <c r="H225" s="151" t="s">
        <v>1</v>
      </c>
      <c r="I225" s="153"/>
      <c r="L225" s="149"/>
      <c r="M225" s="154"/>
      <c r="T225" s="155"/>
      <c r="AT225" s="151" t="s">
        <v>159</v>
      </c>
      <c r="AU225" s="151" t="s">
        <v>85</v>
      </c>
      <c r="AV225" s="12" t="s">
        <v>83</v>
      </c>
      <c r="AW225" s="12" t="s">
        <v>31</v>
      </c>
      <c r="AX225" s="12" t="s">
        <v>75</v>
      </c>
      <c r="AY225" s="151" t="s">
        <v>147</v>
      </c>
    </row>
    <row r="226" spans="2:65" s="13" customFormat="1" ht="11.25">
      <c r="B226" s="156"/>
      <c r="D226" s="150" t="s">
        <v>159</v>
      </c>
      <c r="E226" s="157" t="s">
        <v>1</v>
      </c>
      <c r="F226" s="158" t="s">
        <v>522</v>
      </c>
      <c r="H226" s="159">
        <v>11.1</v>
      </c>
      <c r="I226" s="160"/>
      <c r="L226" s="156"/>
      <c r="M226" s="161"/>
      <c r="T226" s="162"/>
      <c r="AT226" s="157" t="s">
        <v>159</v>
      </c>
      <c r="AU226" s="157" t="s">
        <v>85</v>
      </c>
      <c r="AV226" s="13" t="s">
        <v>85</v>
      </c>
      <c r="AW226" s="13" t="s">
        <v>31</v>
      </c>
      <c r="AX226" s="13" t="s">
        <v>83</v>
      </c>
      <c r="AY226" s="157" t="s">
        <v>147</v>
      </c>
    </row>
    <row r="227" spans="2:65" s="13" customFormat="1" ht="11.25">
      <c r="B227" s="156"/>
      <c r="D227" s="150" t="s">
        <v>159</v>
      </c>
      <c r="F227" s="158" t="s">
        <v>560</v>
      </c>
      <c r="H227" s="159">
        <v>13.875</v>
      </c>
      <c r="I227" s="160"/>
      <c r="L227" s="156"/>
      <c r="M227" s="161"/>
      <c r="T227" s="162"/>
      <c r="AT227" s="157" t="s">
        <v>159</v>
      </c>
      <c r="AU227" s="157" t="s">
        <v>85</v>
      </c>
      <c r="AV227" s="13" t="s">
        <v>85</v>
      </c>
      <c r="AW227" s="13" t="s">
        <v>4</v>
      </c>
      <c r="AX227" s="13" t="s">
        <v>83</v>
      </c>
      <c r="AY227" s="157" t="s">
        <v>147</v>
      </c>
    </row>
    <row r="228" spans="2:65" s="1" customFormat="1" ht="21.75" customHeight="1">
      <c r="B228" s="31"/>
      <c r="C228" s="132" t="s">
        <v>305</v>
      </c>
      <c r="D228" s="132" t="s">
        <v>150</v>
      </c>
      <c r="E228" s="133" t="s">
        <v>344</v>
      </c>
      <c r="F228" s="134" t="s">
        <v>345</v>
      </c>
      <c r="G228" s="135" t="s">
        <v>108</v>
      </c>
      <c r="H228" s="136">
        <v>10.95</v>
      </c>
      <c r="I228" s="137"/>
      <c r="J228" s="138">
        <f>ROUND(I228*H228,2)</f>
        <v>0</v>
      </c>
      <c r="K228" s="134" t="s">
        <v>154</v>
      </c>
      <c r="L228" s="31"/>
      <c r="M228" s="139" t="s">
        <v>1</v>
      </c>
      <c r="N228" s="140" t="s">
        <v>40</v>
      </c>
      <c r="P228" s="141">
        <f>O228*H228</f>
        <v>0</v>
      </c>
      <c r="Q228" s="141">
        <v>0</v>
      </c>
      <c r="R228" s="141">
        <f>Q228*H228</f>
        <v>0</v>
      </c>
      <c r="S228" s="141">
        <v>2.9999999999999997E-4</v>
      </c>
      <c r="T228" s="142">
        <f>S228*H228</f>
        <v>3.2849999999999993E-3</v>
      </c>
      <c r="AR228" s="143" t="s">
        <v>236</v>
      </c>
      <c r="AT228" s="143" t="s">
        <v>150</v>
      </c>
      <c r="AU228" s="143" t="s">
        <v>85</v>
      </c>
      <c r="AY228" s="16" t="s">
        <v>147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6" t="s">
        <v>83</v>
      </c>
      <c r="BK228" s="144">
        <f>ROUND(I228*H228,2)</f>
        <v>0</v>
      </c>
      <c r="BL228" s="16" t="s">
        <v>236</v>
      </c>
      <c r="BM228" s="143" t="s">
        <v>561</v>
      </c>
    </row>
    <row r="229" spans="2:65" s="1" customFormat="1" ht="11.25">
      <c r="B229" s="31"/>
      <c r="D229" s="145" t="s">
        <v>157</v>
      </c>
      <c r="F229" s="146" t="s">
        <v>347</v>
      </c>
      <c r="I229" s="147"/>
      <c r="L229" s="31"/>
      <c r="M229" s="148"/>
      <c r="T229" s="55"/>
      <c r="AT229" s="16" t="s">
        <v>157</v>
      </c>
      <c r="AU229" s="16" t="s">
        <v>85</v>
      </c>
    </row>
    <row r="230" spans="2:65" s="13" customFormat="1" ht="11.25">
      <c r="B230" s="156"/>
      <c r="D230" s="150" t="s">
        <v>159</v>
      </c>
      <c r="E230" s="157" t="s">
        <v>1</v>
      </c>
      <c r="F230" s="158" t="s">
        <v>438</v>
      </c>
      <c r="H230" s="159">
        <v>10.95</v>
      </c>
      <c r="I230" s="160"/>
      <c r="L230" s="156"/>
      <c r="M230" s="161"/>
      <c r="T230" s="162"/>
      <c r="AT230" s="157" t="s">
        <v>159</v>
      </c>
      <c r="AU230" s="157" t="s">
        <v>85</v>
      </c>
      <c r="AV230" s="13" t="s">
        <v>85</v>
      </c>
      <c r="AW230" s="13" t="s">
        <v>31</v>
      </c>
      <c r="AX230" s="13" t="s">
        <v>83</v>
      </c>
      <c r="AY230" s="157" t="s">
        <v>147</v>
      </c>
    </row>
    <row r="231" spans="2:65" s="1" customFormat="1" ht="16.5" customHeight="1">
      <c r="B231" s="31"/>
      <c r="C231" s="132" t="s">
        <v>311</v>
      </c>
      <c r="D231" s="132" t="s">
        <v>150</v>
      </c>
      <c r="E231" s="133" t="s">
        <v>488</v>
      </c>
      <c r="F231" s="134" t="s">
        <v>489</v>
      </c>
      <c r="G231" s="135" t="s">
        <v>108</v>
      </c>
      <c r="H231" s="136">
        <v>10.95</v>
      </c>
      <c r="I231" s="137"/>
      <c r="J231" s="138">
        <f>ROUND(I231*H231,2)</f>
        <v>0</v>
      </c>
      <c r="K231" s="134" t="s">
        <v>154</v>
      </c>
      <c r="L231" s="31"/>
      <c r="M231" s="139" t="s">
        <v>1</v>
      </c>
      <c r="N231" s="140" t="s">
        <v>40</v>
      </c>
      <c r="P231" s="141">
        <f>O231*H231</f>
        <v>0</v>
      </c>
      <c r="Q231" s="141">
        <v>1.0000000000000001E-5</v>
      </c>
      <c r="R231" s="141">
        <f>Q231*H231</f>
        <v>1.0950000000000001E-4</v>
      </c>
      <c r="S231" s="141">
        <v>0</v>
      </c>
      <c r="T231" s="142">
        <f>S231*H231</f>
        <v>0</v>
      </c>
      <c r="AR231" s="143" t="s">
        <v>236</v>
      </c>
      <c r="AT231" s="143" t="s">
        <v>150</v>
      </c>
      <c r="AU231" s="143" t="s">
        <v>85</v>
      </c>
      <c r="AY231" s="16" t="s">
        <v>147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6" t="s">
        <v>83</v>
      </c>
      <c r="BK231" s="144">
        <f>ROUND(I231*H231,2)</f>
        <v>0</v>
      </c>
      <c r="BL231" s="16" t="s">
        <v>236</v>
      </c>
      <c r="BM231" s="143" t="s">
        <v>562</v>
      </c>
    </row>
    <row r="232" spans="2:65" s="1" customFormat="1" ht="11.25">
      <c r="B232" s="31"/>
      <c r="D232" s="145" t="s">
        <v>157</v>
      </c>
      <c r="F232" s="146" t="s">
        <v>491</v>
      </c>
      <c r="I232" s="147"/>
      <c r="L232" s="31"/>
      <c r="M232" s="148"/>
      <c r="T232" s="55"/>
      <c r="AT232" s="16" t="s">
        <v>157</v>
      </c>
      <c r="AU232" s="16" t="s">
        <v>85</v>
      </c>
    </row>
    <row r="233" spans="2:65" s="13" customFormat="1" ht="11.25">
      <c r="B233" s="156"/>
      <c r="D233" s="150" t="s">
        <v>159</v>
      </c>
      <c r="E233" s="157" t="s">
        <v>1</v>
      </c>
      <c r="F233" s="158" t="s">
        <v>438</v>
      </c>
      <c r="H233" s="159">
        <v>10.95</v>
      </c>
      <c r="I233" s="160"/>
      <c r="L233" s="156"/>
      <c r="M233" s="161"/>
      <c r="T233" s="162"/>
      <c r="AT233" s="157" t="s">
        <v>159</v>
      </c>
      <c r="AU233" s="157" t="s">
        <v>85</v>
      </c>
      <c r="AV233" s="13" t="s">
        <v>85</v>
      </c>
      <c r="AW233" s="13" t="s">
        <v>31</v>
      </c>
      <c r="AX233" s="13" t="s">
        <v>83</v>
      </c>
      <c r="AY233" s="157" t="s">
        <v>147</v>
      </c>
    </row>
    <row r="234" spans="2:65" s="1" customFormat="1" ht="33" customHeight="1">
      <c r="B234" s="31"/>
      <c r="C234" s="170" t="s">
        <v>316</v>
      </c>
      <c r="D234" s="170" t="s">
        <v>256</v>
      </c>
      <c r="E234" s="171" t="s">
        <v>492</v>
      </c>
      <c r="F234" s="172" t="s">
        <v>493</v>
      </c>
      <c r="G234" s="173" t="s">
        <v>108</v>
      </c>
      <c r="H234" s="174">
        <v>12.045</v>
      </c>
      <c r="I234" s="175"/>
      <c r="J234" s="176">
        <f>ROUND(I234*H234,2)</f>
        <v>0</v>
      </c>
      <c r="K234" s="172" t="s">
        <v>1</v>
      </c>
      <c r="L234" s="177"/>
      <c r="M234" s="178" t="s">
        <v>1</v>
      </c>
      <c r="N234" s="179" t="s">
        <v>40</v>
      </c>
      <c r="P234" s="141">
        <f>O234*H234</f>
        <v>0</v>
      </c>
      <c r="Q234" s="141">
        <v>1.2E-4</v>
      </c>
      <c r="R234" s="141">
        <f>Q234*H234</f>
        <v>1.4454000000000001E-3</v>
      </c>
      <c r="S234" s="141">
        <v>0</v>
      </c>
      <c r="T234" s="142">
        <f>S234*H234</f>
        <v>0</v>
      </c>
      <c r="AR234" s="143" t="s">
        <v>259</v>
      </c>
      <c r="AT234" s="143" t="s">
        <v>256</v>
      </c>
      <c r="AU234" s="143" t="s">
        <v>85</v>
      </c>
      <c r="AY234" s="16" t="s">
        <v>147</v>
      </c>
      <c r="BE234" s="144">
        <f>IF(N234="základní",J234,0)</f>
        <v>0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6" t="s">
        <v>83</v>
      </c>
      <c r="BK234" s="144">
        <f>ROUND(I234*H234,2)</f>
        <v>0</v>
      </c>
      <c r="BL234" s="16" t="s">
        <v>236</v>
      </c>
      <c r="BM234" s="143" t="s">
        <v>563</v>
      </c>
    </row>
    <row r="235" spans="2:65" s="13" customFormat="1" ht="11.25">
      <c r="B235" s="156"/>
      <c r="D235" s="150" t="s">
        <v>159</v>
      </c>
      <c r="F235" s="158" t="s">
        <v>564</v>
      </c>
      <c r="H235" s="159">
        <v>12.045</v>
      </c>
      <c r="I235" s="160"/>
      <c r="L235" s="156"/>
      <c r="M235" s="161"/>
      <c r="T235" s="162"/>
      <c r="AT235" s="157" t="s">
        <v>159</v>
      </c>
      <c r="AU235" s="157" t="s">
        <v>85</v>
      </c>
      <c r="AV235" s="13" t="s">
        <v>85</v>
      </c>
      <c r="AW235" s="13" t="s">
        <v>4</v>
      </c>
      <c r="AX235" s="13" t="s">
        <v>83</v>
      </c>
      <c r="AY235" s="157" t="s">
        <v>147</v>
      </c>
    </row>
    <row r="236" spans="2:65" s="1" customFormat="1" ht="16.5" customHeight="1">
      <c r="B236" s="31"/>
      <c r="C236" s="132" t="s">
        <v>321</v>
      </c>
      <c r="D236" s="132" t="s">
        <v>150</v>
      </c>
      <c r="E236" s="133" t="s">
        <v>359</v>
      </c>
      <c r="F236" s="134" t="s">
        <v>360</v>
      </c>
      <c r="G236" s="135" t="s">
        <v>108</v>
      </c>
      <c r="H236" s="136">
        <v>5.05</v>
      </c>
      <c r="I236" s="137"/>
      <c r="J236" s="138">
        <f>ROUND(I236*H236,2)</f>
        <v>0</v>
      </c>
      <c r="K236" s="134" t="s">
        <v>154</v>
      </c>
      <c r="L236" s="31"/>
      <c r="M236" s="139" t="s">
        <v>1</v>
      </c>
      <c r="N236" s="140" t="s">
        <v>40</v>
      </c>
      <c r="P236" s="141">
        <f>O236*H236</f>
        <v>0</v>
      </c>
      <c r="Q236" s="141">
        <v>0</v>
      </c>
      <c r="R236" s="141">
        <f>Q236*H236</f>
        <v>0</v>
      </c>
      <c r="S236" s="141">
        <v>0</v>
      </c>
      <c r="T236" s="142">
        <f>S236*H236</f>
        <v>0</v>
      </c>
      <c r="AR236" s="143" t="s">
        <v>236</v>
      </c>
      <c r="AT236" s="143" t="s">
        <v>150</v>
      </c>
      <c r="AU236" s="143" t="s">
        <v>85</v>
      </c>
      <c r="AY236" s="16" t="s">
        <v>147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6" t="s">
        <v>83</v>
      </c>
      <c r="BK236" s="144">
        <f>ROUND(I236*H236,2)</f>
        <v>0</v>
      </c>
      <c r="BL236" s="16" t="s">
        <v>236</v>
      </c>
      <c r="BM236" s="143" t="s">
        <v>565</v>
      </c>
    </row>
    <row r="237" spans="2:65" s="1" customFormat="1" ht="11.25">
      <c r="B237" s="31"/>
      <c r="D237" s="145" t="s">
        <v>157</v>
      </c>
      <c r="F237" s="146" t="s">
        <v>362</v>
      </c>
      <c r="I237" s="147"/>
      <c r="L237" s="31"/>
      <c r="M237" s="148"/>
      <c r="T237" s="55"/>
      <c r="AT237" s="16" t="s">
        <v>157</v>
      </c>
      <c r="AU237" s="16" t="s">
        <v>85</v>
      </c>
    </row>
    <row r="238" spans="2:65" s="13" customFormat="1" ht="11.25">
      <c r="B238" s="156"/>
      <c r="D238" s="150" t="s">
        <v>159</v>
      </c>
      <c r="E238" s="157" t="s">
        <v>1</v>
      </c>
      <c r="F238" s="158" t="s">
        <v>106</v>
      </c>
      <c r="H238" s="159">
        <v>5.05</v>
      </c>
      <c r="I238" s="160"/>
      <c r="L238" s="156"/>
      <c r="M238" s="161"/>
      <c r="T238" s="162"/>
      <c r="AT238" s="157" t="s">
        <v>159</v>
      </c>
      <c r="AU238" s="157" t="s">
        <v>85</v>
      </c>
      <c r="AV238" s="13" t="s">
        <v>85</v>
      </c>
      <c r="AW238" s="13" t="s">
        <v>31</v>
      </c>
      <c r="AX238" s="13" t="s">
        <v>83</v>
      </c>
      <c r="AY238" s="157" t="s">
        <v>147</v>
      </c>
    </row>
    <row r="239" spans="2:65" s="1" customFormat="1" ht="16.5" customHeight="1">
      <c r="B239" s="31"/>
      <c r="C239" s="170" t="s">
        <v>259</v>
      </c>
      <c r="D239" s="170" t="s">
        <v>256</v>
      </c>
      <c r="E239" s="171" t="s">
        <v>364</v>
      </c>
      <c r="F239" s="172" t="s">
        <v>365</v>
      </c>
      <c r="G239" s="173" t="s">
        <v>108</v>
      </c>
      <c r="H239" s="174">
        <v>5.1509999999999998</v>
      </c>
      <c r="I239" s="175"/>
      <c r="J239" s="176">
        <f>ROUND(I239*H239,2)</f>
        <v>0</v>
      </c>
      <c r="K239" s="172" t="s">
        <v>1</v>
      </c>
      <c r="L239" s="177"/>
      <c r="M239" s="178" t="s">
        <v>1</v>
      </c>
      <c r="N239" s="179" t="s">
        <v>40</v>
      </c>
      <c r="P239" s="141">
        <f>O239*H239</f>
        <v>0</v>
      </c>
      <c r="Q239" s="141">
        <v>4.0000000000000002E-4</v>
      </c>
      <c r="R239" s="141">
        <f>Q239*H239</f>
        <v>2.0604E-3</v>
      </c>
      <c r="S239" s="141">
        <v>0</v>
      </c>
      <c r="T239" s="142">
        <f>S239*H239</f>
        <v>0</v>
      </c>
      <c r="AR239" s="143" t="s">
        <v>259</v>
      </c>
      <c r="AT239" s="143" t="s">
        <v>256</v>
      </c>
      <c r="AU239" s="143" t="s">
        <v>85</v>
      </c>
      <c r="AY239" s="16" t="s">
        <v>147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6" t="s">
        <v>83</v>
      </c>
      <c r="BK239" s="144">
        <f>ROUND(I239*H239,2)</f>
        <v>0</v>
      </c>
      <c r="BL239" s="16" t="s">
        <v>236</v>
      </c>
      <c r="BM239" s="143" t="s">
        <v>566</v>
      </c>
    </row>
    <row r="240" spans="2:65" s="13" customFormat="1" ht="11.25">
      <c r="B240" s="156"/>
      <c r="D240" s="150" t="s">
        <v>159</v>
      </c>
      <c r="F240" s="158" t="s">
        <v>567</v>
      </c>
      <c r="H240" s="159">
        <v>5.1509999999999998</v>
      </c>
      <c r="I240" s="160"/>
      <c r="L240" s="156"/>
      <c r="M240" s="161"/>
      <c r="T240" s="162"/>
      <c r="AT240" s="157" t="s">
        <v>159</v>
      </c>
      <c r="AU240" s="157" t="s">
        <v>85</v>
      </c>
      <c r="AV240" s="13" t="s">
        <v>85</v>
      </c>
      <c r="AW240" s="13" t="s">
        <v>4</v>
      </c>
      <c r="AX240" s="13" t="s">
        <v>83</v>
      </c>
      <c r="AY240" s="157" t="s">
        <v>147</v>
      </c>
    </row>
    <row r="241" spans="2:65" s="1" customFormat="1" ht="16.5" customHeight="1">
      <c r="B241" s="31"/>
      <c r="C241" s="132" t="s">
        <v>329</v>
      </c>
      <c r="D241" s="132" t="s">
        <v>150</v>
      </c>
      <c r="E241" s="133" t="s">
        <v>369</v>
      </c>
      <c r="F241" s="134" t="s">
        <v>370</v>
      </c>
      <c r="G241" s="135" t="s">
        <v>108</v>
      </c>
      <c r="H241" s="136">
        <v>37</v>
      </c>
      <c r="I241" s="137"/>
      <c r="J241" s="138">
        <f>ROUND(I241*H241,2)</f>
        <v>0</v>
      </c>
      <c r="K241" s="134" t="s">
        <v>154</v>
      </c>
      <c r="L241" s="31"/>
      <c r="M241" s="139" t="s">
        <v>1</v>
      </c>
      <c r="N241" s="140" t="s">
        <v>40</v>
      </c>
      <c r="P241" s="141">
        <f>O241*H241</f>
        <v>0</v>
      </c>
      <c r="Q241" s="141">
        <v>0</v>
      </c>
      <c r="R241" s="141">
        <f>Q241*H241</f>
        <v>0</v>
      </c>
      <c r="S241" s="141">
        <v>0</v>
      </c>
      <c r="T241" s="142">
        <f>S241*H241</f>
        <v>0</v>
      </c>
      <c r="AR241" s="143" t="s">
        <v>236</v>
      </c>
      <c r="AT241" s="143" t="s">
        <v>150</v>
      </c>
      <c r="AU241" s="143" t="s">
        <v>85</v>
      </c>
      <c r="AY241" s="16" t="s">
        <v>147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6" t="s">
        <v>83</v>
      </c>
      <c r="BK241" s="144">
        <f>ROUND(I241*H241,2)</f>
        <v>0</v>
      </c>
      <c r="BL241" s="16" t="s">
        <v>236</v>
      </c>
      <c r="BM241" s="143" t="s">
        <v>568</v>
      </c>
    </row>
    <row r="242" spans="2:65" s="1" customFormat="1" ht="11.25">
      <c r="B242" s="31"/>
      <c r="D242" s="145" t="s">
        <v>157</v>
      </c>
      <c r="F242" s="146" t="s">
        <v>372</v>
      </c>
      <c r="I242" s="147"/>
      <c r="L242" s="31"/>
      <c r="M242" s="148"/>
      <c r="T242" s="55"/>
      <c r="AT242" s="16" t="s">
        <v>157</v>
      </c>
      <c r="AU242" s="16" t="s">
        <v>85</v>
      </c>
    </row>
    <row r="243" spans="2:65" s="12" customFormat="1" ht="11.25">
      <c r="B243" s="149"/>
      <c r="D243" s="150" t="s">
        <v>159</v>
      </c>
      <c r="E243" s="151" t="s">
        <v>1</v>
      </c>
      <c r="F243" s="152" t="s">
        <v>527</v>
      </c>
      <c r="H243" s="151" t="s">
        <v>1</v>
      </c>
      <c r="I243" s="153"/>
      <c r="L243" s="149"/>
      <c r="M243" s="154"/>
      <c r="T243" s="155"/>
      <c r="AT243" s="151" t="s">
        <v>159</v>
      </c>
      <c r="AU243" s="151" t="s">
        <v>85</v>
      </c>
      <c r="AV243" s="12" t="s">
        <v>83</v>
      </c>
      <c r="AW243" s="12" t="s">
        <v>31</v>
      </c>
      <c r="AX243" s="12" t="s">
        <v>75</v>
      </c>
      <c r="AY243" s="151" t="s">
        <v>147</v>
      </c>
    </row>
    <row r="244" spans="2:65" s="13" customFormat="1" ht="11.25">
      <c r="B244" s="156"/>
      <c r="D244" s="150" t="s">
        <v>159</v>
      </c>
      <c r="E244" s="157" t="s">
        <v>1</v>
      </c>
      <c r="F244" s="158" t="s">
        <v>114</v>
      </c>
      <c r="H244" s="159">
        <v>37</v>
      </c>
      <c r="I244" s="160"/>
      <c r="L244" s="156"/>
      <c r="M244" s="161"/>
      <c r="T244" s="162"/>
      <c r="AT244" s="157" t="s">
        <v>159</v>
      </c>
      <c r="AU244" s="157" t="s">
        <v>85</v>
      </c>
      <c r="AV244" s="13" t="s">
        <v>85</v>
      </c>
      <c r="AW244" s="13" t="s">
        <v>31</v>
      </c>
      <c r="AX244" s="13" t="s">
        <v>83</v>
      </c>
      <c r="AY244" s="157" t="s">
        <v>147</v>
      </c>
    </row>
    <row r="245" spans="2:65" s="1" customFormat="1" ht="16.5" customHeight="1">
      <c r="B245" s="31"/>
      <c r="C245" s="170" t="s">
        <v>334</v>
      </c>
      <c r="D245" s="170" t="s">
        <v>256</v>
      </c>
      <c r="E245" s="171" t="s">
        <v>374</v>
      </c>
      <c r="F245" s="172" t="s">
        <v>375</v>
      </c>
      <c r="G245" s="173" t="s">
        <v>108</v>
      </c>
      <c r="H245" s="174">
        <v>38.85</v>
      </c>
      <c r="I245" s="175"/>
      <c r="J245" s="176">
        <f>ROUND(I245*H245,2)</f>
        <v>0</v>
      </c>
      <c r="K245" s="172" t="s">
        <v>1</v>
      </c>
      <c r="L245" s="177"/>
      <c r="M245" s="178" t="s">
        <v>1</v>
      </c>
      <c r="N245" s="179" t="s">
        <v>40</v>
      </c>
      <c r="P245" s="141">
        <f>O245*H245</f>
        <v>0</v>
      </c>
      <c r="Q245" s="141">
        <v>2.5000000000000001E-4</v>
      </c>
      <c r="R245" s="141">
        <f>Q245*H245</f>
        <v>9.7125000000000006E-3</v>
      </c>
      <c r="S245" s="141">
        <v>0</v>
      </c>
      <c r="T245" s="142">
        <f>S245*H245</f>
        <v>0</v>
      </c>
      <c r="AR245" s="143" t="s">
        <v>259</v>
      </c>
      <c r="AT245" s="143" t="s">
        <v>256</v>
      </c>
      <c r="AU245" s="143" t="s">
        <v>85</v>
      </c>
      <c r="AY245" s="16" t="s">
        <v>147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6" t="s">
        <v>83</v>
      </c>
      <c r="BK245" s="144">
        <f>ROUND(I245*H245,2)</f>
        <v>0</v>
      </c>
      <c r="BL245" s="16" t="s">
        <v>236</v>
      </c>
      <c r="BM245" s="143" t="s">
        <v>569</v>
      </c>
    </row>
    <row r="246" spans="2:65" s="13" customFormat="1" ht="11.25">
      <c r="B246" s="156"/>
      <c r="D246" s="150" t="s">
        <v>159</v>
      </c>
      <c r="F246" s="158" t="s">
        <v>570</v>
      </c>
      <c r="H246" s="159">
        <v>38.85</v>
      </c>
      <c r="I246" s="160"/>
      <c r="L246" s="156"/>
      <c r="M246" s="161"/>
      <c r="T246" s="162"/>
      <c r="AT246" s="157" t="s">
        <v>159</v>
      </c>
      <c r="AU246" s="157" t="s">
        <v>85</v>
      </c>
      <c r="AV246" s="13" t="s">
        <v>85</v>
      </c>
      <c r="AW246" s="13" t="s">
        <v>4</v>
      </c>
      <c r="AX246" s="13" t="s">
        <v>83</v>
      </c>
      <c r="AY246" s="157" t="s">
        <v>147</v>
      </c>
    </row>
    <row r="247" spans="2:65" s="1" customFormat="1" ht="24.2" customHeight="1">
      <c r="B247" s="31"/>
      <c r="C247" s="132" t="s">
        <v>340</v>
      </c>
      <c r="D247" s="132" t="s">
        <v>150</v>
      </c>
      <c r="E247" s="133" t="s">
        <v>379</v>
      </c>
      <c r="F247" s="134" t="s">
        <v>380</v>
      </c>
      <c r="G247" s="135" t="s">
        <v>153</v>
      </c>
      <c r="H247" s="136">
        <v>0.37</v>
      </c>
      <c r="I247" s="137"/>
      <c r="J247" s="138">
        <f>ROUND(I247*H247,2)</f>
        <v>0</v>
      </c>
      <c r="K247" s="134" t="s">
        <v>154</v>
      </c>
      <c r="L247" s="31"/>
      <c r="M247" s="139" t="s">
        <v>1</v>
      </c>
      <c r="N247" s="140" t="s">
        <v>40</v>
      </c>
      <c r="P247" s="141">
        <f>O247*H247</f>
        <v>0</v>
      </c>
      <c r="Q247" s="141">
        <v>0</v>
      </c>
      <c r="R247" s="141">
        <f>Q247*H247</f>
        <v>0</v>
      </c>
      <c r="S247" s="141">
        <v>0</v>
      </c>
      <c r="T247" s="142">
        <f>S247*H247</f>
        <v>0</v>
      </c>
      <c r="AR247" s="143" t="s">
        <v>236</v>
      </c>
      <c r="AT247" s="143" t="s">
        <v>150</v>
      </c>
      <c r="AU247" s="143" t="s">
        <v>85</v>
      </c>
      <c r="AY247" s="16" t="s">
        <v>147</v>
      </c>
      <c r="BE247" s="144">
        <f>IF(N247="základní",J247,0)</f>
        <v>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6" t="s">
        <v>83</v>
      </c>
      <c r="BK247" s="144">
        <f>ROUND(I247*H247,2)</f>
        <v>0</v>
      </c>
      <c r="BL247" s="16" t="s">
        <v>236</v>
      </c>
      <c r="BM247" s="143" t="s">
        <v>571</v>
      </c>
    </row>
    <row r="248" spans="2:65" s="1" customFormat="1" ht="11.25">
      <c r="B248" s="31"/>
      <c r="D248" s="145" t="s">
        <v>157</v>
      </c>
      <c r="F248" s="146" t="s">
        <v>382</v>
      </c>
      <c r="I248" s="147"/>
      <c r="L248" s="31"/>
      <c r="M248" s="180"/>
      <c r="N248" s="181"/>
      <c r="O248" s="181"/>
      <c r="P248" s="181"/>
      <c r="Q248" s="181"/>
      <c r="R248" s="181"/>
      <c r="S248" s="181"/>
      <c r="T248" s="182"/>
      <c r="AT248" s="16" t="s">
        <v>157</v>
      </c>
      <c r="AU248" s="16" t="s">
        <v>85</v>
      </c>
    </row>
    <row r="249" spans="2:65" s="1" customFormat="1" ht="6.95" customHeight="1">
      <c r="B249" s="43"/>
      <c r="C249" s="44"/>
      <c r="D249" s="44"/>
      <c r="E249" s="44"/>
      <c r="F249" s="44"/>
      <c r="G249" s="44"/>
      <c r="H249" s="44"/>
      <c r="I249" s="44"/>
      <c r="J249" s="44"/>
      <c r="K249" s="44"/>
      <c r="L249" s="31"/>
    </row>
  </sheetData>
  <sheetProtection algorithmName="SHA-512" hashValue="Qarl1zHFHUNfk3u2lZ+sFM+GjDpwNWde8CeohtLvyi6ugzlYEi7zeD3nvDm1K/onUfhu3s7p7Qc5GR8uMLSIzQ==" saltValue="bhnKncP/oKSaI4C27mzb59ey65hSgHLFXCmDFU/5Lb1jHvS67vWPPhvws2327dZVmiEWxF4KQr53ASj6CyCkzw==" spinCount="100000" sheet="1" objects="1" scenarios="1" formatColumns="0" formatRows="0" autoFilter="0"/>
  <autoFilter ref="C122:K248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hyperlinks>
    <hyperlink ref="F147" r:id="rId1" xr:uid="{00000000-0004-0000-0400-000000000000}"/>
    <hyperlink ref="F155" r:id="rId2" xr:uid="{00000000-0004-0000-0400-000001000000}"/>
    <hyperlink ref="F157" r:id="rId3" xr:uid="{00000000-0004-0000-0400-000002000000}"/>
    <hyperlink ref="F159" r:id="rId4" xr:uid="{00000000-0004-0000-0400-000003000000}"/>
    <hyperlink ref="F164" r:id="rId5" xr:uid="{00000000-0004-0000-0400-000004000000}"/>
    <hyperlink ref="F168" r:id="rId6" xr:uid="{00000000-0004-0000-0400-000005000000}"/>
    <hyperlink ref="F171" r:id="rId7" xr:uid="{00000000-0004-0000-0400-000006000000}"/>
    <hyperlink ref="F174" r:id="rId8" xr:uid="{00000000-0004-0000-0400-000007000000}"/>
    <hyperlink ref="F178" r:id="rId9" xr:uid="{00000000-0004-0000-0400-000008000000}"/>
    <hyperlink ref="F185" r:id="rId10" xr:uid="{00000000-0004-0000-0400-000009000000}"/>
    <hyperlink ref="F189" r:id="rId11" xr:uid="{00000000-0004-0000-0400-00000A000000}"/>
    <hyperlink ref="F193" r:id="rId12" xr:uid="{00000000-0004-0000-0400-00000B000000}"/>
    <hyperlink ref="F197" r:id="rId13" xr:uid="{00000000-0004-0000-0400-00000C000000}"/>
    <hyperlink ref="F202" r:id="rId14" xr:uid="{00000000-0004-0000-0400-00000D000000}"/>
    <hyperlink ref="F207" r:id="rId15" xr:uid="{00000000-0004-0000-0400-00000E000000}"/>
    <hyperlink ref="F214" r:id="rId16" xr:uid="{00000000-0004-0000-0400-00000F000000}"/>
    <hyperlink ref="F221" r:id="rId17" xr:uid="{00000000-0004-0000-0400-000010000000}"/>
    <hyperlink ref="F229" r:id="rId18" xr:uid="{00000000-0004-0000-0400-000011000000}"/>
    <hyperlink ref="F232" r:id="rId19" xr:uid="{00000000-0004-0000-0400-000012000000}"/>
    <hyperlink ref="F237" r:id="rId20" xr:uid="{00000000-0004-0000-0400-000013000000}"/>
    <hyperlink ref="F242" r:id="rId21" xr:uid="{00000000-0004-0000-0400-000014000000}"/>
    <hyperlink ref="F248" r:id="rId22" xr:uid="{00000000-0004-0000-0400-00001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30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97</v>
      </c>
      <c r="AZ2" s="87" t="s">
        <v>101</v>
      </c>
      <c r="BA2" s="87" t="s">
        <v>102</v>
      </c>
      <c r="BB2" s="87" t="s">
        <v>103</v>
      </c>
      <c r="BC2" s="87" t="s">
        <v>572</v>
      </c>
      <c r="BD2" s="87" t="s">
        <v>105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  <c r="AZ3" s="87" t="s">
        <v>436</v>
      </c>
      <c r="BA3" s="87" t="s">
        <v>436</v>
      </c>
      <c r="BB3" s="87" t="s">
        <v>103</v>
      </c>
      <c r="BC3" s="87" t="s">
        <v>573</v>
      </c>
      <c r="BD3" s="87" t="s">
        <v>105</v>
      </c>
    </row>
    <row r="4" spans="2:56" ht="24.95" customHeight="1">
      <c r="B4" s="19"/>
      <c r="D4" s="20" t="s">
        <v>110</v>
      </c>
      <c r="L4" s="19"/>
      <c r="M4" s="88" t="s">
        <v>10</v>
      </c>
      <c r="AT4" s="16" t="s">
        <v>4</v>
      </c>
      <c r="AZ4" s="87" t="s">
        <v>111</v>
      </c>
      <c r="BA4" s="87" t="s">
        <v>112</v>
      </c>
      <c r="BB4" s="87" t="s">
        <v>108</v>
      </c>
      <c r="BC4" s="87" t="s">
        <v>574</v>
      </c>
      <c r="BD4" s="87" t="s">
        <v>105</v>
      </c>
    </row>
    <row r="5" spans="2:56" ht="6.95" customHeight="1">
      <c r="B5" s="19"/>
      <c r="L5" s="19"/>
      <c r="AZ5" s="87" t="s">
        <v>438</v>
      </c>
      <c r="BA5" s="87" t="s">
        <v>439</v>
      </c>
      <c r="BB5" s="87" t="s">
        <v>108</v>
      </c>
      <c r="BC5" s="87" t="s">
        <v>575</v>
      </c>
      <c r="BD5" s="87" t="s">
        <v>105</v>
      </c>
    </row>
    <row r="6" spans="2:56" ht="12" customHeight="1">
      <c r="B6" s="19"/>
      <c r="D6" s="26" t="s">
        <v>16</v>
      </c>
      <c r="L6" s="19"/>
      <c r="AZ6" s="87" t="s">
        <v>106</v>
      </c>
      <c r="BA6" s="87" t="s">
        <v>107</v>
      </c>
      <c r="BB6" s="87" t="s">
        <v>108</v>
      </c>
      <c r="BC6" s="87" t="s">
        <v>576</v>
      </c>
      <c r="BD6" s="87" t="s">
        <v>105</v>
      </c>
    </row>
    <row r="7" spans="2:56" ht="26.25" customHeight="1">
      <c r="B7" s="19"/>
      <c r="E7" s="230" t="str">
        <f>'Rekapitulace stavby'!K6</f>
        <v>WALDORFSKÁ ŠKOLA BRNO - VÝMĚNA PODLAHOVÝCH KRYTIN</v>
      </c>
      <c r="F7" s="231"/>
      <c r="G7" s="231"/>
      <c r="H7" s="231"/>
      <c r="L7" s="19"/>
    </row>
    <row r="8" spans="2:56" s="1" customFormat="1" ht="12" customHeight="1">
      <c r="B8" s="31"/>
      <c r="D8" s="26" t="s">
        <v>117</v>
      </c>
      <c r="L8" s="31"/>
    </row>
    <row r="9" spans="2:56" s="1" customFormat="1" ht="16.5" customHeight="1">
      <c r="B9" s="31"/>
      <c r="E9" s="192" t="s">
        <v>577</v>
      </c>
      <c r="F9" s="232"/>
      <c r="G9" s="232"/>
      <c r="H9" s="232"/>
      <c r="L9" s="31"/>
    </row>
    <row r="10" spans="2:56" s="1" customFormat="1" ht="11.25">
      <c r="B10" s="31"/>
      <c r="L10" s="31"/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0</v>
      </c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5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35</v>
      </c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4" t="s">
        <v>39</v>
      </c>
      <c r="E33" s="26" t="s">
        <v>40</v>
      </c>
      <c r="F33" s="91">
        <f>ROUND((SUM(BE124:BE302)),  2)</f>
        <v>0</v>
      </c>
      <c r="I33" s="92">
        <v>0.21</v>
      </c>
      <c r="J33" s="91">
        <f>ROUND(((SUM(BE124:BE302))*I33),  2)</f>
        <v>0</v>
      </c>
      <c r="L33" s="31"/>
    </row>
    <row r="34" spans="2:12" s="1" customFormat="1" ht="14.45" customHeight="1">
      <c r="B34" s="31"/>
      <c r="E34" s="26" t="s">
        <v>41</v>
      </c>
      <c r="F34" s="91">
        <f>ROUND((SUM(BF124:BF302)),  2)</f>
        <v>0</v>
      </c>
      <c r="I34" s="92">
        <v>0.12</v>
      </c>
      <c r="J34" s="91">
        <f>ROUND(((SUM(BF124:BF302))*I34),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1">
        <f>ROUND((SUM(BG124:BG302)),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1">
        <f>ROUND((SUM(BH124:BH302)),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1">
        <f>ROUND((SUM(BI124:BI302)),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45</v>
      </c>
      <c r="E39" s="56"/>
      <c r="F39" s="56"/>
      <c r="G39" s="95" t="s">
        <v>46</v>
      </c>
      <c r="H39" s="96" t="s">
        <v>47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99" t="s">
        <v>51</v>
      </c>
      <c r="G61" s="42" t="s">
        <v>50</v>
      </c>
      <c r="H61" s="33"/>
      <c r="I61" s="33"/>
      <c r="J61" s="10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99" t="s">
        <v>51</v>
      </c>
      <c r="G76" s="42" t="s">
        <v>50</v>
      </c>
      <c r="H76" s="33"/>
      <c r="I76" s="33"/>
      <c r="J76" s="10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0" t="str">
        <f>E7</f>
        <v>WALDORFSKÁ ŠKOLA BRNO - VÝMĚNA PODLAHOVÝCH KRYTIN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117</v>
      </c>
      <c r="L86" s="31"/>
    </row>
    <row r="87" spans="2:47" s="1" customFormat="1" ht="16.5" customHeight="1">
      <c r="B87" s="31"/>
      <c r="E87" s="192" t="str">
        <f>E9</f>
        <v>D.1.1.b 05 - PAVILON C - PŮDORYS 2.NP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BRNO</v>
      </c>
      <c r="I89" s="26" t="s">
        <v>22</v>
      </c>
      <c r="J89" s="51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WALDORFSKÁ ŠKOLA BRNO PLOVDIVSKÁ 2572/8, 616 00 BR</v>
      </c>
      <c r="I91" s="26" t="s">
        <v>29</v>
      </c>
      <c r="J91" s="29" t="str">
        <f>E21</f>
        <v>Ing.Šárka JUSTOVÁ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120</v>
      </c>
      <c r="D94" s="93"/>
      <c r="E94" s="93"/>
      <c r="F94" s="93"/>
      <c r="G94" s="93"/>
      <c r="H94" s="93"/>
      <c r="I94" s="93"/>
      <c r="J94" s="102" t="s">
        <v>121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122</v>
      </c>
      <c r="J96" s="65">
        <f>J124</f>
        <v>0</v>
      </c>
      <c r="L96" s="31"/>
      <c r="AU96" s="16" t="s">
        <v>123</v>
      </c>
    </row>
    <row r="97" spans="2:12" s="8" customFormat="1" ht="24.95" customHeight="1">
      <c r="B97" s="104"/>
      <c r="D97" s="105" t="s">
        <v>124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899999999999999" customHeight="1">
      <c r="B98" s="108"/>
      <c r="D98" s="109" t="s">
        <v>125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9" customFormat="1" ht="19.899999999999999" customHeight="1">
      <c r="B99" s="108"/>
      <c r="D99" s="109" t="s">
        <v>126</v>
      </c>
      <c r="E99" s="110"/>
      <c r="F99" s="110"/>
      <c r="G99" s="110"/>
      <c r="H99" s="110"/>
      <c r="I99" s="110"/>
      <c r="J99" s="111">
        <f>J168</f>
        <v>0</v>
      </c>
      <c r="L99" s="108"/>
    </row>
    <row r="100" spans="2:12" s="9" customFormat="1" ht="19.899999999999999" customHeight="1">
      <c r="B100" s="108"/>
      <c r="D100" s="109" t="s">
        <v>127</v>
      </c>
      <c r="E100" s="110"/>
      <c r="F100" s="110"/>
      <c r="G100" s="110"/>
      <c r="H100" s="110"/>
      <c r="I100" s="110"/>
      <c r="J100" s="111">
        <f>J194</f>
        <v>0</v>
      </c>
      <c r="L100" s="108"/>
    </row>
    <row r="101" spans="2:12" s="9" customFormat="1" ht="19.899999999999999" customHeight="1">
      <c r="B101" s="108"/>
      <c r="D101" s="109" t="s">
        <v>128</v>
      </c>
      <c r="E101" s="110"/>
      <c r="F101" s="110"/>
      <c r="G101" s="110"/>
      <c r="H101" s="110"/>
      <c r="I101" s="110"/>
      <c r="J101" s="111">
        <f>J208</f>
        <v>0</v>
      </c>
      <c r="L101" s="108"/>
    </row>
    <row r="102" spans="2:12" s="8" customFormat="1" ht="24.95" customHeight="1">
      <c r="B102" s="104"/>
      <c r="D102" s="105" t="s">
        <v>129</v>
      </c>
      <c r="E102" s="106"/>
      <c r="F102" s="106"/>
      <c r="G102" s="106"/>
      <c r="H102" s="106"/>
      <c r="I102" s="106"/>
      <c r="J102" s="107">
        <f>J211</f>
        <v>0</v>
      </c>
      <c r="L102" s="104"/>
    </row>
    <row r="103" spans="2:12" s="9" customFormat="1" ht="19.899999999999999" customHeight="1">
      <c r="B103" s="108"/>
      <c r="D103" s="109" t="s">
        <v>130</v>
      </c>
      <c r="E103" s="110"/>
      <c r="F103" s="110"/>
      <c r="G103" s="110"/>
      <c r="H103" s="110"/>
      <c r="I103" s="110"/>
      <c r="J103" s="111">
        <f>J212</f>
        <v>0</v>
      </c>
      <c r="L103" s="108"/>
    </row>
    <row r="104" spans="2:12" s="9" customFormat="1" ht="19.899999999999999" customHeight="1">
      <c r="B104" s="108"/>
      <c r="D104" s="109" t="s">
        <v>131</v>
      </c>
      <c r="E104" s="110"/>
      <c r="F104" s="110"/>
      <c r="G104" s="110"/>
      <c r="H104" s="110"/>
      <c r="I104" s="110"/>
      <c r="J104" s="111">
        <f>J237</f>
        <v>0</v>
      </c>
      <c r="L104" s="108"/>
    </row>
    <row r="105" spans="2:12" s="1" customFormat="1" ht="21.75" customHeight="1">
      <c r="B105" s="31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12" s="1" customFormat="1" ht="24.95" customHeight="1">
      <c r="B111" s="31"/>
      <c r="C111" s="20" t="s">
        <v>132</v>
      </c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16</v>
      </c>
      <c r="L113" s="31"/>
    </row>
    <row r="114" spans="2:65" s="1" customFormat="1" ht="26.25" customHeight="1">
      <c r="B114" s="31"/>
      <c r="E114" s="230" t="str">
        <f>E7</f>
        <v>WALDORFSKÁ ŠKOLA BRNO - VÝMĚNA PODLAHOVÝCH KRYTIN</v>
      </c>
      <c r="F114" s="231"/>
      <c r="G114" s="231"/>
      <c r="H114" s="231"/>
      <c r="L114" s="31"/>
    </row>
    <row r="115" spans="2:65" s="1" customFormat="1" ht="12" customHeight="1">
      <c r="B115" s="31"/>
      <c r="C115" s="26" t="s">
        <v>117</v>
      </c>
      <c r="L115" s="31"/>
    </row>
    <row r="116" spans="2:65" s="1" customFormat="1" ht="16.5" customHeight="1">
      <c r="B116" s="31"/>
      <c r="E116" s="192" t="str">
        <f>E9</f>
        <v>D.1.1.b 05 - PAVILON C - PŮDORYS 2.NP</v>
      </c>
      <c r="F116" s="232"/>
      <c r="G116" s="232"/>
      <c r="H116" s="232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20</v>
      </c>
      <c r="F118" s="24" t="str">
        <f>F12</f>
        <v>BRNO</v>
      </c>
      <c r="I118" s="26" t="s">
        <v>22</v>
      </c>
      <c r="J118" s="51">
        <f>IF(J12="","",J12)</f>
        <v>0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23</v>
      </c>
      <c r="F120" s="24" t="str">
        <f>E15</f>
        <v>WALDORFSKÁ ŠKOLA BRNO PLOVDIVSKÁ 2572/8, 616 00 BR</v>
      </c>
      <c r="I120" s="26" t="s">
        <v>29</v>
      </c>
      <c r="J120" s="29" t="str">
        <f>E21</f>
        <v>Ing.Šárka JUSTOVÁ</v>
      </c>
      <c r="L120" s="31"/>
    </row>
    <row r="121" spans="2:65" s="1" customFormat="1" ht="15.2" customHeight="1">
      <c r="B121" s="31"/>
      <c r="C121" s="26" t="s">
        <v>27</v>
      </c>
      <c r="F121" s="24" t="str">
        <f>IF(E18="","",E18)</f>
        <v>Vyplň údaj</v>
      </c>
      <c r="I121" s="26" t="s">
        <v>32</v>
      </c>
      <c r="J121" s="29" t="str">
        <f>E24</f>
        <v xml:space="preserve"> 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2"/>
      <c r="C123" s="113" t="s">
        <v>133</v>
      </c>
      <c r="D123" s="114" t="s">
        <v>60</v>
      </c>
      <c r="E123" s="114" t="s">
        <v>56</v>
      </c>
      <c r="F123" s="114" t="s">
        <v>57</v>
      </c>
      <c r="G123" s="114" t="s">
        <v>134</v>
      </c>
      <c r="H123" s="114" t="s">
        <v>135</v>
      </c>
      <c r="I123" s="114" t="s">
        <v>136</v>
      </c>
      <c r="J123" s="114" t="s">
        <v>121</v>
      </c>
      <c r="K123" s="115" t="s">
        <v>137</v>
      </c>
      <c r="L123" s="112"/>
      <c r="M123" s="58" t="s">
        <v>1</v>
      </c>
      <c r="N123" s="59" t="s">
        <v>39</v>
      </c>
      <c r="O123" s="59" t="s">
        <v>138</v>
      </c>
      <c r="P123" s="59" t="s">
        <v>139</v>
      </c>
      <c r="Q123" s="59" t="s">
        <v>140</v>
      </c>
      <c r="R123" s="59" t="s">
        <v>141</v>
      </c>
      <c r="S123" s="59" t="s">
        <v>142</v>
      </c>
      <c r="T123" s="60" t="s">
        <v>143</v>
      </c>
    </row>
    <row r="124" spans="2:65" s="1" customFormat="1" ht="22.9" customHeight="1">
      <c r="B124" s="31"/>
      <c r="C124" s="63" t="s">
        <v>144</v>
      </c>
      <c r="J124" s="116">
        <f>BK124</f>
        <v>0</v>
      </c>
      <c r="L124" s="31"/>
      <c r="M124" s="61"/>
      <c r="N124" s="52"/>
      <c r="O124" s="52"/>
      <c r="P124" s="117">
        <f>P125+P211</f>
        <v>0</v>
      </c>
      <c r="Q124" s="52"/>
      <c r="R124" s="117">
        <f>R125+R211</f>
        <v>16.125076879999998</v>
      </c>
      <c r="S124" s="52"/>
      <c r="T124" s="118">
        <f>T125+T211</f>
        <v>10.632424000000002</v>
      </c>
      <c r="AT124" s="16" t="s">
        <v>74</v>
      </c>
      <c r="AU124" s="16" t="s">
        <v>123</v>
      </c>
      <c r="BK124" s="119">
        <f>BK125+BK211</f>
        <v>0</v>
      </c>
    </row>
    <row r="125" spans="2:65" s="11" customFormat="1" ht="25.9" customHeight="1">
      <c r="B125" s="120"/>
      <c r="D125" s="121" t="s">
        <v>74</v>
      </c>
      <c r="E125" s="122" t="s">
        <v>145</v>
      </c>
      <c r="F125" s="122" t="s">
        <v>146</v>
      </c>
      <c r="I125" s="123"/>
      <c r="J125" s="124">
        <f>BK125</f>
        <v>0</v>
      </c>
      <c r="L125" s="120"/>
      <c r="M125" s="125"/>
      <c r="P125" s="126">
        <f>P126+P168+P194+P208</f>
        <v>0</v>
      </c>
      <c r="R125" s="126">
        <f>R126+R168+R194+R208</f>
        <v>13.969864739999998</v>
      </c>
      <c r="T125" s="127">
        <f>T126+T168+T194+T208</f>
        <v>8.9894640000000017</v>
      </c>
      <c r="AR125" s="121" t="s">
        <v>83</v>
      </c>
      <c r="AT125" s="128" t="s">
        <v>74</v>
      </c>
      <c r="AU125" s="128" t="s">
        <v>75</v>
      </c>
      <c r="AY125" s="121" t="s">
        <v>147</v>
      </c>
      <c r="BK125" s="129">
        <f>BK126+BK168+BK194+BK208</f>
        <v>0</v>
      </c>
    </row>
    <row r="126" spans="2:65" s="11" customFormat="1" ht="22.9" customHeight="1">
      <c r="B126" s="120"/>
      <c r="D126" s="121" t="s">
        <v>74</v>
      </c>
      <c r="E126" s="130" t="s">
        <v>148</v>
      </c>
      <c r="F126" s="130" t="s">
        <v>149</v>
      </c>
      <c r="I126" s="123"/>
      <c r="J126" s="131">
        <f>BK126</f>
        <v>0</v>
      </c>
      <c r="L126" s="120"/>
      <c r="M126" s="125"/>
      <c r="P126" s="126">
        <f>SUM(P127:P167)</f>
        <v>0</v>
      </c>
      <c r="R126" s="126">
        <f>SUM(R127:R167)</f>
        <v>13.969864739999998</v>
      </c>
      <c r="T126" s="127">
        <f>SUM(T127:T167)</f>
        <v>0</v>
      </c>
      <c r="AR126" s="121" t="s">
        <v>83</v>
      </c>
      <c r="AT126" s="128" t="s">
        <v>74</v>
      </c>
      <c r="AU126" s="128" t="s">
        <v>83</v>
      </c>
      <c r="AY126" s="121" t="s">
        <v>147</v>
      </c>
      <c r="BK126" s="129">
        <f>SUM(BK127:BK167)</f>
        <v>0</v>
      </c>
    </row>
    <row r="127" spans="2:65" s="1" customFormat="1" ht="16.5" customHeight="1">
      <c r="B127" s="31"/>
      <c r="C127" s="132" t="s">
        <v>83</v>
      </c>
      <c r="D127" s="132" t="s">
        <v>150</v>
      </c>
      <c r="E127" s="133" t="s">
        <v>151</v>
      </c>
      <c r="F127" s="134" t="s">
        <v>152</v>
      </c>
      <c r="G127" s="135" t="s">
        <v>153</v>
      </c>
      <c r="H127" s="136">
        <v>0.20200000000000001</v>
      </c>
      <c r="I127" s="137"/>
      <c r="J127" s="138">
        <f>ROUND(I127*H127,2)</f>
        <v>0</v>
      </c>
      <c r="K127" s="134" t="s">
        <v>154</v>
      </c>
      <c r="L127" s="31"/>
      <c r="M127" s="139" t="s">
        <v>1</v>
      </c>
      <c r="N127" s="140" t="s">
        <v>40</v>
      </c>
      <c r="P127" s="141">
        <f>O127*H127</f>
        <v>0</v>
      </c>
      <c r="Q127" s="141">
        <v>1.06277</v>
      </c>
      <c r="R127" s="141">
        <f>Q127*H127</f>
        <v>0.21467954</v>
      </c>
      <c r="S127" s="141">
        <v>0</v>
      </c>
      <c r="T127" s="142">
        <f>S127*H127</f>
        <v>0</v>
      </c>
      <c r="AR127" s="143" t="s">
        <v>155</v>
      </c>
      <c r="AT127" s="143" t="s">
        <v>150</v>
      </c>
      <c r="AU127" s="143" t="s">
        <v>85</v>
      </c>
      <c r="AY127" s="16" t="s">
        <v>147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6" t="s">
        <v>83</v>
      </c>
      <c r="BK127" s="144">
        <f>ROUND(I127*H127,2)</f>
        <v>0</v>
      </c>
      <c r="BL127" s="16" t="s">
        <v>155</v>
      </c>
      <c r="BM127" s="143" t="s">
        <v>578</v>
      </c>
    </row>
    <row r="128" spans="2:65" s="1" customFormat="1" ht="11.25">
      <c r="B128" s="31"/>
      <c r="D128" s="145" t="s">
        <v>157</v>
      </c>
      <c r="F128" s="146" t="s">
        <v>158</v>
      </c>
      <c r="I128" s="147"/>
      <c r="L128" s="31"/>
      <c r="M128" s="148"/>
      <c r="T128" s="55"/>
      <c r="AT128" s="16" t="s">
        <v>157</v>
      </c>
      <c r="AU128" s="16" t="s">
        <v>85</v>
      </c>
    </row>
    <row r="129" spans="2:65" s="12" customFormat="1" ht="11.25">
      <c r="B129" s="149"/>
      <c r="D129" s="150" t="s">
        <v>159</v>
      </c>
      <c r="E129" s="151" t="s">
        <v>1</v>
      </c>
      <c r="F129" s="152" t="s">
        <v>160</v>
      </c>
      <c r="H129" s="151" t="s">
        <v>1</v>
      </c>
      <c r="I129" s="153"/>
      <c r="L129" s="149"/>
      <c r="M129" s="154"/>
      <c r="T129" s="155"/>
      <c r="AT129" s="151" t="s">
        <v>159</v>
      </c>
      <c r="AU129" s="151" t="s">
        <v>85</v>
      </c>
      <c r="AV129" s="12" t="s">
        <v>83</v>
      </c>
      <c r="AW129" s="12" t="s">
        <v>31</v>
      </c>
      <c r="AX129" s="12" t="s">
        <v>75</v>
      </c>
      <c r="AY129" s="151" t="s">
        <v>147</v>
      </c>
    </row>
    <row r="130" spans="2:65" s="13" customFormat="1" ht="11.25">
      <c r="B130" s="156"/>
      <c r="D130" s="150" t="s">
        <v>159</v>
      </c>
      <c r="E130" s="157" t="s">
        <v>1</v>
      </c>
      <c r="F130" s="158" t="s">
        <v>161</v>
      </c>
      <c r="H130" s="159">
        <v>1.7000000000000001E-2</v>
      </c>
      <c r="I130" s="160"/>
      <c r="L130" s="156"/>
      <c r="M130" s="161"/>
      <c r="T130" s="162"/>
      <c r="AT130" s="157" t="s">
        <v>159</v>
      </c>
      <c r="AU130" s="157" t="s">
        <v>85</v>
      </c>
      <c r="AV130" s="13" t="s">
        <v>85</v>
      </c>
      <c r="AW130" s="13" t="s">
        <v>31</v>
      </c>
      <c r="AX130" s="13" t="s">
        <v>75</v>
      </c>
      <c r="AY130" s="157" t="s">
        <v>147</v>
      </c>
    </row>
    <row r="131" spans="2:65" s="13" customFormat="1" ht="11.25">
      <c r="B131" s="156"/>
      <c r="D131" s="150" t="s">
        <v>159</v>
      </c>
      <c r="E131" s="157" t="s">
        <v>1</v>
      </c>
      <c r="F131" s="158" t="s">
        <v>444</v>
      </c>
      <c r="H131" s="159">
        <v>0.185</v>
      </c>
      <c r="I131" s="160"/>
      <c r="L131" s="156"/>
      <c r="M131" s="161"/>
      <c r="T131" s="162"/>
      <c r="AT131" s="157" t="s">
        <v>159</v>
      </c>
      <c r="AU131" s="157" t="s">
        <v>85</v>
      </c>
      <c r="AV131" s="13" t="s">
        <v>85</v>
      </c>
      <c r="AW131" s="13" t="s">
        <v>31</v>
      </c>
      <c r="AX131" s="13" t="s">
        <v>75</v>
      </c>
      <c r="AY131" s="157" t="s">
        <v>147</v>
      </c>
    </row>
    <row r="132" spans="2:65" s="14" customFormat="1" ht="11.25">
      <c r="B132" s="163"/>
      <c r="D132" s="150" t="s">
        <v>159</v>
      </c>
      <c r="E132" s="164" t="s">
        <v>1</v>
      </c>
      <c r="F132" s="165" t="s">
        <v>169</v>
      </c>
      <c r="H132" s="166">
        <v>0.20200000000000001</v>
      </c>
      <c r="I132" s="167"/>
      <c r="L132" s="163"/>
      <c r="M132" s="168"/>
      <c r="T132" s="169"/>
      <c r="AT132" s="164" t="s">
        <v>159</v>
      </c>
      <c r="AU132" s="164" t="s">
        <v>85</v>
      </c>
      <c r="AV132" s="14" t="s">
        <v>155</v>
      </c>
      <c r="AW132" s="14" t="s">
        <v>31</v>
      </c>
      <c r="AX132" s="14" t="s">
        <v>83</v>
      </c>
      <c r="AY132" s="164" t="s">
        <v>147</v>
      </c>
    </row>
    <row r="133" spans="2:65" s="1" customFormat="1" ht="49.15" customHeight="1">
      <c r="B133" s="31"/>
      <c r="C133" s="132" t="s">
        <v>85</v>
      </c>
      <c r="D133" s="132" t="s">
        <v>150</v>
      </c>
      <c r="E133" s="133" t="s">
        <v>162</v>
      </c>
      <c r="F133" s="134" t="s">
        <v>163</v>
      </c>
      <c r="G133" s="135" t="s">
        <v>103</v>
      </c>
      <c r="H133" s="136">
        <v>80.39</v>
      </c>
      <c r="I133" s="137"/>
      <c r="J133" s="138">
        <f>ROUND(I133*H133,2)</f>
        <v>0</v>
      </c>
      <c r="K133" s="134" t="s">
        <v>1</v>
      </c>
      <c r="L133" s="31"/>
      <c r="M133" s="139" t="s">
        <v>1</v>
      </c>
      <c r="N133" s="140" t="s">
        <v>40</v>
      </c>
      <c r="P133" s="141">
        <f>O133*H133</f>
        <v>0</v>
      </c>
      <c r="Q133" s="141">
        <v>1.4999999999999999E-4</v>
      </c>
      <c r="R133" s="141">
        <f>Q133*H133</f>
        <v>1.20585E-2</v>
      </c>
      <c r="S133" s="141">
        <v>0</v>
      </c>
      <c r="T133" s="142">
        <f>S133*H133</f>
        <v>0</v>
      </c>
      <c r="AR133" s="143" t="s">
        <v>155</v>
      </c>
      <c r="AT133" s="143" t="s">
        <v>150</v>
      </c>
      <c r="AU133" s="143" t="s">
        <v>85</v>
      </c>
      <c r="AY133" s="16" t="s">
        <v>147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6" t="s">
        <v>83</v>
      </c>
      <c r="BK133" s="144">
        <f>ROUND(I133*H133,2)</f>
        <v>0</v>
      </c>
      <c r="BL133" s="16" t="s">
        <v>155</v>
      </c>
      <c r="BM133" s="143" t="s">
        <v>579</v>
      </c>
    </row>
    <row r="134" spans="2:65" s="12" customFormat="1" ht="11.25">
      <c r="B134" s="149"/>
      <c r="D134" s="150" t="s">
        <v>159</v>
      </c>
      <c r="E134" s="151" t="s">
        <v>1</v>
      </c>
      <c r="F134" s="152" t="s">
        <v>165</v>
      </c>
      <c r="H134" s="151" t="s">
        <v>1</v>
      </c>
      <c r="I134" s="153"/>
      <c r="L134" s="149"/>
      <c r="M134" s="154"/>
      <c r="T134" s="155"/>
      <c r="AT134" s="151" t="s">
        <v>159</v>
      </c>
      <c r="AU134" s="151" t="s">
        <v>85</v>
      </c>
      <c r="AV134" s="12" t="s">
        <v>83</v>
      </c>
      <c r="AW134" s="12" t="s">
        <v>31</v>
      </c>
      <c r="AX134" s="12" t="s">
        <v>75</v>
      </c>
      <c r="AY134" s="151" t="s">
        <v>147</v>
      </c>
    </row>
    <row r="135" spans="2:65" s="13" customFormat="1" ht="11.25">
      <c r="B135" s="156"/>
      <c r="D135" s="150" t="s">
        <v>159</v>
      </c>
      <c r="E135" s="157" t="s">
        <v>1</v>
      </c>
      <c r="F135" s="158" t="s">
        <v>166</v>
      </c>
      <c r="H135" s="159">
        <v>9.52</v>
      </c>
      <c r="I135" s="160"/>
      <c r="L135" s="156"/>
      <c r="M135" s="161"/>
      <c r="T135" s="162"/>
      <c r="AT135" s="157" t="s">
        <v>159</v>
      </c>
      <c r="AU135" s="157" t="s">
        <v>85</v>
      </c>
      <c r="AV135" s="13" t="s">
        <v>85</v>
      </c>
      <c r="AW135" s="13" t="s">
        <v>31</v>
      </c>
      <c r="AX135" s="13" t="s">
        <v>75</v>
      </c>
      <c r="AY135" s="157" t="s">
        <v>147</v>
      </c>
    </row>
    <row r="136" spans="2:65" s="13" customFormat="1" ht="11.25">
      <c r="B136" s="156"/>
      <c r="D136" s="150" t="s">
        <v>159</v>
      </c>
      <c r="E136" s="157" t="s">
        <v>1</v>
      </c>
      <c r="F136" s="158" t="s">
        <v>446</v>
      </c>
      <c r="H136" s="159">
        <v>26.661999999999999</v>
      </c>
      <c r="I136" s="160"/>
      <c r="L136" s="156"/>
      <c r="M136" s="161"/>
      <c r="T136" s="162"/>
      <c r="AT136" s="157" t="s">
        <v>159</v>
      </c>
      <c r="AU136" s="157" t="s">
        <v>85</v>
      </c>
      <c r="AV136" s="13" t="s">
        <v>85</v>
      </c>
      <c r="AW136" s="13" t="s">
        <v>31</v>
      </c>
      <c r="AX136" s="13" t="s">
        <v>75</v>
      </c>
      <c r="AY136" s="157" t="s">
        <v>147</v>
      </c>
    </row>
    <row r="137" spans="2:65" s="12" customFormat="1" ht="11.25">
      <c r="B137" s="149"/>
      <c r="D137" s="150" t="s">
        <v>159</v>
      </c>
      <c r="E137" s="151" t="s">
        <v>1</v>
      </c>
      <c r="F137" s="152" t="s">
        <v>167</v>
      </c>
      <c r="H137" s="151" t="s">
        <v>1</v>
      </c>
      <c r="I137" s="153"/>
      <c r="L137" s="149"/>
      <c r="M137" s="154"/>
      <c r="T137" s="155"/>
      <c r="AT137" s="151" t="s">
        <v>159</v>
      </c>
      <c r="AU137" s="151" t="s">
        <v>85</v>
      </c>
      <c r="AV137" s="12" t="s">
        <v>83</v>
      </c>
      <c r="AW137" s="12" t="s">
        <v>31</v>
      </c>
      <c r="AX137" s="12" t="s">
        <v>75</v>
      </c>
      <c r="AY137" s="151" t="s">
        <v>147</v>
      </c>
    </row>
    <row r="138" spans="2:65" s="13" customFormat="1" ht="11.25">
      <c r="B138" s="156"/>
      <c r="D138" s="150" t="s">
        <v>159</v>
      </c>
      <c r="E138" s="157" t="s">
        <v>1</v>
      </c>
      <c r="F138" s="158" t="s">
        <v>168</v>
      </c>
      <c r="H138" s="159">
        <v>10.88</v>
      </c>
      <c r="I138" s="160"/>
      <c r="L138" s="156"/>
      <c r="M138" s="161"/>
      <c r="T138" s="162"/>
      <c r="AT138" s="157" t="s">
        <v>159</v>
      </c>
      <c r="AU138" s="157" t="s">
        <v>85</v>
      </c>
      <c r="AV138" s="13" t="s">
        <v>85</v>
      </c>
      <c r="AW138" s="13" t="s">
        <v>31</v>
      </c>
      <c r="AX138" s="13" t="s">
        <v>75</v>
      </c>
      <c r="AY138" s="157" t="s">
        <v>147</v>
      </c>
    </row>
    <row r="139" spans="2:65" s="13" customFormat="1" ht="11.25">
      <c r="B139" s="156"/>
      <c r="D139" s="150" t="s">
        <v>159</v>
      </c>
      <c r="E139" s="157" t="s">
        <v>1</v>
      </c>
      <c r="F139" s="158" t="s">
        <v>447</v>
      </c>
      <c r="H139" s="159">
        <v>33.328000000000003</v>
      </c>
      <c r="I139" s="160"/>
      <c r="L139" s="156"/>
      <c r="M139" s="161"/>
      <c r="T139" s="162"/>
      <c r="AT139" s="157" t="s">
        <v>159</v>
      </c>
      <c r="AU139" s="157" t="s">
        <v>85</v>
      </c>
      <c r="AV139" s="13" t="s">
        <v>85</v>
      </c>
      <c r="AW139" s="13" t="s">
        <v>31</v>
      </c>
      <c r="AX139" s="13" t="s">
        <v>75</v>
      </c>
      <c r="AY139" s="157" t="s">
        <v>147</v>
      </c>
    </row>
    <row r="140" spans="2:65" s="14" customFormat="1" ht="11.25">
      <c r="B140" s="163"/>
      <c r="D140" s="150" t="s">
        <v>159</v>
      </c>
      <c r="E140" s="164" t="s">
        <v>1</v>
      </c>
      <c r="F140" s="165" t="s">
        <v>169</v>
      </c>
      <c r="H140" s="166">
        <v>80.39</v>
      </c>
      <c r="I140" s="167"/>
      <c r="L140" s="163"/>
      <c r="M140" s="168"/>
      <c r="T140" s="169"/>
      <c r="AT140" s="164" t="s">
        <v>159</v>
      </c>
      <c r="AU140" s="164" t="s">
        <v>85</v>
      </c>
      <c r="AV140" s="14" t="s">
        <v>155</v>
      </c>
      <c r="AW140" s="14" t="s">
        <v>31</v>
      </c>
      <c r="AX140" s="14" t="s">
        <v>83</v>
      </c>
      <c r="AY140" s="164" t="s">
        <v>147</v>
      </c>
    </row>
    <row r="141" spans="2:65" s="1" customFormat="1" ht="62.65" customHeight="1">
      <c r="B141" s="31"/>
      <c r="C141" s="132" t="s">
        <v>105</v>
      </c>
      <c r="D141" s="132" t="s">
        <v>150</v>
      </c>
      <c r="E141" s="133" t="s">
        <v>170</v>
      </c>
      <c r="F141" s="134" t="s">
        <v>171</v>
      </c>
      <c r="G141" s="135" t="s">
        <v>103</v>
      </c>
      <c r="H141" s="136">
        <v>36.182000000000002</v>
      </c>
      <c r="I141" s="137"/>
      <c r="J141" s="138">
        <f>ROUND(I141*H141,2)</f>
        <v>0</v>
      </c>
      <c r="K141" s="134" t="s">
        <v>1</v>
      </c>
      <c r="L141" s="31"/>
      <c r="M141" s="139" t="s">
        <v>1</v>
      </c>
      <c r="N141" s="140" t="s">
        <v>40</v>
      </c>
      <c r="P141" s="141">
        <f>O141*H141</f>
        <v>0</v>
      </c>
      <c r="Q141" s="141">
        <v>1.8500000000000001E-3</v>
      </c>
      <c r="R141" s="141">
        <f>Q141*H141</f>
        <v>6.6936700000000002E-2</v>
      </c>
      <c r="S141" s="141">
        <v>0</v>
      </c>
      <c r="T141" s="142">
        <f>S141*H141</f>
        <v>0</v>
      </c>
      <c r="AR141" s="143" t="s">
        <v>155</v>
      </c>
      <c r="AT141" s="143" t="s">
        <v>150</v>
      </c>
      <c r="AU141" s="143" t="s">
        <v>85</v>
      </c>
      <c r="AY141" s="16" t="s">
        <v>147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6" t="s">
        <v>83</v>
      </c>
      <c r="BK141" s="144">
        <f>ROUND(I141*H141,2)</f>
        <v>0</v>
      </c>
      <c r="BL141" s="16" t="s">
        <v>155</v>
      </c>
      <c r="BM141" s="143" t="s">
        <v>580</v>
      </c>
    </row>
    <row r="142" spans="2:65" s="12" customFormat="1" ht="11.25">
      <c r="B142" s="149"/>
      <c r="D142" s="150" t="s">
        <v>159</v>
      </c>
      <c r="E142" s="151" t="s">
        <v>1</v>
      </c>
      <c r="F142" s="152" t="s">
        <v>165</v>
      </c>
      <c r="H142" s="151" t="s">
        <v>1</v>
      </c>
      <c r="I142" s="153"/>
      <c r="L142" s="149"/>
      <c r="M142" s="154"/>
      <c r="T142" s="155"/>
      <c r="AT142" s="151" t="s">
        <v>159</v>
      </c>
      <c r="AU142" s="151" t="s">
        <v>85</v>
      </c>
      <c r="AV142" s="12" t="s">
        <v>83</v>
      </c>
      <c r="AW142" s="12" t="s">
        <v>31</v>
      </c>
      <c r="AX142" s="12" t="s">
        <v>75</v>
      </c>
      <c r="AY142" s="151" t="s">
        <v>147</v>
      </c>
    </row>
    <row r="143" spans="2:65" s="13" customFormat="1" ht="11.25">
      <c r="B143" s="156"/>
      <c r="D143" s="150" t="s">
        <v>159</v>
      </c>
      <c r="E143" s="157" t="s">
        <v>1</v>
      </c>
      <c r="F143" s="158" t="s">
        <v>166</v>
      </c>
      <c r="H143" s="159">
        <v>9.52</v>
      </c>
      <c r="I143" s="160"/>
      <c r="L143" s="156"/>
      <c r="M143" s="161"/>
      <c r="T143" s="162"/>
      <c r="AT143" s="157" t="s">
        <v>159</v>
      </c>
      <c r="AU143" s="157" t="s">
        <v>85</v>
      </c>
      <c r="AV143" s="13" t="s">
        <v>85</v>
      </c>
      <c r="AW143" s="13" t="s">
        <v>31</v>
      </c>
      <c r="AX143" s="13" t="s">
        <v>75</v>
      </c>
      <c r="AY143" s="157" t="s">
        <v>147</v>
      </c>
    </row>
    <row r="144" spans="2:65" s="13" customFormat="1" ht="11.25">
      <c r="B144" s="156"/>
      <c r="D144" s="150" t="s">
        <v>159</v>
      </c>
      <c r="E144" s="157" t="s">
        <v>1</v>
      </c>
      <c r="F144" s="158" t="s">
        <v>446</v>
      </c>
      <c r="H144" s="159">
        <v>26.661999999999999</v>
      </c>
      <c r="I144" s="160"/>
      <c r="L144" s="156"/>
      <c r="M144" s="161"/>
      <c r="T144" s="162"/>
      <c r="AT144" s="157" t="s">
        <v>159</v>
      </c>
      <c r="AU144" s="157" t="s">
        <v>85</v>
      </c>
      <c r="AV144" s="13" t="s">
        <v>85</v>
      </c>
      <c r="AW144" s="13" t="s">
        <v>31</v>
      </c>
      <c r="AX144" s="13" t="s">
        <v>75</v>
      </c>
      <c r="AY144" s="157" t="s">
        <v>147</v>
      </c>
    </row>
    <row r="145" spans="2:65" s="14" customFormat="1" ht="11.25">
      <c r="B145" s="163"/>
      <c r="D145" s="150" t="s">
        <v>159</v>
      </c>
      <c r="E145" s="164" t="s">
        <v>1</v>
      </c>
      <c r="F145" s="165" t="s">
        <v>169</v>
      </c>
      <c r="H145" s="166">
        <v>36.182000000000002</v>
      </c>
      <c r="I145" s="167"/>
      <c r="L145" s="163"/>
      <c r="M145" s="168"/>
      <c r="T145" s="169"/>
      <c r="AT145" s="164" t="s">
        <v>159</v>
      </c>
      <c r="AU145" s="164" t="s">
        <v>85</v>
      </c>
      <c r="AV145" s="14" t="s">
        <v>155</v>
      </c>
      <c r="AW145" s="14" t="s">
        <v>31</v>
      </c>
      <c r="AX145" s="14" t="s">
        <v>83</v>
      </c>
      <c r="AY145" s="164" t="s">
        <v>147</v>
      </c>
    </row>
    <row r="146" spans="2:65" s="1" customFormat="1" ht="37.9" customHeight="1">
      <c r="B146" s="31"/>
      <c r="C146" s="132" t="s">
        <v>155</v>
      </c>
      <c r="D146" s="132" t="s">
        <v>150</v>
      </c>
      <c r="E146" s="133" t="s">
        <v>173</v>
      </c>
      <c r="F146" s="134" t="s">
        <v>174</v>
      </c>
      <c r="G146" s="135" t="s">
        <v>103</v>
      </c>
      <c r="H146" s="136">
        <v>44.207999999999998</v>
      </c>
      <c r="I146" s="137"/>
      <c r="J146" s="138">
        <f>ROUND(I146*H146,2)</f>
        <v>0</v>
      </c>
      <c r="K146" s="134" t="s">
        <v>1</v>
      </c>
      <c r="L146" s="31"/>
      <c r="M146" s="139" t="s">
        <v>1</v>
      </c>
      <c r="N146" s="140" t="s">
        <v>40</v>
      </c>
      <c r="P146" s="141">
        <f>O146*H146</f>
        <v>0</v>
      </c>
      <c r="Q146" s="141">
        <v>5.5E-2</v>
      </c>
      <c r="R146" s="141">
        <f>Q146*H146</f>
        <v>2.4314399999999998</v>
      </c>
      <c r="S146" s="141">
        <v>0</v>
      </c>
      <c r="T146" s="142">
        <f>S146*H146</f>
        <v>0</v>
      </c>
      <c r="AR146" s="143" t="s">
        <v>155</v>
      </c>
      <c r="AT146" s="143" t="s">
        <v>150</v>
      </c>
      <c r="AU146" s="143" t="s">
        <v>85</v>
      </c>
      <c r="AY146" s="16" t="s">
        <v>147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6" t="s">
        <v>83</v>
      </c>
      <c r="BK146" s="144">
        <f>ROUND(I146*H146,2)</f>
        <v>0</v>
      </c>
      <c r="BL146" s="16" t="s">
        <v>155</v>
      </c>
      <c r="BM146" s="143" t="s">
        <v>581</v>
      </c>
    </row>
    <row r="147" spans="2:65" s="12" customFormat="1" ht="11.25">
      <c r="B147" s="149"/>
      <c r="D147" s="150" t="s">
        <v>159</v>
      </c>
      <c r="E147" s="151" t="s">
        <v>1</v>
      </c>
      <c r="F147" s="152" t="s">
        <v>167</v>
      </c>
      <c r="H147" s="151" t="s">
        <v>1</v>
      </c>
      <c r="I147" s="153"/>
      <c r="L147" s="149"/>
      <c r="M147" s="154"/>
      <c r="T147" s="155"/>
      <c r="AT147" s="151" t="s">
        <v>159</v>
      </c>
      <c r="AU147" s="151" t="s">
        <v>85</v>
      </c>
      <c r="AV147" s="12" t="s">
        <v>83</v>
      </c>
      <c r="AW147" s="12" t="s">
        <v>31</v>
      </c>
      <c r="AX147" s="12" t="s">
        <v>75</v>
      </c>
      <c r="AY147" s="151" t="s">
        <v>147</v>
      </c>
    </row>
    <row r="148" spans="2:65" s="13" customFormat="1" ht="11.25">
      <c r="B148" s="156"/>
      <c r="D148" s="150" t="s">
        <v>159</v>
      </c>
      <c r="E148" s="157" t="s">
        <v>1</v>
      </c>
      <c r="F148" s="158" t="s">
        <v>168</v>
      </c>
      <c r="H148" s="159">
        <v>10.88</v>
      </c>
      <c r="I148" s="160"/>
      <c r="L148" s="156"/>
      <c r="M148" s="161"/>
      <c r="T148" s="162"/>
      <c r="AT148" s="157" t="s">
        <v>159</v>
      </c>
      <c r="AU148" s="157" t="s">
        <v>85</v>
      </c>
      <c r="AV148" s="13" t="s">
        <v>85</v>
      </c>
      <c r="AW148" s="13" t="s">
        <v>31</v>
      </c>
      <c r="AX148" s="13" t="s">
        <v>75</v>
      </c>
      <c r="AY148" s="157" t="s">
        <v>147</v>
      </c>
    </row>
    <row r="149" spans="2:65" s="13" customFormat="1" ht="11.25">
      <c r="B149" s="156"/>
      <c r="D149" s="150" t="s">
        <v>159</v>
      </c>
      <c r="E149" s="157" t="s">
        <v>1</v>
      </c>
      <c r="F149" s="158" t="s">
        <v>447</v>
      </c>
      <c r="H149" s="159">
        <v>33.328000000000003</v>
      </c>
      <c r="I149" s="160"/>
      <c r="L149" s="156"/>
      <c r="M149" s="161"/>
      <c r="T149" s="162"/>
      <c r="AT149" s="157" t="s">
        <v>159</v>
      </c>
      <c r="AU149" s="157" t="s">
        <v>85</v>
      </c>
      <c r="AV149" s="13" t="s">
        <v>85</v>
      </c>
      <c r="AW149" s="13" t="s">
        <v>31</v>
      </c>
      <c r="AX149" s="13" t="s">
        <v>75</v>
      </c>
      <c r="AY149" s="157" t="s">
        <v>147</v>
      </c>
    </row>
    <row r="150" spans="2:65" s="14" customFormat="1" ht="11.25">
      <c r="B150" s="163"/>
      <c r="D150" s="150" t="s">
        <v>159</v>
      </c>
      <c r="E150" s="164" t="s">
        <v>1</v>
      </c>
      <c r="F150" s="165" t="s">
        <v>169</v>
      </c>
      <c r="H150" s="166">
        <v>44.207999999999998</v>
      </c>
      <c r="I150" s="167"/>
      <c r="L150" s="163"/>
      <c r="M150" s="168"/>
      <c r="T150" s="169"/>
      <c r="AT150" s="164" t="s">
        <v>159</v>
      </c>
      <c r="AU150" s="164" t="s">
        <v>85</v>
      </c>
      <c r="AV150" s="14" t="s">
        <v>155</v>
      </c>
      <c r="AW150" s="14" t="s">
        <v>31</v>
      </c>
      <c r="AX150" s="14" t="s">
        <v>83</v>
      </c>
      <c r="AY150" s="164" t="s">
        <v>147</v>
      </c>
    </row>
    <row r="151" spans="2:65" s="1" customFormat="1" ht="49.15" customHeight="1">
      <c r="B151" s="31"/>
      <c r="C151" s="132" t="s">
        <v>176</v>
      </c>
      <c r="D151" s="132" t="s">
        <v>150</v>
      </c>
      <c r="E151" s="133" t="s">
        <v>177</v>
      </c>
      <c r="F151" s="134" t="s">
        <v>178</v>
      </c>
      <c r="G151" s="135" t="s">
        <v>103</v>
      </c>
      <c r="H151" s="136">
        <v>44.207999999999998</v>
      </c>
      <c r="I151" s="137"/>
      <c r="J151" s="138">
        <f>ROUND(I151*H151,2)</f>
        <v>0</v>
      </c>
      <c r="K151" s="134" t="s">
        <v>1</v>
      </c>
      <c r="L151" s="31"/>
      <c r="M151" s="139" t="s">
        <v>1</v>
      </c>
      <c r="N151" s="140" t="s">
        <v>40</v>
      </c>
      <c r="P151" s="141">
        <f>O151*H151</f>
        <v>0</v>
      </c>
      <c r="Q151" s="141">
        <v>5.5E-2</v>
      </c>
      <c r="R151" s="141">
        <f>Q151*H151</f>
        <v>2.4314399999999998</v>
      </c>
      <c r="S151" s="141">
        <v>0</v>
      </c>
      <c r="T151" s="142">
        <f>S151*H151</f>
        <v>0</v>
      </c>
      <c r="AR151" s="143" t="s">
        <v>155</v>
      </c>
      <c r="AT151" s="143" t="s">
        <v>150</v>
      </c>
      <c r="AU151" s="143" t="s">
        <v>85</v>
      </c>
      <c r="AY151" s="16" t="s">
        <v>147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6" t="s">
        <v>83</v>
      </c>
      <c r="BK151" s="144">
        <f>ROUND(I151*H151,2)</f>
        <v>0</v>
      </c>
      <c r="BL151" s="16" t="s">
        <v>155</v>
      </c>
      <c r="BM151" s="143" t="s">
        <v>582</v>
      </c>
    </row>
    <row r="152" spans="2:65" s="12" customFormat="1" ht="11.25">
      <c r="B152" s="149"/>
      <c r="D152" s="150" t="s">
        <v>159</v>
      </c>
      <c r="E152" s="151" t="s">
        <v>1</v>
      </c>
      <c r="F152" s="152" t="s">
        <v>167</v>
      </c>
      <c r="H152" s="151" t="s">
        <v>1</v>
      </c>
      <c r="I152" s="153"/>
      <c r="L152" s="149"/>
      <c r="M152" s="154"/>
      <c r="T152" s="155"/>
      <c r="AT152" s="151" t="s">
        <v>159</v>
      </c>
      <c r="AU152" s="151" t="s">
        <v>85</v>
      </c>
      <c r="AV152" s="12" t="s">
        <v>83</v>
      </c>
      <c r="AW152" s="12" t="s">
        <v>31</v>
      </c>
      <c r="AX152" s="12" t="s">
        <v>75</v>
      </c>
      <c r="AY152" s="151" t="s">
        <v>147</v>
      </c>
    </row>
    <row r="153" spans="2:65" s="13" customFormat="1" ht="11.25">
      <c r="B153" s="156"/>
      <c r="D153" s="150" t="s">
        <v>159</v>
      </c>
      <c r="E153" s="157" t="s">
        <v>1</v>
      </c>
      <c r="F153" s="158" t="s">
        <v>168</v>
      </c>
      <c r="H153" s="159">
        <v>10.88</v>
      </c>
      <c r="I153" s="160"/>
      <c r="L153" s="156"/>
      <c r="M153" s="161"/>
      <c r="T153" s="162"/>
      <c r="AT153" s="157" t="s">
        <v>159</v>
      </c>
      <c r="AU153" s="157" t="s">
        <v>85</v>
      </c>
      <c r="AV153" s="13" t="s">
        <v>85</v>
      </c>
      <c r="AW153" s="13" t="s">
        <v>31</v>
      </c>
      <c r="AX153" s="13" t="s">
        <v>75</v>
      </c>
      <c r="AY153" s="157" t="s">
        <v>147</v>
      </c>
    </row>
    <row r="154" spans="2:65" s="13" customFormat="1" ht="11.25">
      <c r="B154" s="156"/>
      <c r="D154" s="150" t="s">
        <v>159</v>
      </c>
      <c r="E154" s="157" t="s">
        <v>1</v>
      </c>
      <c r="F154" s="158" t="s">
        <v>447</v>
      </c>
      <c r="H154" s="159">
        <v>33.328000000000003</v>
      </c>
      <c r="I154" s="160"/>
      <c r="L154" s="156"/>
      <c r="M154" s="161"/>
      <c r="T154" s="162"/>
      <c r="AT154" s="157" t="s">
        <v>159</v>
      </c>
      <c r="AU154" s="157" t="s">
        <v>85</v>
      </c>
      <c r="AV154" s="13" t="s">
        <v>85</v>
      </c>
      <c r="AW154" s="13" t="s">
        <v>31</v>
      </c>
      <c r="AX154" s="13" t="s">
        <v>75</v>
      </c>
      <c r="AY154" s="157" t="s">
        <v>147</v>
      </c>
    </row>
    <row r="155" spans="2:65" s="14" customFormat="1" ht="11.25">
      <c r="B155" s="163"/>
      <c r="D155" s="150" t="s">
        <v>159</v>
      </c>
      <c r="E155" s="164" t="s">
        <v>1</v>
      </c>
      <c r="F155" s="165" t="s">
        <v>169</v>
      </c>
      <c r="H155" s="166">
        <v>44.207999999999998</v>
      </c>
      <c r="I155" s="167"/>
      <c r="L155" s="163"/>
      <c r="M155" s="168"/>
      <c r="T155" s="169"/>
      <c r="AT155" s="164" t="s">
        <v>159</v>
      </c>
      <c r="AU155" s="164" t="s">
        <v>85</v>
      </c>
      <c r="AV155" s="14" t="s">
        <v>155</v>
      </c>
      <c r="AW155" s="14" t="s">
        <v>31</v>
      </c>
      <c r="AX155" s="14" t="s">
        <v>83</v>
      </c>
      <c r="AY155" s="164" t="s">
        <v>147</v>
      </c>
    </row>
    <row r="156" spans="2:65" s="1" customFormat="1" ht="24.2" customHeight="1">
      <c r="B156" s="31"/>
      <c r="C156" s="132" t="s">
        <v>148</v>
      </c>
      <c r="D156" s="132" t="s">
        <v>150</v>
      </c>
      <c r="E156" s="133" t="s">
        <v>180</v>
      </c>
      <c r="F156" s="134" t="s">
        <v>181</v>
      </c>
      <c r="G156" s="135" t="s">
        <v>103</v>
      </c>
      <c r="H156" s="136">
        <v>80.120999999999995</v>
      </c>
      <c r="I156" s="137"/>
      <c r="J156" s="138">
        <f>ROUND(I156*H156,2)</f>
        <v>0</v>
      </c>
      <c r="K156" s="134" t="s">
        <v>154</v>
      </c>
      <c r="L156" s="31"/>
      <c r="M156" s="139" t="s">
        <v>1</v>
      </c>
      <c r="N156" s="140" t="s">
        <v>40</v>
      </c>
      <c r="P156" s="141">
        <f>O156*H156</f>
        <v>0</v>
      </c>
      <c r="Q156" s="141">
        <v>0.11</v>
      </c>
      <c r="R156" s="141">
        <f>Q156*H156</f>
        <v>8.8133099999999995</v>
      </c>
      <c r="S156" s="141">
        <v>0</v>
      </c>
      <c r="T156" s="142">
        <f>S156*H156</f>
        <v>0</v>
      </c>
      <c r="AR156" s="143" t="s">
        <v>155</v>
      </c>
      <c r="AT156" s="143" t="s">
        <v>150</v>
      </c>
      <c r="AU156" s="143" t="s">
        <v>85</v>
      </c>
      <c r="AY156" s="16" t="s">
        <v>147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83</v>
      </c>
      <c r="BK156" s="144">
        <f>ROUND(I156*H156,2)</f>
        <v>0</v>
      </c>
      <c r="BL156" s="16" t="s">
        <v>155</v>
      </c>
      <c r="BM156" s="143" t="s">
        <v>583</v>
      </c>
    </row>
    <row r="157" spans="2:65" s="1" customFormat="1" ht="11.25">
      <c r="B157" s="31"/>
      <c r="D157" s="145" t="s">
        <v>157</v>
      </c>
      <c r="F157" s="146" t="s">
        <v>183</v>
      </c>
      <c r="I157" s="147"/>
      <c r="L157" s="31"/>
      <c r="M157" s="148"/>
      <c r="T157" s="55"/>
      <c r="AT157" s="16" t="s">
        <v>157</v>
      </c>
      <c r="AU157" s="16" t="s">
        <v>85</v>
      </c>
    </row>
    <row r="158" spans="2:65" s="12" customFormat="1" ht="11.25">
      <c r="B158" s="149"/>
      <c r="D158" s="150" t="s">
        <v>159</v>
      </c>
      <c r="E158" s="151" t="s">
        <v>1</v>
      </c>
      <c r="F158" s="152" t="s">
        <v>160</v>
      </c>
      <c r="H158" s="151" t="s">
        <v>1</v>
      </c>
      <c r="I158" s="153"/>
      <c r="L158" s="149"/>
      <c r="M158" s="154"/>
      <c r="T158" s="155"/>
      <c r="AT158" s="151" t="s">
        <v>159</v>
      </c>
      <c r="AU158" s="151" t="s">
        <v>85</v>
      </c>
      <c r="AV158" s="12" t="s">
        <v>83</v>
      </c>
      <c r="AW158" s="12" t="s">
        <v>31</v>
      </c>
      <c r="AX158" s="12" t="s">
        <v>75</v>
      </c>
      <c r="AY158" s="151" t="s">
        <v>147</v>
      </c>
    </row>
    <row r="159" spans="2:65" s="13" customFormat="1" ht="11.25">
      <c r="B159" s="156"/>
      <c r="D159" s="150" t="s">
        <v>159</v>
      </c>
      <c r="E159" s="157" t="s">
        <v>1</v>
      </c>
      <c r="F159" s="158" t="s">
        <v>184</v>
      </c>
      <c r="H159" s="159">
        <v>6.8</v>
      </c>
      <c r="I159" s="160"/>
      <c r="L159" s="156"/>
      <c r="M159" s="161"/>
      <c r="T159" s="162"/>
      <c r="AT159" s="157" t="s">
        <v>159</v>
      </c>
      <c r="AU159" s="157" t="s">
        <v>85</v>
      </c>
      <c r="AV159" s="13" t="s">
        <v>85</v>
      </c>
      <c r="AW159" s="13" t="s">
        <v>31</v>
      </c>
      <c r="AX159" s="13" t="s">
        <v>75</v>
      </c>
      <c r="AY159" s="157" t="s">
        <v>147</v>
      </c>
    </row>
    <row r="160" spans="2:65" s="13" customFormat="1" ht="11.25">
      <c r="B160" s="156"/>
      <c r="D160" s="150" t="s">
        <v>159</v>
      </c>
      <c r="E160" s="157" t="s">
        <v>1</v>
      </c>
      <c r="F160" s="158" t="s">
        <v>452</v>
      </c>
      <c r="H160" s="159">
        <v>73.320999999999998</v>
      </c>
      <c r="I160" s="160"/>
      <c r="L160" s="156"/>
      <c r="M160" s="161"/>
      <c r="T160" s="162"/>
      <c r="AT160" s="157" t="s">
        <v>159</v>
      </c>
      <c r="AU160" s="157" t="s">
        <v>85</v>
      </c>
      <c r="AV160" s="13" t="s">
        <v>85</v>
      </c>
      <c r="AW160" s="13" t="s">
        <v>31</v>
      </c>
      <c r="AX160" s="13" t="s">
        <v>75</v>
      </c>
      <c r="AY160" s="157" t="s">
        <v>147</v>
      </c>
    </row>
    <row r="161" spans="2:65" s="14" customFormat="1" ht="11.25">
      <c r="B161" s="163"/>
      <c r="D161" s="150" t="s">
        <v>159</v>
      </c>
      <c r="E161" s="164" t="s">
        <v>1</v>
      </c>
      <c r="F161" s="165" t="s">
        <v>169</v>
      </c>
      <c r="H161" s="166">
        <v>80.120999999999995</v>
      </c>
      <c r="I161" s="167"/>
      <c r="L161" s="163"/>
      <c r="M161" s="168"/>
      <c r="T161" s="169"/>
      <c r="AT161" s="164" t="s">
        <v>159</v>
      </c>
      <c r="AU161" s="164" t="s">
        <v>85</v>
      </c>
      <c r="AV161" s="14" t="s">
        <v>155</v>
      </c>
      <c r="AW161" s="14" t="s">
        <v>31</v>
      </c>
      <c r="AX161" s="14" t="s">
        <v>83</v>
      </c>
      <c r="AY161" s="164" t="s">
        <v>147</v>
      </c>
    </row>
    <row r="162" spans="2:65" s="1" customFormat="1" ht="24.2" customHeight="1">
      <c r="B162" s="31"/>
      <c r="C162" s="132" t="s">
        <v>185</v>
      </c>
      <c r="D162" s="132" t="s">
        <v>150</v>
      </c>
      <c r="E162" s="133" t="s">
        <v>186</v>
      </c>
      <c r="F162" s="134" t="s">
        <v>187</v>
      </c>
      <c r="G162" s="135" t="s">
        <v>103</v>
      </c>
      <c r="H162" s="136">
        <v>80.120999999999995</v>
      </c>
      <c r="I162" s="137"/>
      <c r="J162" s="138">
        <f>ROUND(I162*H162,2)</f>
        <v>0</v>
      </c>
      <c r="K162" s="134" t="s">
        <v>154</v>
      </c>
      <c r="L162" s="31"/>
      <c r="M162" s="139" t="s">
        <v>1</v>
      </c>
      <c r="N162" s="140" t="s">
        <v>40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155</v>
      </c>
      <c r="AT162" s="143" t="s">
        <v>150</v>
      </c>
      <c r="AU162" s="143" t="s">
        <v>85</v>
      </c>
      <c r="AY162" s="16" t="s">
        <v>147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6" t="s">
        <v>83</v>
      </c>
      <c r="BK162" s="144">
        <f>ROUND(I162*H162,2)</f>
        <v>0</v>
      </c>
      <c r="BL162" s="16" t="s">
        <v>155</v>
      </c>
      <c r="BM162" s="143" t="s">
        <v>584</v>
      </c>
    </row>
    <row r="163" spans="2:65" s="1" customFormat="1" ht="11.25">
      <c r="B163" s="31"/>
      <c r="D163" s="145" t="s">
        <v>157</v>
      </c>
      <c r="F163" s="146" t="s">
        <v>189</v>
      </c>
      <c r="I163" s="147"/>
      <c r="L163" s="31"/>
      <c r="M163" s="148"/>
      <c r="T163" s="55"/>
      <c r="AT163" s="16" t="s">
        <v>157</v>
      </c>
      <c r="AU163" s="16" t="s">
        <v>85</v>
      </c>
    </row>
    <row r="164" spans="2:65" s="12" customFormat="1" ht="11.25">
      <c r="B164" s="149"/>
      <c r="D164" s="150" t="s">
        <v>159</v>
      </c>
      <c r="E164" s="151" t="s">
        <v>1</v>
      </c>
      <c r="F164" s="152" t="s">
        <v>160</v>
      </c>
      <c r="H164" s="151" t="s">
        <v>1</v>
      </c>
      <c r="I164" s="153"/>
      <c r="L164" s="149"/>
      <c r="M164" s="154"/>
      <c r="T164" s="155"/>
      <c r="AT164" s="151" t="s">
        <v>159</v>
      </c>
      <c r="AU164" s="151" t="s">
        <v>85</v>
      </c>
      <c r="AV164" s="12" t="s">
        <v>83</v>
      </c>
      <c r="AW164" s="12" t="s">
        <v>31</v>
      </c>
      <c r="AX164" s="12" t="s">
        <v>75</v>
      </c>
      <c r="AY164" s="151" t="s">
        <v>147</v>
      </c>
    </row>
    <row r="165" spans="2:65" s="13" customFormat="1" ht="11.25">
      <c r="B165" s="156"/>
      <c r="D165" s="150" t="s">
        <v>159</v>
      </c>
      <c r="E165" s="157" t="s">
        <v>1</v>
      </c>
      <c r="F165" s="158" t="s">
        <v>184</v>
      </c>
      <c r="H165" s="159">
        <v>6.8</v>
      </c>
      <c r="I165" s="160"/>
      <c r="L165" s="156"/>
      <c r="M165" s="161"/>
      <c r="T165" s="162"/>
      <c r="AT165" s="157" t="s">
        <v>159</v>
      </c>
      <c r="AU165" s="157" t="s">
        <v>85</v>
      </c>
      <c r="AV165" s="13" t="s">
        <v>85</v>
      </c>
      <c r="AW165" s="13" t="s">
        <v>31</v>
      </c>
      <c r="AX165" s="13" t="s">
        <v>75</v>
      </c>
      <c r="AY165" s="157" t="s">
        <v>147</v>
      </c>
    </row>
    <row r="166" spans="2:65" s="13" customFormat="1" ht="11.25">
      <c r="B166" s="156"/>
      <c r="D166" s="150" t="s">
        <v>159</v>
      </c>
      <c r="E166" s="157" t="s">
        <v>1</v>
      </c>
      <c r="F166" s="158" t="s">
        <v>452</v>
      </c>
      <c r="H166" s="159">
        <v>73.320999999999998</v>
      </c>
      <c r="I166" s="160"/>
      <c r="L166" s="156"/>
      <c r="M166" s="161"/>
      <c r="T166" s="162"/>
      <c r="AT166" s="157" t="s">
        <v>159</v>
      </c>
      <c r="AU166" s="157" t="s">
        <v>85</v>
      </c>
      <c r="AV166" s="13" t="s">
        <v>85</v>
      </c>
      <c r="AW166" s="13" t="s">
        <v>31</v>
      </c>
      <c r="AX166" s="13" t="s">
        <v>75</v>
      </c>
      <c r="AY166" s="157" t="s">
        <v>147</v>
      </c>
    </row>
    <row r="167" spans="2:65" s="14" customFormat="1" ht="11.25">
      <c r="B167" s="163"/>
      <c r="D167" s="150" t="s">
        <v>159</v>
      </c>
      <c r="E167" s="164" t="s">
        <v>1</v>
      </c>
      <c r="F167" s="165" t="s">
        <v>169</v>
      </c>
      <c r="H167" s="166">
        <v>80.120999999999995</v>
      </c>
      <c r="I167" s="167"/>
      <c r="L167" s="163"/>
      <c r="M167" s="168"/>
      <c r="T167" s="169"/>
      <c r="AT167" s="164" t="s">
        <v>159</v>
      </c>
      <c r="AU167" s="164" t="s">
        <v>85</v>
      </c>
      <c r="AV167" s="14" t="s">
        <v>155</v>
      </c>
      <c r="AW167" s="14" t="s">
        <v>31</v>
      </c>
      <c r="AX167" s="14" t="s">
        <v>83</v>
      </c>
      <c r="AY167" s="164" t="s">
        <v>147</v>
      </c>
    </row>
    <row r="168" spans="2:65" s="11" customFormat="1" ht="22.9" customHeight="1">
      <c r="B168" s="120"/>
      <c r="D168" s="121" t="s">
        <v>74</v>
      </c>
      <c r="E168" s="130" t="s">
        <v>190</v>
      </c>
      <c r="F168" s="130" t="s">
        <v>191</v>
      </c>
      <c r="I168" s="123"/>
      <c r="J168" s="131">
        <f>BK168</f>
        <v>0</v>
      </c>
      <c r="L168" s="120"/>
      <c r="M168" s="125"/>
      <c r="P168" s="126">
        <f>SUM(P169:P193)</f>
        <v>0</v>
      </c>
      <c r="R168" s="126">
        <f>SUM(R169:R193)</f>
        <v>0</v>
      </c>
      <c r="T168" s="127">
        <f>SUM(T169:T193)</f>
        <v>8.9894640000000017</v>
      </c>
      <c r="AR168" s="121" t="s">
        <v>83</v>
      </c>
      <c r="AT168" s="128" t="s">
        <v>74</v>
      </c>
      <c r="AU168" s="128" t="s">
        <v>83</v>
      </c>
      <c r="AY168" s="121" t="s">
        <v>147</v>
      </c>
      <c r="BK168" s="129">
        <f>SUM(BK169:BK193)</f>
        <v>0</v>
      </c>
    </row>
    <row r="169" spans="2:65" s="1" customFormat="1" ht="16.5" customHeight="1">
      <c r="B169" s="31"/>
      <c r="C169" s="132" t="s">
        <v>192</v>
      </c>
      <c r="D169" s="132" t="s">
        <v>150</v>
      </c>
      <c r="E169" s="133" t="s">
        <v>193</v>
      </c>
      <c r="F169" s="134" t="s">
        <v>194</v>
      </c>
      <c r="G169" s="135" t="s">
        <v>195</v>
      </c>
      <c r="H169" s="136">
        <v>19</v>
      </c>
      <c r="I169" s="137"/>
      <c r="J169" s="138">
        <f>ROUND(I169*H169,2)</f>
        <v>0</v>
      </c>
      <c r="K169" s="134" t="s">
        <v>1</v>
      </c>
      <c r="L169" s="31"/>
      <c r="M169" s="139" t="s">
        <v>1</v>
      </c>
      <c r="N169" s="140" t="s">
        <v>40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155</v>
      </c>
      <c r="AT169" s="143" t="s">
        <v>150</v>
      </c>
      <c r="AU169" s="143" t="s">
        <v>85</v>
      </c>
      <c r="AY169" s="16" t="s">
        <v>147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6" t="s">
        <v>83</v>
      </c>
      <c r="BK169" s="144">
        <f>ROUND(I169*H169,2)</f>
        <v>0</v>
      </c>
      <c r="BL169" s="16" t="s">
        <v>155</v>
      </c>
      <c r="BM169" s="143" t="s">
        <v>585</v>
      </c>
    </row>
    <row r="170" spans="2:65" s="1" customFormat="1" ht="37.9" customHeight="1">
      <c r="B170" s="31"/>
      <c r="C170" s="132" t="s">
        <v>190</v>
      </c>
      <c r="D170" s="132" t="s">
        <v>150</v>
      </c>
      <c r="E170" s="133" t="s">
        <v>197</v>
      </c>
      <c r="F170" s="134" t="s">
        <v>198</v>
      </c>
      <c r="G170" s="135" t="s">
        <v>199</v>
      </c>
      <c r="H170" s="136">
        <v>4.0060000000000002</v>
      </c>
      <c r="I170" s="137"/>
      <c r="J170" s="138">
        <f>ROUND(I170*H170,2)</f>
        <v>0</v>
      </c>
      <c r="K170" s="134" t="s">
        <v>154</v>
      </c>
      <c r="L170" s="31"/>
      <c r="M170" s="139" t="s">
        <v>1</v>
      </c>
      <c r="N170" s="140" t="s">
        <v>40</v>
      </c>
      <c r="P170" s="141">
        <f>O170*H170</f>
        <v>0</v>
      </c>
      <c r="Q170" s="141">
        <v>0</v>
      </c>
      <c r="R170" s="141">
        <f>Q170*H170</f>
        <v>0</v>
      </c>
      <c r="S170" s="141">
        <v>2.2000000000000002</v>
      </c>
      <c r="T170" s="142">
        <f>S170*H170</f>
        <v>8.8132000000000019</v>
      </c>
      <c r="AR170" s="143" t="s">
        <v>155</v>
      </c>
      <c r="AT170" s="143" t="s">
        <v>150</v>
      </c>
      <c r="AU170" s="143" t="s">
        <v>85</v>
      </c>
      <c r="AY170" s="16" t="s">
        <v>147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6" t="s">
        <v>83</v>
      </c>
      <c r="BK170" s="144">
        <f>ROUND(I170*H170,2)</f>
        <v>0</v>
      </c>
      <c r="BL170" s="16" t="s">
        <v>155</v>
      </c>
      <c r="BM170" s="143" t="s">
        <v>586</v>
      </c>
    </row>
    <row r="171" spans="2:65" s="1" customFormat="1" ht="11.25">
      <c r="B171" s="31"/>
      <c r="D171" s="145" t="s">
        <v>157</v>
      </c>
      <c r="F171" s="146" t="s">
        <v>201</v>
      </c>
      <c r="I171" s="147"/>
      <c r="L171" s="31"/>
      <c r="M171" s="148"/>
      <c r="T171" s="55"/>
      <c r="AT171" s="16" t="s">
        <v>157</v>
      </c>
      <c r="AU171" s="16" t="s">
        <v>85</v>
      </c>
    </row>
    <row r="172" spans="2:65" s="12" customFormat="1" ht="11.25">
      <c r="B172" s="149"/>
      <c r="D172" s="150" t="s">
        <v>159</v>
      </c>
      <c r="E172" s="151" t="s">
        <v>1</v>
      </c>
      <c r="F172" s="152" t="s">
        <v>160</v>
      </c>
      <c r="H172" s="151" t="s">
        <v>1</v>
      </c>
      <c r="I172" s="153"/>
      <c r="L172" s="149"/>
      <c r="M172" s="154"/>
      <c r="T172" s="155"/>
      <c r="AT172" s="151" t="s">
        <v>159</v>
      </c>
      <c r="AU172" s="151" t="s">
        <v>85</v>
      </c>
      <c r="AV172" s="12" t="s">
        <v>83</v>
      </c>
      <c r="AW172" s="12" t="s">
        <v>31</v>
      </c>
      <c r="AX172" s="12" t="s">
        <v>75</v>
      </c>
      <c r="AY172" s="151" t="s">
        <v>147</v>
      </c>
    </row>
    <row r="173" spans="2:65" s="13" customFormat="1" ht="11.25">
      <c r="B173" s="156"/>
      <c r="D173" s="150" t="s">
        <v>159</v>
      </c>
      <c r="E173" s="157" t="s">
        <v>1</v>
      </c>
      <c r="F173" s="158" t="s">
        <v>202</v>
      </c>
      <c r="H173" s="159">
        <v>0.34</v>
      </c>
      <c r="I173" s="160"/>
      <c r="L173" s="156"/>
      <c r="M173" s="161"/>
      <c r="T173" s="162"/>
      <c r="AT173" s="157" t="s">
        <v>159</v>
      </c>
      <c r="AU173" s="157" t="s">
        <v>85</v>
      </c>
      <c r="AV173" s="13" t="s">
        <v>85</v>
      </c>
      <c r="AW173" s="13" t="s">
        <v>31</v>
      </c>
      <c r="AX173" s="13" t="s">
        <v>75</v>
      </c>
      <c r="AY173" s="157" t="s">
        <v>147</v>
      </c>
    </row>
    <row r="174" spans="2:65" s="13" customFormat="1" ht="11.25">
      <c r="B174" s="156"/>
      <c r="D174" s="150" t="s">
        <v>159</v>
      </c>
      <c r="E174" s="157" t="s">
        <v>1</v>
      </c>
      <c r="F174" s="158" t="s">
        <v>456</v>
      </c>
      <c r="H174" s="159">
        <v>3.6659999999999999</v>
      </c>
      <c r="I174" s="160"/>
      <c r="L174" s="156"/>
      <c r="M174" s="161"/>
      <c r="T174" s="162"/>
      <c r="AT174" s="157" t="s">
        <v>159</v>
      </c>
      <c r="AU174" s="157" t="s">
        <v>85</v>
      </c>
      <c r="AV174" s="13" t="s">
        <v>85</v>
      </c>
      <c r="AW174" s="13" t="s">
        <v>31</v>
      </c>
      <c r="AX174" s="13" t="s">
        <v>75</v>
      </c>
      <c r="AY174" s="157" t="s">
        <v>147</v>
      </c>
    </row>
    <row r="175" spans="2:65" s="14" customFormat="1" ht="11.25">
      <c r="B175" s="163"/>
      <c r="D175" s="150" t="s">
        <v>159</v>
      </c>
      <c r="E175" s="164" t="s">
        <v>1</v>
      </c>
      <c r="F175" s="165" t="s">
        <v>169</v>
      </c>
      <c r="H175" s="166">
        <v>4.0060000000000002</v>
      </c>
      <c r="I175" s="167"/>
      <c r="L175" s="163"/>
      <c r="M175" s="168"/>
      <c r="T175" s="169"/>
      <c r="AT175" s="164" t="s">
        <v>159</v>
      </c>
      <c r="AU175" s="164" t="s">
        <v>85</v>
      </c>
      <c r="AV175" s="14" t="s">
        <v>155</v>
      </c>
      <c r="AW175" s="14" t="s">
        <v>31</v>
      </c>
      <c r="AX175" s="14" t="s">
        <v>83</v>
      </c>
      <c r="AY175" s="164" t="s">
        <v>147</v>
      </c>
    </row>
    <row r="176" spans="2:65" s="1" customFormat="1" ht="21.75" customHeight="1">
      <c r="B176" s="31"/>
      <c r="C176" s="132" t="s">
        <v>203</v>
      </c>
      <c r="D176" s="132" t="s">
        <v>150</v>
      </c>
      <c r="E176" s="133" t="s">
        <v>204</v>
      </c>
      <c r="F176" s="134" t="s">
        <v>205</v>
      </c>
      <c r="G176" s="135" t="s">
        <v>103</v>
      </c>
      <c r="H176" s="136">
        <v>160.511</v>
      </c>
      <c r="I176" s="137"/>
      <c r="J176" s="138">
        <f>ROUND(I176*H176,2)</f>
        <v>0</v>
      </c>
      <c r="K176" s="134" t="s">
        <v>154</v>
      </c>
      <c r="L176" s="31"/>
      <c r="M176" s="139" t="s">
        <v>1</v>
      </c>
      <c r="N176" s="140" t="s">
        <v>40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155</v>
      </c>
      <c r="AT176" s="143" t="s">
        <v>150</v>
      </c>
      <c r="AU176" s="143" t="s">
        <v>85</v>
      </c>
      <c r="AY176" s="16" t="s">
        <v>147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6" t="s">
        <v>83</v>
      </c>
      <c r="BK176" s="144">
        <f>ROUND(I176*H176,2)</f>
        <v>0</v>
      </c>
      <c r="BL176" s="16" t="s">
        <v>155</v>
      </c>
      <c r="BM176" s="143" t="s">
        <v>587</v>
      </c>
    </row>
    <row r="177" spans="2:65" s="1" customFormat="1" ht="11.25">
      <c r="B177" s="31"/>
      <c r="D177" s="145" t="s">
        <v>157</v>
      </c>
      <c r="F177" s="146" t="s">
        <v>207</v>
      </c>
      <c r="I177" s="147"/>
      <c r="L177" s="31"/>
      <c r="M177" s="148"/>
      <c r="T177" s="55"/>
      <c r="AT177" s="16" t="s">
        <v>157</v>
      </c>
      <c r="AU177" s="16" t="s">
        <v>85</v>
      </c>
    </row>
    <row r="178" spans="2:65" s="12" customFormat="1" ht="11.25">
      <c r="B178" s="149"/>
      <c r="D178" s="150" t="s">
        <v>159</v>
      </c>
      <c r="E178" s="151" t="s">
        <v>1</v>
      </c>
      <c r="F178" s="152" t="s">
        <v>165</v>
      </c>
      <c r="H178" s="151" t="s">
        <v>1</v>
      </c>
      <c r="I178" s="153"/>
      <c r="L178" s="149"/>
      <c r="M178" s="154"/>
      <c r="T178" s="155"/>
      <c r="AT178" s="151" t="s">
        <v>159</v>
      </c>
      <c r="AU178" s="151" t="s">
        <v>85</v>
      </c>
      <c r="AV178" s="12" t="s">
        <v>83</v>
      </c>
      <c r="AW178" s="12" t="s">
        <v>31</v>
      </c>
      <c r="AX178" s="12" t="s">
        <v>75</v>
      </c>
      <c r="AY178" s="151" t="s">
        <v>147</v>
      </c>
    </row>
    <row r="179" spans="2:65" s="13" customFormat="1" ht="11.25">
      <c r="B179" s="156"/>
      <c r="D179" s="150" t="s">
        <v>159</v>
      </c>
      <c r="E179" s="157" t="s">
        <v>1</v>
      </c>
      <c r="F179" s="158" t="s">
        <v>166</v>
      </c>
      <c r="H179" s="159">
        <v>9.52</v>
      </c>
      <c r="I179" s="160"/>
      <c r="L179" s="156"/>
      <c r="M179" s="161"/>
      <c r="T179" s="162"/>
      <c r="AT179" s="157" t="s">
        <v>159</v>
      </c>
      <c r="AU179" s="157" t="s">
        <v>85</v>
      </c>
      <c r="AV179" s="13" t="s">
        <v>85</v>
      </c>
      <c r="AW179" s="13" t="s">
        <v>31</v>
      </c>
      <c r="AX179" s="13" t="s">
        <v>75</v>
      </c>
      <c r="AY179" s="157" t="s">
        <v>147</v>
      </c>
    </row>
    <row r="180" spans="2:65" s="13" customFormat="1" ht="11.25">
      <c r="B180" s="156"/>
      <c r="D180" s="150" t="s">
        <v>159</v>
      </c>
      <c r="E180" s="157" t="s">
        <v>1</v>
      </c>
      <c r="F180" s="158" t="s">
        <v>446</v>
      </c>
      <c r="H180" s="159">
        <v>26.661999999999999</v>
      </c>
      <c r="I180" s="160"/>
      <c r="L180" s="156"/>
      <c r="M180" s="161"/>
      <c r="T180" s="162"/>
      <c r="AT180" s="157" t="s">
        <v>159</v>
      </c>
      <c r="AU180" s="157" t="s">
        <v>85</v>
      </c>
      <c r="AV180" s="13" t="s">
        <v>85</v>
      </c>
      <c r="AW180" s="13" t="s">
        <v>31</v>
      </c>
      <c r="AX180" s="13" t="s">
        <v>75</v>
      </c>
      <c r="AY180" s="157" t="s">
        <v>147</v>
      </c>
    </row>
    <row r="181" spans="2:65" s="12" customFormat="1" ht="11.25">
      <c r="B181" s="149"/>
      <c r="D181" s="150" t="s">
        <v>159</v>
      </c>
      <c r="E181" s="151" t="s">
        <v>1</v>
      </c>
      <c r="F181" s="152" t="s">
        <v>167</v>
      </c>
      <c r="H181" s="151" t="s">
        <v>1</v>
      </c>
      <c r="I181" s="153"/>
      <c r="L181" s="149"/>
      <c r="M181" s="154"/>
      <c r="T181" s="155"/>
      <c r="AT181" s="151" t="s">
        <v>159</v>
      </c>
      <c r="AU181" s="151" t="s">
        <v>85</v>
      </c>
      <c r="AV181" s="12" t="s">
        <v>83</v>
      </c>
      <c r="AW181" s="12" t="s">
        <v>31</v>
      </c>
      <c r="AX181" s="12" t="s">
        <v>75</v>
      </c>
      <c r="AY181" s="151" t="s">
        <v>147</v>
      </c>
    </row>
    <row r="182" spans="2:65" s="13" customFormat="1" ht="11.25">
      <c r="B182" s="156"/>
      <c r="D182" s="150" t="s">
        <v>159</v>
      </c>
      <c r="E182" s="157" t="s">
        <v>1</v>
      </c>
      <c r="F182" s="158" t="s">
        <v>168</v>
      </c>
      <c r="H182" s="159">
        <v>10.88</v>
      </c>
      <c r="I182" s="160"/>
      <c r="L182" s="156"/>
      <c r="M182" s="161"/>
      <c r="T182" s="162"/>
      <c r="AT182" s="157" t="s">
        <v>159</v>
      </c>
      <c r="AU182" s="157" t="s">
        <v>85</v>
      </c>
      <c r="AV182" s="13" t="s">
        <v>85</v>
      </c>
      <c r="AW182" s="13" t="s">
        <v>31</v>
      </c>
      <c r="AX182" s="13" t="s">
        <v>75</v>
      </c>
      <c r="AY182" s="157" t="s">
        <v>147</v>
      </c>
    </row>
    <row r="183" spans="2:65" s="13" customFormat="1" ht="11.25">
      <c r="B183" s="156"/>
      <c r="D183" s="150" t="s">
        <v>159</v>
      </c>
      <c r="E183" s="157" t="s">
        <v>1</v>
      </c>
      <c r="F183" s="158" t="s">
        <v>447</v>
      </c>
      <c r="H183" s="159">
        <v>33.328000000000003</v>
      </c>
      <c r="I183" s="160"/>
      <c r="L183" s="156"/>
      <c r="M183" s="161"/>
      <c r="T183" s="162"/>
      <c r="AT183" s="157" t="s">
        <v>159</v>
      </c>
      <c r="AU183" s="157" t="s">
        <v>85</v>
      </c>
      <c r="AV183" s="13" t="s">
        <v>85</v>
      </c>
      <c r="AW183" s="13" t="s">
        <v>31</v>
      </c>
      <c r="AX183" s="13" t="s">
        <v>75</v>
      </c>
      <c r="AY183" s="157" t="s">
        <v>147</v>
      </c>
    </row>
    <row r="184" spans="2:65" s="12" customFormat="1" ht="11.25">
      <c r="B184" s="149"/>
      <c r="D184" s="150" t="s">
        <v>159</v>
      </c>
      <c r="E184" s="151" t="s">
        <v>1</v>
      </c>
      <c r="F184" s="152" t="s">
        <v>160</v>
      </c>
      <c r="H184" s="151" t="s">
        <v>1</v>
      </c>
      <c r="I184" s="153"/>
      <c r="L184" s="149"/>
      <c r="M184" s="154"/>
      <c r="T184" s="155"/>
      <c r="AT184" s="151" t="s">
        <v>159</v>
      </c>
      <c r="AU184" s="151" t="s">
        <v>85</v>
      </c>
      <c r="AV184" s="12" t="s">
        <v>83</v>
      </c>
      <c r="AW184" s="12" t="s">
        <v>31</v>
      </c>
      <c r="AX184" s="12" t="s">
        <v>75</v>
      </c>
      <c r="AY184" s="151" t="s">
        <v>147</v>
      </c>
    </row>
    <row r="185" spans="2:65" s="13" customFormat="1" ht="11.25">
      <c r="B185" s="156"/>
      <c r="D185" s="150" t="s">
        <v>159</v>
      </c>
      <c r="E185" s="157" t="s">
        <v>1</v>
      </c>
      <c r="F185" s="158" t="s">
        <v>184</v>
      </c>
      <c r="H185" s="159">
        <v>6.8</v>
      </c>
      <c r="I185" s="160"/>
      <c r="L185" s="156"/>
      <c r="M185" s="161"/>
      <c r="T185" s="162"/>
      <c r="AT185" s="157" t="s">
        <v>159</v>
      </c>
      <c r="AU185" s="157" t="s">
        <v>85</v>
      </c>
      <c r="AV185" s="13" t="s">
        <v>85</v>
      </c>
      <c r="AW185" s="13" t="s">
        <v>31</v>
      </c>
      <c r="AX185" s="13" t="s">
        <v>75</v>
      </c>
      <c r="AY185" s="157" t="s">
        <v>147</v>
      </c>
    </row>
    <row r="186" spans="2:65" s="13" customFormat="1" ht="11.25">
      <c r="B186" s="156"/>
      <c r="D186" s="150" t="s">
        <v>159</v>
      </c>
      <c r="E186" s="157" t="s">
        <v>1</v>
      </c>
      <c r="F186" s="158" t="s">
        <v>452</v>
      </c>
      <c r="H186" s="159">
        <v>73.320999999999998</v>
      </c>
      <c r="I186" s="160"/>
      <c r="L186" s="156"/>
      <c r="M186" s="161"/>
      <c r="T186" s="162"/>
      <c r="AT186" s="157" t="s">
        <v>159</v>
      </c>
      <c r="AU186" s="157" t="s">
        <v>85</v>
      </c>
      <c r="AV186" s="13" t="s">
        <v>85</v>
      </c>
      <c r="AW186" s="13" t="s">
        <v>31</v>
      </c>
      <c r="AX186" s="13" t="s">
        <v>75</v>
      </c>
      <c r="AY186" s="157" t="s">
        <v>147</v>
      </c>
    </row>
    <row r="187" spans="2:65" s="14" customFormat="1" ht="11.25">
      <c r="B187" s="163"/>
      <c r="D187" s="150" t="s">
        <v>159</v>
      </c>
      <c r="E187" s="164" t="s">
        <v>1</v>
      </c>
      <c r="F187" s="165" t="s">
        <v>169</v>
      </c>
      <c r="H187" s="166">
        <v>160.511</v>
      </c>
      <c r="I187" s="167"/>
      <c r="L187" s="163"/>
      <c r="M187" s="168"/>
      <c r="T187" s="169"/>
      <c r="AT187" s="164" t="s">
        <v>159</v>
      </c>
      <c r="AU187" s="164" t="s">
        <v>85</v>
      </c>
      <c r="AV187" s="14" t="s">
        <v>155</v>
      </c>
      <c r="AW187" s="14" t="s">
        <v>31</v>
      </c>
      <c r="AX187" s="14" t="s">
        <v>83</v>
      </c>
      <c r="AY187" s="164" t="s">
        <v>147</v>
      </c>
    </row>
    <row r="188" spans="2:65" s="1" customFormat="1" ht="33" customHeight="1">
      <c r="B188" s="31"/>
      <c r="C188" s="132" t="s">
        <v>208</v>
      </c>
      <c r="D188" s="132" t="s">
        <v>150</v>
      </c>
      <c r="E188" s="133" t="s">
        <v>209</v>
      </c>
      <c r="F188" s="134" t="s">
        <v>210</v>
      </c>
      <c r="G188" s="135" t="s">
        <v>199</v>
      </c>
      <c r="H188" s="136">
        <v>4.0060000000000002</v>
      </c>
      <c r="I188" s="137"/>
      <c r="J188" s="138">
        <f>ROUND(I188*H188,2)</f>
        <v>0</v>
      </c>
      <c r="K188" s="134" t="s">
        <v>154</v>
      </c>
      <c r="L188" s="31"/>
      <c r="M188" s="139" t="s">
        <v>1</v>
      </c>
      <c r="N188" s="140" t="s">
        <v>40</v>
      </c>
      <c r="P188" s="141">
        <f>O188*H188</f>
        <v>0</v>
      </c>
      <c r="Q188" s="141">
        <v>0</v>
      </c>
      <c r="R188" s="141">
        <f>Q188*H188</f>
        <v>0</v>
      </c>
      <c r="S188" s="141">
        <v>4.3999999999999997E-2</v>
      </c>
      <c r="T188" s="142">
        <f>S188*H188</f>
        <v>0.176264</v>
      </c>
      <c r="AR188" s="143" t="s">
        <v>155</v>
      </c>
      <c r="AT188" s="143" t="s">
        <v>150</v>
      </c>
      <c r="AU188" s="143" t="s">
        <v>85</v>
      </c>
      <c r="AY188" s="16" t="s">
        <v>147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6" t="s">
        <v>83</v>
      </c>
      <c r="BK188" s="144">
        <f>ROUND(I188*H188,2)</f>
        <v>0</v>
      </c>
      <c r="BL188" s="16" t="s">
        <v>155</v>
      </c>
      <c r="BM188" s="143" t="s">
        <v>588</v>
      </c>
    </row>
    <row r="189" spans="2:65" s="1" customFormat="1" ht="11.25">
      <c r="B189" s="31"/>
      <c r="D189" s="145" t="s">
        <v>157</v>
      </c>
      <c r="F189" s="146" t="s">
        <v>212</v>
      </c>
      <c r="I189" s="147"/>
      <c r="L189" s="31"/>
      <c r="M189" s="148"/>
      <c r="T189" s="55"/>
      <c r="AT189" s="16" t="s">
        <v>157</v>
      </c>
      <c r="AU189" s="16" t="s">
        <v>85</v>
      </c>
    </row>
    <row r="190" spans="2:65" s="12" customFormat="1" ht="11.25">
      <c r="B190" s="149"/>
      <c r="D190" s="150" t="s">
        <v>159</v>
      </c>
      <c r="E190" s="151" t="s">
        <v>1</v>
      </c>
      <c r="F190" s="152" t="s">
        <v>160</v>
      </c>
      <c r="H190" s="151" t="s">
        <v>1</v>
      </c>
      <c r="I190" s="153"/>
      <c r="L190" s="149"/>
      <c r="M190" s="154"/>
      <c r="T190" s="155"/>
      <c r="AT190" s="151" t="s">
        <v>159</v>
      </c>
      <c r="AU190" s="151" t="s">
        <v>85</v>
      </c>
      <c r="AV190" s="12" t="s">
        <v>83</v>
      </c>
      <c r="AW190" s="12" t="s">
        <v>31</v>
      </c>
      <c r="AX190" s="12" t="s">
        <v>75</v>
      </c>
      <c r="AY190" s="151" t="s">
        <v>147</v>
      </c>
    </row>
    <row r="191" spans="2:65" s="13" customFormat="1" ht="11.25">
      <c r="B191" s="156"/>
      <c r="D191" s="150" t="s">
        <v>159</v>
      </c>
      <c r="E191" s="157" t="s">
        <v>1</v>
      </c>
      <c r="F191" s="158" t="s">
        <v>202</v>
      </c>
      <c r="H191" s="159">
        <v>0.34</v>
      </c>
      <c r="I191" s="160"/>
      <c r="L191" s="156"/>
      <c r="M191" s="161"/>
      <c r="T191" s="162"/>
      <c r="AT191" s="157" t="s">
        <v>159</v>
      </c>
      <c r="AU191" s="157" t="s">
        <v>85</v>
      </c>
      <c r="AV191" s="13" t="s">
        <v>85</v>
      </c>
      <c r="AW191" s="13" t="s">
        <v>31</v>
      </c>
      <c r="AX191" s="13" t="s">
        <v>75</v>
      </c>
      <c r="AY191" s="157" t="s">
        <v>147</v>
      </c>
    </row>
    <row r="192" spans="2:65" s="13" customFormat="1" ht="11.25">
      <c r="B192" s="156"/>
      <c r="D192" s="150" t="s">
        <v>159</v>
      </c>
      <c r="E192" s="157" t="s">
        <v>1</v>
      </c>
      <c r="F192" s="158" t="s">
        <v>456</v>
      </c>
      <c r="H192" s="159">
        <v>3.6659999999999999</v>
      </c>
      <c r="I192" s="160"/>
      <c r="L192" s="156"/>
      <c r="M192" s="161"/>
      <c r="T192" s="162"/>
      <c r="AT192" s="157" t="s">
        <v>159</v>
      </c>
      <c r="AU192" s="157" t="s">
        <v>85</v>
      </c>
      <c r="AV192" s="13" t="s">
        <v>85</v>
      </c>
      <c r="AW192" s="13" t="s">
        <v>31</v>
      </c>
      <c r="AX192" s="13" t="s">
        <v>75</v>
      </c>
      <c r="AY192" s="157" t="s">
        <v>147</v>
      </c>
    </row>
    <row r="193" spans="2:65" s="14" customFormat="1" ht="11.25">
      <c r="B193" s="163"/>
      <c r="D193" s="150" t="s">
        <v>159</v>
      </c>
      <c r="E193" s="164" t="s">
        <v>1</v>
      </c>
      <c r="F193" s="165" t="s">
        <v>169</v>
      </c>
      <c r="H193" s="166">
        <v>4.0060000000000002</v>
      </c>
      <c r="I193" s="167"/>
      <c r="L193" s="163"/>
      <c r="M193" s="168"/>
      <c r="T193" s="169"/>
      <c r="AT193" s="164" t="s">
        <v>159</v>
      </c>
      <c r="AU193" s="164" t="s">
        <v>85</v>
      </c>
      <c r="AV193" s="14" t="s">
        <v>155</v>
      </c>
      <c r="AW193" s="14" t="s">
        <v>31</v>
      </c>
      <c r="AX193" s="14" t="s">
        <v>83</v>
      </c>
      <c r="AY193" s="164" t="s">
        <v>147</v>
      </c>
    </row>
    <row r="194" spans="2:65" s="11" customFormat="1" ht="22.9" customHeight="1">
      <c r="B194" s="120"/>
      <c r="D194" s="121" t="s">
        <v>74</v>
      </c>
      <c r="E194" s="130" t="s">
        <v>213</v>
      </c>
      <c r="F194" s="130" t="s">
        <v>214</v>
      </c>
      <c r="I194" s="123"/>
      <c r="J194" s="131">
        <f>BK194</f>
        <v>0</v>
      </c>
      <c r="L194" s="120"/>
      <c r="M194" s="125"/>
      <c r="P194" s="126">
        <f>SUM(P195:P207)</f>
        <v>0</v>
      </c>
      <c r="R194" s="126">
        <f>SUM(R195:R207)</f>
        <v>0</v>
      </c>
      <c r="T194" s="127">
        <f>SUM(T195:T207)</f>
        <v>0</v>
      </c>
      <c r="AR194" s="121" t="s">
        <v>83</v>
      </c>
      <c r="AT194" s="128" t="s">
        <v>74</v>
      </c>
      <c r="AU194" s="128" t="s">
        <v>83</v>
      </c>
      <c r="AY194" s="121" t="s">
        <v>147</v>
      </c>
      <c r="BK194" s="129">
        <f>SUM(BK195:BK207)</f>
        <v>0</v>
      </c>
    </row>
    <row r="195" spans="2:65" s="1" customFormat="1" ht="24.2" customHeight="1">
      <c r="B195" s="31"/>
      <c r="C195" s="132" t="s">
        <v>8</v>
      </c>
      <c r="D195" s="132" t="s">
        <v>150</v>
      </c>
      <c r="E195" s="133" t="s">
        <v>215</v>
      </c>
      <c r="F195" s="134" t="s">
        <v>216</v>
      </c>
      <c r="G195" s="135" t="s">
        <v>153</v>
      </c>
      <c r="H195" s="136">
        <v>10.632</v>
      </c>
      <c r="I195" s="137"/>
      <c r="J195" s="138">
        <f>ROUND(I195*H195,2)</f>
        <v>0</v>
      </c>
      <c r="K195" s="134" t="s">
        <v>154</v>
      </c>
      <c r="L195" s="31"/>
      <c r="M195" s="139" t="s">
        <v>1</v>
      </c>
      <c r="N195" s="140" t="s">
        <v>40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155</v>
      </c>
      <c r="AT195" s="143" t="s">
        <v>150</v>
      </c>
      <c r="AU195" s="143" t="s">
        <v>85</v>
      </c>
      <c r="AY195" s="16" t="s">
        <v>147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6" t="s">
        <v>83</v>
      </c>
      <c r="BK195" s="144">
        <f>ROUND(I195*H195,2)</f>
        <v>0</v>
      </c>
      <c r="BL195" s="16" t="s">
        <v>155</v>
      </c>
      <c r="BM195" s="143" t="s">
        <v>589</v>
      </c>
    </row>
    <row r="196" spans="2:65" s="1" customFormat="1" ht="11.25">
      <c r="B196" s="31"/>
      <c r="D196" s="145" t="s">
        <v>157</v>
      </c>
      <c r="F196" s="146" t="s">
        <v>218</v>
      </c>
      <c r="I196" s="147"/>
      <c r="L196" s="31"/>
      <c r="M196" s="148"/>
      <c r="T196" s="55"/>
      <c r="AT196" s="16" t="s">
        <v>157</v>
      </c>
      <c r="AU196" s="16" t="s">
        <v>85</v>
      </c>
    </row>
    <row r="197" spans="2:65" s="1" customFormat="1" ht="16.5" customHeight="1">
      <c r="B197" s="31"/>
      <c r="C197" s="132" t="s">
        <v>219</v>
      </c>
      <c r="D197" s="132" t="s">
        <v>150</v>
      </c>
      <c r="E197" s="133" t="s">
        <v>398</v>
      </c>
      <c r="F197" s="134" t="s">
        <v>399</v>
      </c>
      <c r="G197" s="135" t="s">
        <v>108</v>
      </c>
      <c r="H197" s="136">
        <v>5</v>
      </c>
      <c r="I197" s="137"/>
      <c r="J197" s="138">
        <f>ROUND(I197*H197,2)</f>
        <v>0</v>
      </c>
      <c r="K197" s="134" t="s">
        <v>154</v>
      </c>
      <c r="L197" s="31"/>
      <c r="M197" s="139" t="s">
        <v>1</v>
      </c>
      <c r="N197" s="140" t="s">
        <v>40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155</v>
      </c>
      <c r="AT197" s="143" t="s">
        <v>150</v>
      </c>
      <c r="AU197" s="143" t="s">
        <v>85</v>
      </c>
      <c r="AY197" s="16" t="s">
        <v>147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6" t="s">
        <v>83</v>
      </c>
      <c r="BK197" s="144">
        <f>ROUND(I197*H197,2)</f>
        <v>0</v>
      </c>
      <c r="BL197" s="16" t="s">
        <v>155</v>
      </c>
      <c r="BM197" s="143" t="s">
        <v>590</v>
      </c>
    </row>
    <row r="198" spans="2:65" s="1" customFormat="1" ht="11.25">
      <c r="B198" s="31"/>
      <c r="D198" s="145" t="s">
        <v>157</v>
      </c>
      <c r="F198" s="146" t="s">
        <v>401</v>
      </c>
      <c r="I198" s="147"/>
      <c r="L198" s="31"/>
      <c r="M198" s="148"/>
      <c r="T198" s="55"/>
      <c r="AT198" s="16" t="s">
        <v>157</v>
      </c>
      <c r="AU198" s="16" t="s">
        <v>85</v>
      </c>
    </row>
    <row r="199" spans="2:65" s="1" customFormat="1" ht="24.2" customHeight="1">
      <c r="B199" s="31"/>
      <c r="C199" s="132" t="s">
        <v>224</v>
      </c>
      <c r="D199" s="132" t="s">
        <v>150</v>
      </c>
      <c r="E199" s="133" t="s">
        <v>402</v>
      </c>
      <c r="F199" s="134" t="s">
        <v>403</v>
      </c>
      <c r="G199" s="135" t="s">
        <v>108</v>
      </c>
      <c r="H199" s="136">
        <v>50</v>
      </c>
      <c r="I199" s="137"/>
      <c r="J199" s="138">
        <f>ROUND(I199*H199,2)</f>
        <v>0</v>
      </c>
      <c r="K199" s="134" t="s">
        <v>154</v>
      </c>
      <c r="L199" s="31"/>
      <c r="M199" s="139" t="s">
        <v>1</v>
      </c>
      <c r="N199" s="140" t="s">
        <v>40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155</v>
      </c>
      <c r="AT199" s="143" t="s">
        <v>150</v>
      </c>
      <c r="AU199" s="143" t="s">
        <v>85</v>
      </c>
      <c r="AY199" s="16" t="s">
        <v>147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6" t="s">
        <v>83</v>
      </c>
      <c r="BK199" s="144">
        <f>ROUND(I199*H199,2)</f>
        <v>0</v>
      </c>
      <c r="BL199" s="16" t="s">
        <v>155</v>
      </c>
      <c r="BM199" s="143" t="s">
        <v>591</v>
      </c>
    </row>
    <row r="200" spans="2:65" s="1" customFormat="1" ht="11.25">
      <c r="B200" s="31"/>
      <c r="D200" s="145" t="s">
        <v>157</v>
      </c>
      <c r="F200" s="146" t="s">
        <v>405</v>
      </c>
      <c r="I200" s="147"/>
      <c r="L200" s="31"/>
      <c r="M200" s="148"/>
      <c r="T200" s="55"/>
      <c r="AT200" s="16" t="s">
        <v>157</v>
      </c>
      <c r="AU200" s="16" t="s">
        <v>85</v>
      </c>
    </row>
    <row r="201" spans="2:65" s="13" customFormat="1" ht="11.25">
      <c r="B201" s="156"/>
      <c r="D201" s="150" t="s">
        <v>159</v>
      </c>
      <c r="F201" s="158" t="s">
        <v>406</v>
      </c>
      <c r="H201" s="159">
        <v>50</v>
      </c>
      <c r="I201" s="160"/>
      <c r="L201" s="156"/>
      <c r="M201" s="161"/>
      <c r="T201" s="162"/>
      <c r="AT201" s="157" t="s">
        <v>159</v>
      </c>
      <c r="AU201" s="157" t="s">
        <v>85</v>
      </c>
      <c r="AV201" s="13" t="s">
        <v>85</v>
      </c>
      <c r="AW201" s="13" t="s">
        <v>4</v>
      </c>
      <c r="AX201" s="13" t="s">
        <v>83</v>
      </c>
      <c r="AY201" s="157" t="s">
        <v>147</v>
      </c>
    </row>
    <row r="202" spans="2:65" s="1" customFormat="1" ht="24.2" customHeight="1">
      <c r="B202" s="31"/>
      <c r="C202" s="132" t="s">
        <v>230</v>
      </c>
      <c r="D202" s="132" t="s">
        <v>150</v>
      </c>
      <c r="E202" s="133" t="s">
        <v>220</v>
      </c>
      <c r="F202" s="134" t="s">
        <v>221</v>
      </c>
      <c r="G202" s="135" t="s">
        <v>153</v>
      </c>
      <c r="H202" s="136">
        <v>10.632</v>
      </c>
      <c r="I202" s="137"/>
      <c r="J202" s="138">
        <f>ROUND(I202*H202,2)</f>
        <v>0</v>
      </c>
      <c r="K202" s="134" t="s">
        <v>154</v>
      </c>
      <c r="L202" s="31"/>
      <c r="M202" s="139" t="s">
        <v>1</v>
      </c>
      <c r="N202" s="140" t="s">
        <v>40</v>
      </c>
      <c r="P202" s="141">
        <f>O202*H202</f>
        <v>0</v>
      </c>
      <c r="Q202" s="141">
        <v>0</v>
      </c>
      <c r="R202" s="141">
        <f>Q202*H202</f>
        <v>0</v>
      </c>
      <c r="S202" s="141">
        <v>0</v>
      </c>
      <c r="T202" s="142">
        <f>S202*H202</f>
        <v>0</v>
      </c>
      <c r="AR202" s="143" t="s">
        <v>155</v>
      </c>
      <c r="AT202" s="143" t="s">
        <v>150</v>
      </c>
      <c r="AU202" s="143" t="s">
        <v>85</v>
      </c>
      <c r="AY202" s="16" t="s">
        <v>147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6" t="s">
        <v>83</v>
      </c>
      <c r="BK202" s="144">
        <f>ROUND(I202*H202,2)</f>
        <v>0</v>
      </c>
      <c r="BL202" s="16" t="s">
        <v>155</v>
      </c>
      <c r="BM202" s="143" t="s">
        <v>592</v>
      </c>
    </row>
    <row r="203" spans="2:65" s="1" customFormat="1" ht="11.25">
      <c r="B203" s="31"/>
      <c r="D203" s="145" t="s">
        <v>157</v>
      </c>
      <c r="F203" s="146" t="s">
        <v>223</v>
      </c>
      <c r="I203" s="147"/>
      <c r="L203" s="31"/>
      <c r="M203" s="148"/>
      <c r="T203" s="55"/>
      <c r="AT203" s="16" t="s">
        <v>157</v>
      </c>
      <c r="AU203" s="16" t="s">
        <v>85</v>
      </c>
    </row>
    <row r="204" spans="2:65" s="1" customFormat="1" ht="24.2" customHeight="1">
      <c r="B204" s="31"/>
      <c r="C204" s="132" t="s">
        <v>236</v>
      </c>
      <c r="D204" s="132" t="s">
        <v>150</v>
      </c>
      <c r="E204" s="133" t="s">
        <v>225</v>
      </c>
      <c r="F204" s="134" t="s">
        <v>226</v>
      </c>
      <c r="G204" s="135" t="s">
        <v>153</v>
      </c>
      <c r="H204" s="136">
        <v>95.688000000000002</v>
      </c>
      <c r="I204" s="137"/>
      <c r="J204" s="138">
        <f>ROUND(I204*H204,2)</f>
        <v>0</v>
      </c>
      <c r="K204" s="134" t="s">
        <v>154</v>
      </c>
      <c r="L204" s="31"/>
      <c r="M204" s="139" t="s">
        <v>1</v>
      </c>
      <c r="N204" s="140" t="s">
        <v>40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155</v>
      </c>
      <c r="AT204" s="143" t="s">
        <v>150</v>
      </c>
      <c r="AU204" s="143" t="s">
        <v>85</v>
      </c>
      <c r="AY204" s="16" t="s">
        <v>147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6" t="s">
        <v>83</v>
      </c>
      <c r="BK204" s="144">
        <f>ROUND(I204*H204,2)</f>
        <v>0</v>
      </c>
      <c r="BL204" s="16" t="s">
        <v>155</v>
      </c>
      <c r="BM204" s="143" t="s">
        <v>593</v>
      </c>
    </row>
    <row r="205" spans="2:65" s="1" customFormat="1" ht="11.25">
      <c r="B205" s="31"/>
      <c r="D205" s="145" t="s">
        <v>157</v>
      </c>
      <c r="F205" s="146" t="s">
        <v>228</v>
      </c>
      <c r="I205" s="147"/>
      <c r="L205" s="31"/>
      <c r="M205" s="148"/>
      <c r="T205" s="55"/>
      <c r="AT205" s="16" t="s">
        <v>157</v>
      </c>
      <c r="AU205" s="16" t="s">
        <v>85</v>
      </c>
    </row>
    <row r="206" spans="2:65" s="13" customFormat="1" ht="11.25">
      <c r="B206" s="156"/>
      <c r="D206" s="150" t="s">
        <v>159</v>
      </c>
      <c r="F206" s="158" t="s">
        <v>594</v>
      </c>
      <c r="H206" s="159">
        <v>95.688000000000002</v>
      </c>
      <c r="I206" s="160"/>
      <c r="L206" s="156"/>
      <c r="M206" s="161"/>
      <c r="T206" s="162"/>
      <c r="AT206" s="157" t="s">
        <v>159</v>
      </c>
      <c r="AU206" s="157" t="s">
        <v>85</v>
      </c>
      <c r="AV206" s="13" t="s">
        <v>85</v>
      </c>
      <c r="AW206" s="13" t="s">
        <v>4</v>
      </c>
      <c r="AX206" s="13" t="s">
        <v>83</v>
      </c>
      <c r="AY206" s="157" t="s">
        <v>147</v>
      </c>
    </row>
    <row r="207" spans="2:65" s="1" customFormat="1" ht="24.2" customHeight="1">
      <c r="B207" s="31"/>
      <c r="C207" s="132" t="s">
        <v>245</v>
      </c>
      <c r="D207" s="132" t="s">
        <v>150</v>
      </c>
      <c r="E207" s="133" t="s">
        <v>231</v>
      </c>
      <c r="F207" s="134" t="s">
        <v>232</v>
      </c>
      <c r="G207" s="135" t="s">
        <v>153</v>
      </c>
      <c r="H207" s="136">
        <v>10.632</v>
      </c>
      <c r="I207" s="137"/>
      <c r="J207" s="138">
        <f>ROUND(I207*H207,2)</f>
        <v>0</v>
      </c>
      <c r="K207" s="134" t="s">
        <v>1</v>
      </c>
      <c r="L207" s="31"/>
      <c r="M207" s="139" t="s">
        <v>1</v>
      </c>
      <c r="N207" s="140" t="s">
        <v>40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155</v>
      </c>
      <c r="AT207" s="143" t="s">
        <v>150</v>
      </c>
      <c r="AU207" s="143" t="s">
        <v>85</v>
      </c>
      <c r="AY207" s="16" t="s">
        <v>147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6" t="s">
        <v>83</v>
      </c>
      <c r="BK207" s="144">
        <f>ROUND(I207*H207,2)</f>
        <v>0</v>
      </c>
      <c r="BL207" s="16" t="s">
        <v>155</v>
      </c>
      <c r="BM207" s="143" t="s">
        <v>595</v>
      </c>
    </row>
    <row r="208" spans="2:65" s="11" customFormat="1" ht="22.9" customHeight="1">
      <c r="B208" s="120"/>
      <c r="D208" s="121" t="s">
        <v>74</v>
      </c>
      <c r="E208" s="130" t="s">
        <v>234</v>
      </c>
      <c r="F208" s="130" t="s">
        <v>235</v>
      </c>
      <c r="I208" s="123"/>
      <c r="J208" s="131">
        <f>BK208</f>
        <v>0</v>
      </c>
      <c r="L208" s="120"/>
      <c r="M208" s="125"/>
      <c r="P208" s="126">
        <f>SUM(P209:P210)</f>
        <v>0</v>
      </c>
      <c r="R208" s="126">
        <f>SUM(R209:R210)</f>
        <v>0</v>
      </c>
      <c r="T208" s="127">
        <f>SUM(T209:T210)</f>
        <v>0</v>
      </c>
      <c r="AR208" s="121" t="s">
        <v>83</v>
      </c>
      <c r="AT208" s="128" t="s">
        <v>74</v>
      </c>
      <c r="AU208" s="128" t="s">
        <v>83</v>
      </c>
      <c r="AY208" s="121" t="s">
        <v>147</v>
      </c>
      <c r="BK208" s="129">
        <f>SUM(BK209:BK210)</f>
        <v>0</v>
      </c>
    </row>
    <row r="209" spans="2:65" s="1" customFormat="1" ht="21.75" customHeight="1">
      <c r="B209" s="31"/>
      <c r="C209" s="132" t="s">
        <v>250</v>
      </c>
      <c r="D209" s="132" t="s">
        <v>150</v>
      </c>
      <c r="E209" s="133" t="s">
        <v>237</v>
      </c>
      <c r="F209" s="134" t="s">
        <v>238</v>
      </c>
      <c r="G209" s="135" t="s">
        <v>153</v>
      </c>
      <c r="H209" s="136">
        <v>13.97</v>
      </c>
      <c r="I209" s="137"/>
      <c r="J209" s="138">
        <f>ROUND(I209*H209,2)</f>
        <v>0</v>
      </c>
      <c r="K209" s="134" t="s">
        <v>154</v>
      </c>
      <c r="L209" s="31"/>
      <c r="M209" s="139" t="s">
        <v>1</v>
      </c>
      <c r="N209" s="140" t="s">
        <v>40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155</v>
      </c>
      <c r="AT209" s="143" t="s">
        <v>150</v>
      </c>
      <c r="AU209" s="143" t="s">
        <v>85</v>
      </c>
      <c r="AY209" s="16" t="s">
        <v>147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6" t="s">
        <v>83</v>
      </c>
      <c r="BK209" s="144">
        <f>ROUND(I209*H209,2)</f>
        <v>0</v>
      </c>
      <c r="BL209" s="16" t="s">
        <v>155</v>
      </c>
      <c r="BM209" s="143" t="s">
        <v>596</v>
      </c>
    </row>
    <row r="210" spans="2:65" s="1" customFormat="1" ht="11.25">
      <c r="B210" s="31"/>
      <c r="D210" s="145" t="s">
        <v>157</v>
      </c>
      <c r="F210" s="146" t="s">
        <v>240</v>
      </c>
      <c r="I210" s="147"/>
      <c r="L210" s="31"/>
      <c r="M210" s="148"/>
      <c r="T210" s="55"/>
      <c r="AT210" s="16" t="s">
        <v>157</v>
      </c>
      <c r="AU210" s="16" t="s">
        <v>85</v>
      </c>
    </row>
    <row r="211" spans="2:65" s="11" customFormat="1" ht="25.9" customHeight="1">
      <c r="B211" s="120"/>
      <c r="D211" s="121" t="s">
        <v>74</v>
      </c>
      <c r="E211" s="122" t="s">
        <v>241</v>
      </c>
      <c r="F211" s="122" t="s">
        <v>242</v>
      </c>
      <c r="I211" s="123"/>
      <c r="J211" s="124">
        <f>BK211</f>
        <v>0</v>
      </c>
      <c r="L211" s="120"/>
      <c r="M211" s="125"/>
      <c r="P211" s="126">
        <f>P212+P237</f>
        <v>0</v>
      </c>
      <c r="R211" s="126">
        <f>R212+R237</f>
        <v>2.1552121399999997</v>
      </c>
      <c r="T211" s="127">
        <f>T212+T237</f>
        <v>1.64296</v>
      </c>
      <c r="AR211" s="121" t="s">
        <v>85</v>
      </c>
      <c r="AT211" s="128" t="s">
        <v>74</v>
      </c>
      <c r="AU211" s="128" t="s">
        <v>75</v>
      </c>
      <c r="AY211" s="121" t="s">
        <v>147</v>
      </c>
      <c r="BK211" s="129">
        <f>BK212+BK237</f>
        <v>0</v>
      </c>
    </row>
    <row r="212" spans="2:65" s="11" customFormat="1" ht="22.9" customHeight="1">
      <c r="B212" s="120"/>
      <c r="D212" s="121" t="s">
        <v>74</v>
      </c>
      <c r="E212" s="130" t="s">
        <v>243</v>
      </c>
      <c r="F212" s="130" t="s">
        <v>244</v>
      </c>
      <c r="I212" s="123"/>
      <c r="J212" s="131">
        <f>BK212</f>
        <v>0</v>
      </c>
      <c r="L212" s="120"/>
      <c r="M212" s="125"/>
      <c r="P212" s="126">
        <f>SUM(P213:P236)</f>
        <v>0</v>
      </c>
      <c r="R212" s="126">
        <f>SUM(R213:R236)</f>
        <v>0.28716952999999995</v>
      </c>
      <c r="T212" s="127">
        <f>SUM(T213:T236)</f>
        <v>1.2018149999999999</v>
      </c>
      <c r="AR212" s="121" t="s">
        <v>85</v>
      </c>
      <c r="AT212" s="128" t="s">
        <v>74</v>
      </c>
      <c r="AU212" s="128" t="s">
        <v>83</v>
      </c>
      <c r="AY212" s="121" t="s">
        <v>147</v>
      </c>
      <c r="BK212" s="129">
        <f>SUM(BK213:BK236)</f>
        <v>0</v>
      </c>
    </row>
    <row r="213" spans="2:65" s="1" customFormat="1" ht="24.2" customHeight="1">
      <c r="B213" s="31"/>
      <c r="C213" s="132" t="s">
        <v>255</v>
      </c>
      <c r="D213" s="132" t="s">
        <v>150</v>
      </c>
      <c r="E213" s="133" t="s">
        <v>246</v>
      </c>
      <c r="F213" s="134" t="s">
        <v>247</v>
      </c>
      <c r="G213" s="135" t="s">
        <v>103</v>
      </c>
      <c r="H213" s="136">
        <v>80.120999999999995</v>
      </c>
      <c r="I213" s="137"/>
      <c r="J213" s="138">
        <f>ROUND(I213*H213,2)</f>
        <v>0</v>
      </c>
      <c r="K213" s="134" t="s">
        <v>154</v>
      </c>
      <c r="L213" s="31"/>
      <c r="M213" s="139" t="s">
        <v>1</v>
      </c>
      <c r="N213" s="140" t="s">
        <v>40</v>
      </c>
      <c r="P213" s="141">
        <f>O213*H213</f>
        <v>0</v>
      </c>
      <c r="Q213" s="141">
        <v>0</v>
      </c>
      <c r="R213" s="141">
        <f>Q213*H213</f>
        <v>0</v>
      </c>
      <c r="S213" s="141">
        <v>1.4999999999999999E-2</v>
      </c>
      <c r="T213" s="142">
        <f>S213*H213</f>
        <v>1.2018149999999999</v>
      </c>
      <c r="AR213" s="143" t="s">
        <v>236</v>
      </c>
      <c r="AT213" s="143" t="s">
        <v>150</v>
      </c>
      <c r="AU213" s="143" t="s">
        <v>85</v>
      </c>
      <c r="AY213" s="16" t="s">
        <v>147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6" t="s">
        <v>83</v>
      </c>
      <c r="BK213" s="144">
        <f>ROUND(I213*H213,2)</f>
        <v>0</v>
      </c>
      <c r="BL213" s="16" t="s">
        <v>236</v>
      </c>
      <c r="BM213" s="143" t="s">
        <v>597</v>
      </c>
    </row>
    <row r="214" spans="2:65" s="1" customFormat="1" ht="11.25">
      <c r="B214" s="31"/>
      <c r="D214" s="145" t="s">
        <v>157</v>
      </c>
      <c r="F214" s="146" t="s">
        <v>249</v>
      </c>
      <c r="I214" s="147"/>
      <c r="L214" s="31"/>
      <c r="M214" s="148"/>
      <c r="T214" s="55"/>
      <c r="AT214" s="16" t="s">
        <v>157</v>
      </c>
      <c r="AU214" s="16" t="s">
        <v>85</v>
      </c>
    </row>
    <row r="215" spans="2:65" s="12" customFormat="1" ht="11.25">
      <c r="B215" s="149"/>
      <c r="D215" s="150" t="s">
        <v>159</v>
      </c>
      <c r="E215" s="151" t="s">
        <v>1</v>
      </c>
      <c r="F215" s="152" t="s">
        <v>160</v>
      </c>
      <c r="H215" s="151" t="s">
        <v>1</v>
      </c>
      <c r="I215" s="153"/>
      <c r="L215" s="149"/>
      <c r="M215" s="154"/>
      <c r="T215" s="155"/>
      <c r="AT215" s="151" t="s">
        <v>159</v>
      </c>
      <c r="AU215" s="151" t="s">
        <v>85</v>
      </c>
      <c r="AV215" s="12" t="s">
        <v>83</v>
      </c>
      <c r="AW215" s="12" t="s">
        <v>31</v>
      </c>
      <c r="AX215" s="12" t="s">
        <v>75</v>
      </c>
      <c r="AY215" s="151" t="s">
        <v>147</v>
      </c>
    </row>
    <row r="216" spans="2:65" s="13" customFormat="1" ht="11.25">
      <c r="B216" s="156"/>
      <c r="D216" s="150" t="s">
        <v>159</v>
      </c>
      <c r="E216" s="157" t="s">
        <v>1</v>
      </c>
      <c r="F216" s="158" t="s">
        <v>184</v>
      </c>
      <c r="H216" s="159">
        <v>6.8</v>
      </c>
      <c r="I216" s="160"/>
      <c r="L216" s="156"/>
      <c r="M216" s="161"/>
      <c r="T216" s="162"/>
      <c r="AT216" s="157" t="s">
        <v>159</v>
      </c>
      <c r="AU216" s="157" t="s">
        <v>85</v>
      </c>
      <c r="AV216" s="13" t="s">
        <v>85</v>
      </c>
      <c r="AW216" s="13" t="s">
        <v>31</v>
      </c>
      <c r="AX216" s="13" t="s">
        <v>75</v>
      </c>
      <c r="AY216" s="157" t="s">
        <v>147</v>
      </c>
    </row>
    <row r="217" spans="2:65" s="13" customFormat="1" ht="11.25">
      <c r="B217" s="156"/>
      <c r="D217" s="150" t="s">
        <v>159</v>
      </c>
      <c r="E217" s="157" t="s">
        <v>1</v>
      </c>
      <c r="F217" s="158" t="s">
        <v>452</v>
      </c>
      <c r="H217" s="159">
        <v>73.320999999999998</v>
      </c>
      <c r="I217" s="160"/>
      <c r="L217" s="156"/>
      <c r="M217" s="161"/>
      <c r="T217" s="162"/>
      <c r="AT217" s="157" t="s">
        <v>159</v>
      </c>
      <c r="AU217" s="157" t="s">
        <v>85</v>
      </c>
      <c r="AV217" s="13" t="s">
        <v>85</v>
      </c>
      <c r="AW217" s="13" t="s">
        <v>31</v>
      </c>
      <c r="AX217" s="13" t="s">
        <v>75</v>
      </c>
      <c r="AY217" s="157" t="s">
        <v>147</v>
      </c>
    </row>
    <row r="218" spans="2:65" s="14" customFormat="1" ht="11.25">
      <c r="B218" s="163"/>
      <c r="D218" s="150" t="s">
        <v>159</v>
      </c>
      <c r="E218" s="164" t="s">
        <v>1</v>
      </c>
      <c r="F218" s="165" t="s">
        <v>169</v>
      </c>
      <c r="H218" s="166">
        <v>80.120999999999995</v>
      </c>
      <c r="I218" s="167"/>
      <c r="L218" s="163"/>
      <c r="M218" s="168"/>
      <c r="T218" s="169"/>
      <c r="AT218" s="164" t="s">
        <v>159</v>
      </c>
      <c r="AU218" s="164" t="s">
        <v>85</v>
      </c>
      <c r="AV218" s="14" t="s">
        <v>155</v>
      </c>
      <c r="AW218" s="14" t="s">
        <v>31</v>
      </c>
      <c r="AX218" s="14" t="s">
        <v>83</v>
      </c>
      <c r="AY218" s="164" t="s">
        <v>147</v>
      </c>
    </row>
    <row r="219" spans="2:65" s="1" customFormat="1" ht="24.2" customHeight="1">
      <c r="B219" s="31"/>
      <c r="C219" s="132" t="s">
        <v>262</v>
      </c>
      <c r="D219" s="132" t="s">
        <v>150</v>
      </c>
      <c r="E219" s="133" t="s">
        <v>251</v>
      </c>
      <c r="F219" s="134" t="s">
        <v>252</v>
      </c>
      <c r="G219" s="135" t="s">
        <v>103</v>
      </c>
      <c r="H219" s="136">
        <v>80.120999999999995</v>
      </c>
      <c r="I219" s="137"/>
      <c r="J219" s="138">
        <f>ROUND(I219*H219,2)</f>
        <v>0</v>
      </c>
      <c r="K219" s="134" t="s">
        <v>154</v>
      </c>
      <c r="L219" s="31"/>
      <c r="M219" s="139" t="s">
        <v>1</v>
      </c>
      <c r="N219" s="140" t="s">
        <v>40</v>
      </c>
      <c r="P219" s="141">
        <f>O219*H219</f>
        <v>0</v>
      </c>
      <c r="Q219" s="141">
        <v>0</v>
      </c>
      <c r="R219" s="141">
        <f>Q219*H219</f>
        <v>0</v>
      </c>
      <c r="S219" s="141">
        <v>0</v>
      </c>
      <c r="T219" s="142">
        <f>S219*H219</f>
        <v>0</v>
      </c>
      <c r="AR219" s="143" t="s">
        <v>236</v>
      </c>
      <c r="AT219" s="143" t="s">
        <v>150</v>
      </c>
      <c r="AU219" s="143" t="s">
        <v>85</v>
      </c>
      <c r="AY219" s="16" t="s">
        <v>147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6" t="s">
        <v>83</v>
      </c>
      <c r="BK219" s="144">
        <f>ROUND(I219*H219,2)</f>
        <v>0</v>
      </c>
      <c r="BL219" s="16" t="s">
        <v>236</v>
      </c>
      <c r="BM219" s="143" t="s">
        <v>598</v>
      </c>
    </row>
    <row r="220" spans="2:65" s="1" customFormat="1" ht="11.25">
      <c r="B220" s="31"/>
      <c r="D220" s="145" t="s">
        <v>157</v>
      </c>
      <c r="F220" s="146" t="s">
        <v>254</v>
      </c>
      <c r="I220" s="147"/>
      <c r="L220" s="31"/>
      <c r="M220" s="148"/>
      <c r="T220" s="55"/>
      <c r="AT220" s="16" t="s">
        <v>157</v>
      </c>
      <c r="AU220" s="16" t="s">
        <v>85</v>
      </c>
    </row>
    <row r="221" spans="2:65" s="12" customFormat="1" ht="11.25">
      <c r="B221" s="149"/>
      <c r="D221" s="150" t="s">
        <v>159</v>
      </c>
      <c r="E221" s="151" t="s">
        <v>1</v>
      </c>
      <c r="F221" s="152" t="s">
        <v>160</v>
      </c>
      <c r="H221" s="151" t="s">
        <v>1</v>
      </c>
      <c r="I221" s="153"/>
      <c r="L221" s="149"/>
      <c r="M221" s="154"/>
      <c r="T221" s="155"/>
      <c r="AT221" s="151" t="s">
        <v>159</v>
      </c>
      <c r="AU221" s="151" t="s">
        <v>85</v>
      </c>
      <c r="AV221" s="12" t="s">
        <v>83</v>
      </c>
      <c r="AW221" s="12" t="s">
        <v>31</v>
      </c>
      <c r="AX221" s="12" t="s">
        <v>75</v>
      </c>
      <c r="AY221" s="151" t="s">
        <v>147</v>
      </c>
    </row>
    <row r="222" spans="2:65" s="13" customFormat="1" ht="11.25">
      <c r="B222" s="156"/>
      <c r="D222" s="150" t="s">
        <v>159</v>
      </c>
      <c r="E222" s="157" t="s">
        <v>1</v>
      </c>
      <c r="F222" s="158" t="s">
        <v>184</v>
      </c>
      <c r="H222" s="159">
        <v>6.8</v>
      </c>
      <c r="I222" s="160"/>
      <c r="L222" s="156"/>
      <c r="M222" s="161"/>
      <c r="T222" s="162"/>
      <c r="AT222" s="157" t="s">
        <v>159</v>
      </c>
      <c r="AU222" s="157" t="s">
        <v>85</v>
      </c>
      <c r="AV222" s="13" t="s">
        <v>85</v>
      </c>
      <c r="AW222" s="13" t="s">
        <v>31</v>
      </c>
      <c r="AX222" s="13" t="s">
        <v>75</v>
      </c>
      <c r="AY222" s="157" t="s">
        <v>147</v>
      </c>
    </row>
    <row r="223" spans="2:65" s="13" customFormat="1" ht="11.25">
      <c r="B223" s="156"/>
      <c r="D223" s="150" t="s">
        <v>159</v>
      </c>
      <c r="E223" s="157" t="s">
        <v>1</v>
      </c>
      <c r="F223" s="158" t="s">
        <v>452</v>
      </c>
      <c r="H223" s="159">
        <v>73.320999999999998</v>
      </c>
      <c r="I223" s="160"/>
      <c r="L223" s="156"/>
      <c r="M223" s="161"/>
      <c r="T223" s="162"/>
      <c r="AT223" s="157" t="s">
        <v>159</v>
      </c>
      <c r="AU223" s="157" t="s">
        <v>85</v>
      </c>
      <c r="AV223" s="13" t="s">
        <v>85</v>
      </c>
      <c r="AW223" s="13" t="s">
        <v>31</v>
      </c>
      <c r="AX223" s="13" t="s">
        <v>75</v>
      </c>
      <c r="AY223" s="157" t="s">
        <v>147</v>
      </c>
    </row>
    <row r="224" spans="2:65" s="14" customFormat="1" ht="11.25">
      <c r="B224" s="163"/>
      <c r="D224" s="150" t="s">
        <v>159</v>
      </c>
      <c r="E224" s="164" t="s">
        <v>1</v>
      </c>
      <c r="F224" s="165" t="s">
        <v>169</v>
      </c>
      <c r="H224" s="166">
        <v>80.120999999999995</v>
      </c>
      <c r="I224" s="167"/>
      <c r="L224" s="163"/>
      <c r="M224" s="168"/>
      <c r="T224" s="169"/>
      <c r="AT224" s="164" t="s">
        <v>159</v>
      </c>
      <c r="AU224" s="164" t="s">
        <v>85</v>
      </c>
      <c r="AV224" s="14" t="s">
        <v>155</v>
      </c>
      <c r="AW224" s="14" t="s">
        <v>31</v>
      </c>
      <c r="AX224" s="14" t="s">
        <v>83</v>
      </c>
      <c r="AY224" s="164" t="s">
        <v>147</v>
      </c>
    </row>
    <row r="225" spans="2:65" s="1" customFormat="1" ht="33" customHeight="1">
      <c r="B225" s="31"/>
      <c r="C225" s="170" t="s">
        <v>7</v>
      </c>
      <c r="D225" s="170" t="s">
        <v>256</v>
      </c>
      <c r="E225" s="171" t="s">
        <v>257</v>
      </c>
      <c r="F225" s="172" t="s">
        <v>258</v>
      </c>
      <c r="G225" s="173" t="s">
        <v>103</v>
      </c>
      <c r="H225" s="174">
        <v>84.126999999999995</v>
      </c>
      <c r="I225" s="175"/>
      <c r="J225" s="176">
        <f>ROUND(I225*H225,2)</f>
        <v>0</v>
      </c>
      <c r="K225" s="172" t="s">
        <v>154</v>
      </c>
      <c r="L225" s="177"/>
      <c r="M225" s="178" t="s">
        <v>1</v>
      </c>
      <c r="N225" s="179" t="s">
        <v>40</v>
      </c>
      <c r="P225" s="141">
        <f>O225*H225</f>
        <v>0</v>
      </c>
      <c r="Q225" s="141">
        <v>2.96E-3</v>
      </c>
      <c r="R225" s="141">
        <f>Q225*H225</f>
        <v>0.24901591999999997</v>
      </c>
      <c r="S225" s="141">
        <v>0</v>
      </c>
      <c r="T225" s="142">
        <f>S225*H225</f>
        <v>0</v>
      </c>
      <c r="AR225" s="143" t="s">
        <v>259</v>
      </c>
      <c r="AT225" s="143" t="s">
        <v>256</v>
      </c>
      <c r="AU225" s="143" t="s">
        <v>85</v>
      </c>
      <c r="AY225" s="16" t="s">
        <v>147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6" t="s">
        <v>83</v>
      </c>
      <c r="BK225" s="144">
        <f>ROUND(I225*H225,2)</f>
        <v>0</v>
      </c>
      <c r="BL225" s="16" t="s">
        <v>236</v>
      </c>
      <c r="BM225" s="143" t="s">
        <v>599</v>
      </c>
    </row>
    <row r="226" spans="2:65" s="13" customFormat="1" ht="11.25">
      <c r="B226" s="156"/>
      <c r="D226" s="150" t="s">
        <v>159</v>
      </c>
      <c r="F226" s="158" t="s">
        <v>600</v>
      </c>
      <c r="H226" s="159">
        <v>84.126999999999995</v>
      </c>
      <c r="I226" s="160"/>
      <c r="L226" s="156"/>
      <c r="M226" s="161"/>
      <c r="T226" s="162"/>
      <c r="AT226" s="157" t="s">
        <v>159</v>
      </c>
      <c r="AU226" s="157" t="s">
        <v>85</v>
      </c>
      <c r="AV226" s="13" t="s">
        <v>85</v>
      </c>
      <c r="AW226" s="13" t="s">
        <v>4</v>
      </c>
      <c r="AX226" s="13" t="s">
        <v>83</v>
      </c>
      <c r="AY226" s="157" t="s">
        <v>147</v>
      </c>
    </row>
    <row r="227" spans="2:65" s="1" customFormat="1" ht="24.2" customHeight="1">
      <c r="B227" s="31"/>
      <c r="C227" s="132" t="s">
        <v>271</v>
      </c>
      <c r="D227" s="132" t="s">
        <v>150</v>
      </c>
      <c r="E227" s="133" t="s">
        <v>263</v>
      </c>
      <c r="F227" s="134" t="s">
        <v>264</v>
      </c>
      <c r="G227" s="135" t="s">
        <v>103</v>
      </c>
      <c r="H227" s="136">
        <v>80.120999999999995</v>
      </c>
      <c r="I227" s="137"/>
      <c r="J227" s="138">
        <f>ROUND(I227*H227,2)</f>
        <v>0</v>
      </c>
      <c r="K227" s="134" t="s">
        <v>154</v>
      </c>
      <c r="L227" s="31"/>
      <c r="M227" s="139" t="s">
        <v>1</v>
      </c>
      <c r="N227" s="140" t="s">
        <v>40</v>
      </c>
      <c r="P227" s="141">
        <f>O227*H227</f>
        <v>0</v>
      </c>
      <c r="Q227" s="141">
        <v>1.0000000000000001E-5</v>
      </c>
      <c r="R227" s="141">
        <f>Q227*H227</f>
        <v>8.0121000000000001E-4</v>
      </c>
      <c r="S227" s="141">
        <v>0</v>
      </c>
      <c r="T227" s="142">
        <f>S227*H227</f>
        <v>0</v>
      </c>
      <c r="AR227" s="143" t="s">
        <v>236</v>
      </c>
      <c r="AT227" s="143" t="s">
        <v>150</v>
      </c>
      <c r="AU227" s="143" t="s">
        <v>85</v>
      </c>
      <c r="AY227" s="16" t="s">
        <v>147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6" t="s">
        <v>83</v>
      </c>
      <c r="BK227" s="144">
        <f>ROUND(I227*H227,2)</f>
        <v>0</v>
      </c>
      <c r="BL227" s="16" t="s">
        <v>236</v>
      </c>
      <c r="BM227" s="143" t="s">
        <v>601</v>
      </c>
    </row>
    <row r="228" spans="2:65" s="1" customFormat="1" ht="11.25">
      <c r="B228" s="31"/>
      <c r="D228" s="145" t="s">
        <v>157</v>
      </c>
      <c r="F228" s="146" t="s">
        <v>266</v>
      </c>
      <c r="I228" s="147"/>
      <c r="L228" s="31"/>
      <c r="M228" s="148"/>
      <c r="T228" s="55"/>
      <c r="AT228" s="16" t="s">
        <v>157</v>
      </c>
      <c r="AU228" s="16" t="s">
        <v>85</v>
      </c>
    </row>
    <row r="229" spans="2:65" s="12" customFormat="1" ht="11.25">
      <c r="B229" s="149"/>
      <c r="D229" s="150" t="s">
        <v>159</v>
      </c>
      <c r="E229" s="151" t="s">
        <v>1</v>
      </c>
      <c r="F229" s="152" t="s">
        <v>160</v>
      </c>
      <c r="H229" s="151" t="s">
        <v>1</v>
      </c>
      <c r="I229" s="153"/>
      <c r="L229" s="149"/>
      <c r="M229" s="154"/>
      <c r="T229" s="155"/>
      <c r="AT229" s="151" t="s">
        <v>159</v>
      </c>
      <c r="AU229" s="151" t="s">
        <v>85</v>
      </c>
      <c r="AV229" s="12" t="s">
        <v>83</v>
      </c>
      <c r="AW229" s="12" t="s">
        <v>31</v>
      </c>
      <c r="AX229" s="12" t="s">
        <v>75</v>
      </c>
      <c r="AY229" s="151" t="s">
        <v>147</v>
      </c>
    </row>
    <row r="230" spans="2:65" s="13" customFormat="1" ht="11.25">
      <c r="B230" s="156"/>
      <c r="D230" s="150" t="s">
        <v>159</v>
      </c>
      <c r="E230" s="157" t="s">
        <v>1</v>
      </c>
      <c r="F230" s="158" t="s">
        <v>184</v>
      </c>
      <c r="H230" s="159">
        <v>6.8</v>
      </c>
      <c r="I230" s="160"/>
      <c r="L230" s="156"/>
      <c r="M230" s="161"/>
      <c r="T230" s="162"/>
      <c r="AT230" s="157" t="s">
        <v>159</v>
      </c>
      <c r="AU230" s="157" t="s">
        <v>85</v>
      </c>
      <c r="AV230" s="13" t="s">
        <v>85</v>
      </c>
      <c r="AW230" s="13" t="s">
        <v>31</v>
      </c>
      <c r="AX230" s="13" t="s">
        <v>75</v>
      </c>
      <c r="AY230" s="157" t="s">
        <v>147</v>
      </c>
    </row>
    <row r="231" spans="2:65" s="13" customFormat="1" ht="11.25">
      <c r="B231" s="156"/>
      <c r="D231" s="150" t="s">
        <v>159</v>
      </c>
      <c r="E231" s="157" t="s">
        <v>1</v>
      </c>
      <c r="F231" s="158" t="s">
        <v>452</v>
      </c>
      <c r="H231" s="159">
        <v>73.320999999999998</v>
      </c>
      <c r="I231" s="160"/>
      <c r="L231" s="156"/>
      <c r="M231" s="161"/>
      <c r="T231" s="162"/>
      <c r="AT231" s="157" t="s">
        <v>159</v>
      </c>
      <c r="AU231" s="157" t="s">
        <v>85</v>
      </c>
      <c r="AV231" s="13" t="s">
        <v>85</v>
      </c>
      <c r="AW231" s="13" t="s">
        <v>31</v>
      </c>
      <c r="AX231" s="13" t="s">
        <v>75</v>
      </c>
      <c r="AY231" s="157" t="s">
        <v>147</v>
      </c>
    </row>
    <row r="232" spans="2:65" s="14" customFormat="1" ht="11.25">
      <c r="B232" s="163"/>
      <c r="D232" s="150" t="s">
        <v>159</v>
      </c>
      <c r="E232" s="164" t="s">
        <v>1</v>
      </c>
      <c r="F232" s="165" t="s">
        <v>169</v>
      </c>
      <c r="H232" s="166">
        <v>80.120999999999995</v>
      </c>
      <c r="I232" s="167"/>
      <c r="L232" s="163"/>
      <c r="M232" s="168"/>
      <c r="T232" s="169"/>
      <c r="AT232" s="164" t="s">
        <v>159</v>
      </c>
      <c r="AU232" s="164" t="s">
        <v>85</v>
      </c>
      <c r="AV232" s="14" t="s">
        <v>155</v>
      </c>
      <c r="AW232" s="14" t="s">
        <v>31</v>
      </c>
      <c r="AX232" s="14" t="s">
        <v>83</v>
      </c>
      <c r="AY232" s="164" t="s">
        <v>147</v>
      </c>
    </row>
    <row r="233" spans="2:65" s="1" customFormat="1" ht="16.5" customHeight="1">
      <c r="B233" s="31"/>
      <c r="C233" s="170" t="s">
        <v>278</v>
      </c>
      <c r="D233" s="170" t="s">
        <v>256</v>
      </c>
      <c r="E233" s="171" t="s">
        <v>267</v>
      </c>
      <c r="F233" s="172" t="s">
        <v>268</v>
      </c>
      <c r="G233" s="173" t="s">
        <v>103</v>
      </c>
      <c r="H233" s="174">
        <v>93.381</v>
      </c>
      <c r="I233" s="175"/>
      <c r="J233" s="176">
        <f>ROUND(I233*H233,2)</f>
        <v>0</v>
      </c>
      <c r="K233" s="172" t="s">
        <v>154</v>
      </c>
      <c r="L233" s="177"/>
      <c r="M233" s="178" t="s">
        <v>1</v>
      </c>
      <c r="N233" s="179" t="s">
        <v>40</v>
      </c>
      <c r="P233" s="141">
        <f>O233*H233</f>
        <v>0</v>
      </c>
      <c r="Q233" s="141">
        <v>4.0000000000000002E-4</v>
      </c>
      <c r="R233" s="141">
        <f>Q233*H233</f>
        <v>3.7352400000000001E-2</v>
      </c>
      <c r="S233" s="141">
        <v>0</v>
      </c>
      <c r="T233" s="142">
        <f>S233*H233</f>
        <v>0</v>
      </c>
      <c r="AR233" s="143" t="s">
        <v>259</v>
      </c>
      <c r="AT233" s="143" t="s">
        <v>256</v>
      </c>
      <c r="AU233" s="143" t="s">
        <v>85</v>
      </c>
      <c r="AY233" s="16" t="s">
        <v>147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6" t="s">
        <v>83</v>
      </c>
      <c r="BK233" s="144">
        <f>ROUND(I233*H233,2)</f>
        <v>0</v>
      </c>
      <c r="BL233" s="16" t="s">
        <v>236</v>
      </c>
      <c r="BM233" s="143" t="s">
        <v>602</v>
      </c>
    </row>
    <row r="234" spans="2:65" s="13" customFormat="1" ht="11.25">
      <c r="B234" s="156"/>
      <c r="D234" s="150" t="s">
        <v>159</v>
      </c>
      <c r="F234" s="158" t="s">
        <v>603</v>
      </c>
      <c r="H234" s="159">
        <v>93.381</v>
      </c>
      <c r="I234" s="160"/>
      <c r="L234" s="156"/>
      <c r="M234" s="161"/>
      <c r="T234" s="162"/>
      <c r="AT234" s="157" t="s">
        <v>159</v>
      </c>
      <c r="AU234" s="157" t="s">
        <v>85</v>
      </c>
      <c r="AV234" s="13" t="s">
        <v>85</v>
      </c>
      <c r="AW234" s="13" t="s">
        <v>4</v>
      </c>
      <c r="AX234" s="13" t="s">
        <v>83</v>
      </c>
      <c r="AY234" s="157" t="s">
        <v>147</v>
      </c>
    </row>
    <row r="235" spans="2:65" s="1" customFormat="1" ht="24.2" customHeight="1">
      <c r="B235" s="31"/>
      <c r="C235" s="132" t="s">
        <v>283</v>
      </c>
      <c r="D235" s="132" t="s">
        <v>150</v>
      </c>
      <c r="E235" s="133" t="s">
        <v>272</v>
      </c>
      <c r="F235" s="134" t="s">
        <v>273</v>
      </c>
      <c r="G235" s="135" t="s">
        <v>153</v>
      </c>
      <c r="H235" s="136">
        <v>0.28699999999999998</v>
      </c>
      <c r="I235" s="137"/>
      <c r="J235" s="138">
        <f>ROUND(I235*H235,2)</f>
        <v>0</v>
      </c>
      <c r="K235" s="134" t="s">
        <v>154</v>
      </c>
      <c r="L235" s="31"/>
      <c r="M235" s="139" t="s">
        <v>1</v>
      </c>
      <c r="N235" s="140" t="s">
        <v>40</v>
      </c>
      <c r="P235" s="141">
        <f>O235*H235</f>
        <v>0</v>
      </c>
      <c r="Q235" s="141">
        <v>0</v>
      </c>
      <c r="R235" s="141">
        <f>Q235*H235</f>
        <v>0</v>
      </c>
      <c r="S235" s="141">
        <v>0</v>
      </c>
      <c r="T235" s="142">
        <f>S235*H235</f>
        <v>0</v>
      </c>
      <c r="AR235" s="143" t="s">
        <v>236</v>
      </c>
      <c r="AT235" s="143" t="s">
        <v>150</v>
      </c>
      <c r="AU235" s="143" t="s">
        <v>85</v>
      </c>
      <c r="AY235" s="16" t="s">
        <v>147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6" t="s">
        <v>83</v>
      </c>
      <c r="BK235" s="144">
        <f>ROUND(I235*H235,2)</f>
        <v>0</v>
      </c>
      <c r="BL235" s="16" t="s">
        <v>236</v>
      </c>
      <c r="BM235" s="143" t="s">
        <v>604</v>
      </c>
    </row>
    <row r="236" spans="2:65" s="1" customFormat="1" ht="11.25">
      <c r="B236" s="31"/>
      <c r="D236" s="145" t="s">
        <v>157</v>
      </c>
      <c r="F236" s="146" t="s">
        <v>275</v>
      </c>
      <c r="I236" s="147"/>
      <c r="L236" s="31"/>
      <c r="M236" s="148"/>
      <c r="T236" s="55"/>
      <c r="AT236" s="16" t="s">
        <v>157</v>
      </c>
      <c r="AU236" s="16" t="s">
        <v>85</v>
      </c>
    </row>
    <row r="237" spans="2:65" s="11" customFormat="1" ht="22.9" customHeight="1">
      <c r="B237" s="120"/>
      <c r="D237" s="121" t="s">
        <v>74</v>
      </c>
      <c r="E237" s="130" t="s">
        <v>276</v>
      </c>
      <c r="F237" s="130" t="s">
        <v>277</v>
      </c>
      <c r="I237" s="123"/>
      <c r="J237" s="131">
        <f>BK237</f>
        <v>0</v>
      </c>
      <c r="L237" s="120"/>
      <c r="M237" s="125"/>
      <c r="P237" s="126">
        <f>SUM(P238:P302)</f>
        <v>0</v>
      </c>
      <c r="R237" s="126">
        <f>SUM(R238:R302)</f>
        <v>1.8680426099999996</v>
      </c>
      <c r="T237" s="127">
        <f>SUM(T238:T302)</f>
        <v>0.44114500000000001</v>
      </c>
      <c r="AR237" s="121" t="s">
        <v>85</v>
      </c>
      <c r="AT237" s="128" t="s">
        <v>74</v>
      </c>
      <c r="AU237" s="128" t="s">
        <v>83</v>
      </c>
      <c r="AY237" s="121" t="s">
        <v>147</v>
      </c>
      <c r="BK237" s="129">
        <f>SUM(BK238:BK302)</f>
        <v>0</v>
      </c>
    </row>
    <row r="238" spans="2:65" s="1" customFormat="1" ht="16.5" customHeight="1">
      <c r="B238" s="31"/>
      <c r="C238" s="132" t="s">
        <v>289</v>
      </c>
      <c r="D238" s="132" t="s">
        <v>150</v>
      </c>
      <c r="E238" s="133" t="s">
        <v>279</v>
      </c>
      <c r="F238" s="134" t="s">
        <v>280</v>
      </c>
      <c r="G238" s="135" t="s">
        <v>103</v>
      </c>
      <c r="H238" s="136">
        <v>160.51</v>
      </c>
      <c r="I238" s="137"/>
      <c r="J238" s="138">
        <f>ROUND(I238*H238,2)</f>
        <v>0</v>
      </c>
      <c r="K238" s="134" t="s">
        <v>154</v>
      </c>
      <c r="L238" s="31"/>
      <c r="M238" s="139" t="s">
        <v>1</v>
      </c>
      <c r="N238" s="140" t="s">
        <v>40</v>
      </c>
      <c r="P238" s="141">
        <f>O238*H238</f>
        <v>0</v>
      </c>
      <c r="Q238" s="141">
        <v>0</v>
      </c>
      <c r="R238" s="141">
        <f>Q238*H238</f>
        <v>0</v>
      </c>
      <c r="S238" s="141">
        <v>0</v>
      </c>
      <c r="T238" s="142">
        <f>S238*H238</f>
        <v>0</v>
      </c>
      <c r="AR238" s="143" t="s">
        <v>236</v>
      </c>
      <c r="AT238" s="143" t="s">
        <v>150</v>
      </c>
      <c r="AU238" s="143" t="s">
        <v>85</v>
      </c>
      <c r="AY238" s="16" t="s">
        <v>147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6" t="s">
        <v>83</v>
      </c>
      <c r="BK238" s="144">
        <f>ROUND(I238*H238,2)</f>
        <v>0</v>
      </c>
      <c r="BL238" s="16" t="s">
        <v>236</v>
      </c>
      <c r="BM238" s="143" t="s">
        <v>605</v>
      </c>
    </row>
    <row r="239" spans="2:65" s="1" customFormat="1" ht="11.25">
      <c r="B239" s="31"/>
      <c r="D239" s="145" t="s">
        <v>157</v>
      </c>
      <c r="F239" s="146" t="s">
        <v>282</v>
      </c>
      <c r="I239" s="147"/>
      <c r="L239" s="31"/>
      <c r="M239" s="148"/>
      <c r="T239" s="55"/>
      <c r="AT239" s="16" t="s">
        <v>157</v>
      </c>
      <c r="AU239" s="16" t="s">
        <v>85</v>
      </c>
    </row>
    <row r="240" spans="2:65" s="13" customFormat="1" ht="11.25">
      <c r="B240" s="156"/>
      <c r="D240" s="150" t="s">
        <v>159</v>
      </c>
      <c r="E240" s="157" t="s">
        <v>1</v>
      </c>
      <c r="F240" s="158" t="s">
        <v>101</v>
      </c>
      <c r="H240" s="159">
        <v>27.2</v>
      </c>
      <c r="I240" s="160"/>
      <c r="L240" s="156"/>
      <c r="M240" s="161"/>
      <c r="T240" s="162"/>
      <c r="AT240" s="157" t="s">
        <v>159</v>
      </c>
      <c r="AU240" s="157" t="s">
        <v>85</v>
      </c>
      <c r="AV240" s="13" t="s">
        <v>85</v>
      </c>
      <c r="AW240" s="13" t="s">
        <v>31</v>
      </c>
      <c r="AX240" s="13" t="s">
        <v>75</v>
      </c>
      <c r="AY240" s="157" t="s">
        <v>147</v>
      </c>
    </row>
    <row r="241" spans="2:65" s="13" customFormat="1" ht="11.25">
      <c r="B241" s="156"/>
      <c r="D241" s="150" t="s">
        <v>159</v>
      </c>
      <c r="E241" s="157" t="s">
        <v>1</v>
      </c>
      <c r="F241" s="158" t="s">
        <v>436</v>
      </c>
      <c r="H241" s="159">
        <v>133.31</v>
      </c>
      <c r="I241" s="160"/>
      <c r="L241" s="156"/>
      <c r="M241" s="161"/>
      <c r="T241" s="162"/>
      <c r="AT241" s="157" t="s">
        <v>159</v>
      </c>
      <c r="AU241" s="157" t="s">
        <v>85</v>
      </c>
      <c r="AV241" s="13" t="s">
        <v>85</v>
      </c>
      <c r="AW241" s="13" t="s">
        <v>31</v>
      </c>
      <c r="AX241" s="13" t="s">
        <v>75</v>
      </c>
      <c r="AY241" s="157" t="s">
        <v>147</v>
      </c>
    </row>
    <row r="242" spans="2:65" s="14" customFormat="1" ht="11.25">
      <c r="B242" s="163"/>
      <c r="D242" s="150" t="s">
        <v>159</v>
      </c>
      <c r="E242" s="164" t="s">
        <v>1</v>
      </c>
      <c r="F242" s="165" t="s">
        <v>169</v>
      </c>
      <c r="H242" s="166">
        <v>160.51</v>
      </c>
      <c r="I242" s="167"/>
      <c r="L242" s="163"/>
      <c r="M242" s="168"/>
      <c r="T242" s="169"/>
      <c r="AT242" s="164" t="s">
        <v>159</v>
      </c>
      <c r="AU242" s="164" t="s">
        <v>85</v>
      </c>
      <c r="AV242" s="14" t="s">
        <v>155</v>
      </c>
      <c r="AW242" s="14" t="s">
        <v>31</v>
      </c>
      <c r="AX242" s="14" t="s">
        <v>83</v>
      </c>
      <c r="AY242" s="164" t="s">
        <v>147</v>
      </c>
    </row>
    <row r="243" spans="2:65" s="1" customFormat="1" ht="24.2" customHeight="1">
      <c r="B243" s="31"/>
      <c r="C243" s="132" t="s">
        <v>294</v>
      </c>
      <c r="D243" s="132" t="s">
        <v>150</v>
      </c>
      <c r="E243" s="133" t="s">
        <v>290</v>
      </c>
      <c r="F243" s="134" t="s">
        <v>291</v>
      </c>
      <c r="G243" s="135" t="s">
        <v>103</v>
      </c>
      <c r="H243" s="136">
        <v>80.120999999999995</v>
      </c>
      <c r="I243" s="137"/>
      <c r="J243" s="138">
        <f>ROUND(I243*H243,2)</f>
        <v>0</v>
      </c>
      <c r="K243" s="134" t="s">
        <v>154</v>
      </c>
      <c r="L243" s="31"/>
      <c r="M243" s="139" t="s">
        <v>1</v>
      </c>
      <c r="N243" s="140" t="s">
        <v>40</v>
      </c>
      <c r="P243" s="141">
        <f>O243*H243</f>
        <v>0</v>
      </c>
      <c r="Q243" s="141">
        <v>3.0000000000000001E-5</v>
      </c>
      <c r="R243" s="141">
        <f>Q243*H243</f>
        <v>2.4036299999999999E-3</v>
      </c>
      <c r="S243" s="141">
        <v>0</v>
      </c>
      <c r="T243" s="142">
        <f>S243*H243</f>
        <v>0</v>
      </c>
      <c r="AR243" s="143" t="s">
        <v>236</v>
      </c>
      <c r="AT243" s="143" t="s">
        <v>150</v>
      </c>
      <c r="AU243" s="143" t="s">
        <v>85</v>
      </c>
      <c r="AY243" s="16" t="s">
        <v>147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6" t="s">
        <v>83</v>
      </c>
      <c r="BK243" s="144">
        <f>ROUND(I243*H243,2)</f>
        <v>0</v>
      </c>
      <c r="BL243" s="16" t="s">
        <v>236</v>
      </c>
      <c r="BM243" s="143" t="s">
        <v>606</v>
      </c>
    </row>
    <row r="244" spans="2:65" s="1" customFormat="1" ht="11.25">
      <c r="B244" s="31"/>
      <c r="D244" s="145" t="s">
        <v>157</v>
      </c>
      <c r="F244" s="146" t="s">
        <v>293</v>
      </c>
      <c r="I244" s="147"/>
      <c r="L244" s="31"/>
      <c r="M244" s="148"/>
      <c r="T244" s="55"/>
      <c r="AT244" s="16" t="s">
        <v>157</v>
      </c>
      <c r="AU244" s="16" t="s">
        <v>85</v>
      </c>
    </row>
    <row r="245" spans="2:65" s="12" customFormat="1" ht="11.25">
      <c r="B245" s="149"/>
      <c r="D245" s="150" t="s">
        <v>159</v>
      </c>
      <c r="E245" s="151" t="s">
        <v>1</v>
      </c>
      <c r="F245" s="152" t="s">
        <v>160</v>
      </c>
      <c r="H245" s="151" t="s">
        <v>1</v>
      </c>
      <c r="I245" s="153"/>
      <c r="L245" s="149"/>
      <c r="M245" s="154"/>
      <c r="T245" s="155"/>
      <c r="AT245" s="151" t="s">
        <v>159</v>
      </c>
      <c r="AU245" s="151" t="s">
        <v>85</v>
      </c>
      <c r="AV245" s="12" t="s">
        <v>83</v>
      </c>
      <c r="AW245" s="12" t="s">
        <v>31</v>
      </c>
      <c r="AX245" s="12" t="s">
        <v>75</v>
      </c>
      <c r="AY245" s="151" t="s">
        <v>147</v>
      </c>
    </row>
    <row r="246" spans="2:65" s="13" customFormat="1" ht="11.25">
      <c r="B246" s="156"/>
      <c r="D246" s="150" t="s">
        <v>159</v>
      </c>
      <c r="E246" s="157" t="s">
        <v>1</v>
      </c>
      <c r="F246" s="158" t="s">
        <v>184</v>
      </c>
      <c r="H246" s="159">
        <v>6.8</v>
      </c>
      <c r="I246" s="160"/>
      <c r="L246" s="156"/>
      <c r="M246" s="161"/>
      <c r="T246" s="162"/>
      <c r="AT246" s="157" t="s">
        <v>159</v>
      </c>
      <c r="AU246" s="157" t="s">
        <v>85</v>
      </c>
      <c r="AV246" s="13" t="s">
        <v>85</v>
      </c>
      <c r="AW246" s="13" t="s">
        <v>31</v>
      </c>
      <c r="AX246" s="13" t="s">
        <v>75</v>
      </c>
      <c r="AY246" s="157" t="s">
        <v>147</v>
      </c>
    </row>
    <row r="247" spans="2:65" s="13" customFormat="1" ht="11.25">
      <c r="B247" s="156"/>
      <c r="D247" s="150" t="s">
        <v>159</v>
      </c>
      <c r="E247" s="157" t="s">
        <v>1</v>
      </c>
      <c r="F247" s="158" t="s">
        <v>452</v>
      </c>
      <c r="H247" s="159">
        <v>73.320999999999998</v>
      </c>
      <c r="I247" s="160"/>
      <c r="L247" s="156"/>
      <c r="M247" s="161"/>
      <c r="T247" s="162"/>
      <c r="AT247" s="157" t="s">
        <v>159</v>
      </c>
      <c r="AU247" s="157" t="s">
        <v>85</v>
      </c>
      <c r="AV247" s="13" t="s">
        <v>85</v>
      </c>
      <c r="AW247" s="13" t="s">
        <v>31</v>
      </c>
      <c r="AX247" s="13" t="s">
        <v>75</v>
      </c>
      <c r="AY247" s="157" t="s">
        <v>147</v>
      </c>
    </row>
    <row r="248" spans="2:65" s="14" customFormat="1" ht="11.25">
      <c r="B248" s="163"/>
      <c r="D248" s="150" t="s">
        <v>159</v>
      </c>
      <c r="E248" s="164" t="s">
        <v>1</v>
      </c>
      <c r="F248" s="165" t="s">
        <v>169</v>
      </c>
      <c r="H248" s="166">
        <v>80.120999999999995</v>
      </c>
      <c r="I248" s="167"/>
      <c r="L248" s="163"/>
      <c r="M248" s="168"/>
      <c r="T248" s="169"/>
      <c r="AT248" s="164" t="s">
        <v>159</v>
      </c>
      <c r="AU248" s="164" t="s">
        <v>85</v>
      </c>
      <c r="AV248" s="14" t="s">
        <v>155</v>
      </c>
      <c r="AW248" s="14" t="s">
        <v>31</v>
      </c>
      <c r="AX248" s="14" t="s">
        <v>83</v>
      </c>
      <c r="AY248" s="164" t="s">
        <v>147</v>
      </c>
    </row>
    <row r="249" spans="2:65" s="1" customFormat="1" ht="24.2" customHeight="1">
      <c r="B249" s="31"/>
      <c r="C249" s="132" t="s">
        <v>299</v>
      </c>
      <c r="D249" s="132" t="s">
        <v>150</v>
      </c>
      <c r="E249" s="133" t="s">
        <v>295</v>
      </c>
      <c r="F249" s="134" t="s">
        <v>296</v>
      </c>
      <c r="G249" s="135" t="s">
        <v>103</v>
      </c>
      <c r="H249" s="136">
        <v>80.39</v>
      </c>
      <c r="I249" s="137"/>
      <c r="J249" s="138">
        <f>ROUND(I249*H249,2)</f>
        <v>0</v>
      </c>
      <c r="K249" s="134" t="s">
        <v>154</v>
      </c>
      <c r="L249" s="31"/>
      <c r="M249" s="139" t="s">
        <v>1</v>
      </c>
      <c r="N249" s="140" t="s">
        <v>40</v>
      </c>
      <c r="P249" s="141">
        <f>O249*H249</f>
        <v>0</v>
      </c>
      <c r="Q249" s="141">
        <v>2.0000000000000001E-4</v>
      </c>
      <c r="R249" s="141">
        <f>Q249*H249</f>
        <v>1.6078000000000002E-2</v>
      </c>
      <c r="S249" s="141">
        <v>0</v>
      </c>
      <c r="T249" s="142">
        <f>S249*H249</f>
        <v>0</v>
      </c>
      <c r="AR249" s="143" t="s">
        <v>236</v>
      </c>
      <c r="AT249" s="143" t="s">
        <v>150</v>
      </c>
      <c r="AU249" s="143" t="s">
        <v>85</v>
      </c>
      <c r="AY249" s="16" t="s">
        <v>147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6" t="s">
        <v>83</v>
      </c>
      <c r="BK249" s="144">
        <f>ROUND(I249*H249,2)</f>
        <v>0</v>
      </c>
      <c r="BL249" s="16" t="s">
        <v>236</v>
      </c>
      <c r="BM249" s="143" t="s">
        <v>607</v>
      </c>
    </row>
    <row r="250" spans="2:65" s="1" customFormat="1" ht="11.25">
      <c r="B250" s="31"/>
      <c r="D250" s="145" t="s">
        <v>157</v>
      </c>
      <c r="F250" s="146" t="s">
        <v>298</v>
      </c>
      <c r="I250" s="147"/>
      <c r="L250" s="31"/>
      <c r="M250" s="148"/>
      <c r="T250" s="55"/>
      <c r="AT250" s="16" t="s">
        <v>157</v>
      </c>
      <c r="AU250" s="16" t="s">
        <v>85</v>
      </c>
    </row>
    <row r="251" spans="2:65" s="12" customFormat="1" ht="11.25">
      <c r="B251" s="149"/>
      <c r="D251" s="150" t="s">
        <v>159</v>
      </c>
      <c r="E251" s="151" t="s">
        <v>1</v>
      </c>
      <c r="F251" s="152" t="s">
        <v>165</v>
      </c>
      <c r="H251" s="151" t="s">
        <v>1</v>
      </c>
      <c r="I251" s="153"/>
      <c r="L251" s="149"/>
      <c r="M251" s="154"/>
      <c r="T251" s="155"/>
      <c r="AT251" s="151" t="s">
        <v>159</v>
      </c>
      <c r="AU251" s="151" t="s">
        <v>85</v>
      </c>
      <c r="AV251" s="12" t="s">
        <v>83</v>
      </c>
      <c r="AW251" s="12" t="s">
        <v>31</v>
      </c>
      <c r="AX251" s="12" t="s">
        <v>75</v>
      </c>
      <c r="AY251" s="151" t="s">
        <v>147</v>
      </c>
    </row>
    <row r="252" spans="2:65" s="13" customFormat="1" ht="11.25">
      <c r="B252" s="156"/>
      <c r="D252" s="150" t="s">
        <v>159</v>
      </c>
      <c r="E252" s="157" t="s">
        <v>1</v>
      </c>
      <c r="F252" s="158" t="s">
        <v>166</v>
      </c>
      <c r="H252" s="159">
        <v>9.52</v>
      </c>
      <c r="I252" s="160"/>
      <c r="L252" s="156"/>
      <c r="M252" s="161"/>
      <c r="T252" s="162"/>
      <c r="AT252" s="157" t="s">
        <v>159</v>
      </c>
      <c r="AU252" s="157" t="s">
        <v>85</v>
      </c>
      <c r="AV252" s="13" t="s">
        <v>85</v>
      </c>
      <c r="AW252" s="13" t="s">
        <v>31</v>
      </c>
      <c r="AX252" s="13" t="s">
        <v>75</v>
      </c>
      <c r="AY252" s="157" t="s">
        <v>147</v>
      </c>
    </row>
    <row r="253" spans="2:65" s="13" customFormat="1" ht="11.25">
      <c r="B253" s="156"/>
      <c r="D253" s="150" t="s">
        <v>159</v>
      </c>
      <c r="E253" s="157" t="s">
        <v>1</v>
      </c>
      <c r="F253" s="158" t="s">
        <v>446</v>
      </c>
      <c r="H253" s="159">
        <v>26.661999999999999</v>
      </c>
      <c r="I253" s="160"/>
      <c r="L253" s="156"/>
      <c r="M253" s="161"/>
      <c r="T253" s="162"/>
      <c r="AT253" s="157" t="s">
        <v>159</v>
      </c>
      <c r="AU253" s="157" t="s">
        <v>85</v>
      </c>
      <c r="AV253" s="13" t="s">
        <v>85</v>
      </c>
      <c r="AW253" s="13" t="s">
        <v>31</v>
      </c>
      <c r="AX253" s="13" t="s">
        <v>75</v>
      </c>
      <c r="AY253" s="157" t="s">
        <v>147</v>
      </c>
    </row>
    <row r="254" spans="2:65" s="12" customFormat="1" ht="11.25">
      <c r="B254" s="149"/>
      <c r="D254" s="150" t="s">
        <v>159</v>
      </c>
      <c r="E254" s="151" t="s">
        <v>1</v>
      </c>
      <c r="F254" s="152" t="s">
        <v>167</v>
      </c>
      <c r="H254" s="151" t="s">
        <v>1</v>
      </c>
      <c r="I254" s="153"/>
      <c r="L254" s="149"/>
      <c r="M254" s="154"/>
      <c r="T254" s="155"/>
      <c r="AT254" s="151" t="s">
        <v>159</v>
      </c>
      <c r="AU254" s="151" t="s">
        <v>85</v>
      </c>
      <c r="AV254" s="12" t="s">
        <v>83</v>
      </c>
      <c r="AW254" s="12" t="s">
        <v>31</v>
      </c>
      <c r="AX254" s="12" t="s">
        <v>75</v>
      </c>
      <c r="AY254" s="151" t="s">
        <v>147</v>
      </c>
    </row>
    <row r="255" spans="2:65" s="13" customFormat="1" ht="11.25">
      <c r="B255" s="156"/>
      <c r="D255" s="150" t="s">
        <v>159</v>
      </c>
      <c r="E255" s="157" t="s">
        <v>1</v>
      </c>
      <c r="F255" s="158" t="s">
        <v>168</v>
      </c>
      <c r="H255" s="159">
        <v>10.88</v>
      </c>
      <c r="I255" s="160"/>
      <c r="L255" s="156"/>
      <c r="M255" s="161"/>
      <c r="T255" s="162"/>
      <c r="AT255" s="157" t="s">
        <v>159</v>
      </c>
      <c r="AU255" s="157" t="s">
        <v>85</v>
      </c>
      <c r="AV255" s="13" t="s">
        <v>85</v>
      </c>
      <c r="AW255" s="13" t="s">
        <v>31</v>
      </c>
      <c r="AX255" s="13" t="s">
        <v>75</v>
      </c>
      <c r="AY255" s="157" t="s">
        <v>147</v>
      </c>
    </row>
    <row r="256" spans="2:65" s="13" customFormat="1" ht="11.25">
      <c r="B256" s="156"/>
      <c r="D256" s="150" t="s">
        <v>159</v>
      </c>
      <c r="E256" s="157" t="s">
        <v>1</v>
      </c>
      <c r="F256" s="158" t="s">
        <v>447</v>
      </c>
      <c r="H256" s="159">
        <v>33.328000000000003</v>
      </c>
      <c r="I256" s="160"/>
      <c r="L256" s="156"/>
      <c r="M256" s="161"/>
      <c r="T256" s="162"/>
      <c r="AT256" s="157" t="s">
        <v>159</v>
      </c>
      <c r="AU256" s="157" t="s">
        <v>85</v>
      </c>
      <c r="AV256" s="13" t="s">
        <v>85</v>
      </c>
      <c r="AW256" s="13" t="s">
        <v>31</v>
      </c>
      <c r="AX256" s="13" t="s">
        <v>75</v>
      </c>
      <c r="AY256" s="157" t="s">
        <v>147</v>
      </c>
    </row>
    <row r="257" spans="2:65" s="14" customFormat="1" ht="11.25">
      <c r="B257" s="163"/>
      <c r="D257" s="150" t="s">
        <v>159</v>
      </c>
      <c r="E257" s="164" t="s">
        <v>1</v>
      </c>
      <c r="F257" s="165" t="s">
        <v>169</v>
      </c>
      <c r="H257" s="166">
        <v>80.39</v>
      </c>
      <c r="I257" s="167"/>
      <c r="L257" s="163"/>
      <c r="M257" s="168"/>
      <c r="T257" s="169"/>
      <c r="AT257" s="164" t="s">
        <v>159</v>
      </c>
      <c r="AU257" s="164" t="s">
        <v>85</v>
      </c>
      <c r="AV257" s="14" t="s">
        <v>155</v>
      </c>
      <c r="AW257" s="14" t="s">
        <v>31</v>
      </c>
      <c r="AX257" s="14" t="s">
        <v>83</v>
      </c>
      <c r="AY257" s="164" t="s">
        <v>147</v>
      </c>
    </row>
    <row r="258" spans="2:65" s="1" customFormat="1" ht="33" customHeight="1">
      <c r="B258" s="31"/>
      <c r="C258" s="132" t="s">
        <v>305</v>
      </c>
      <c r="D258" s="132" t="s">
        <v>150</v>
      </c>
      <c r="E258" s="133" t="s">
        <v>300</v>
      </c>
      <c r="F258" s="134" t="s">
        <v>301</v>
      </c>
      <c r="G258" s="135" t="s">
        <v>103</v>
      </c>
      <c r="H258" s="136">
        <v>160.51</v>
      </c>
      <c r="I258" s="137"/>
      <c r="J258" s="138">
        <f>ROUND(I258*H258,2)</f>
        <v>0</v>
      </c>
      <c r="K258" s="134" t="s">
        <v>154</v>
      </c>
      <c r="L258" s="31"/>
      <c r="M258" s="139" t="s">
        <v>1</v>
      </c>
      <c r="N258" s="140" t="s">
        <v>40</v>
      </c>
      <c r="P258" s="141">
        <f>O258*H258</f>
        <v>0</v>
      </c>
      <c r="Q258" s="141">
        <v>7.5799999999999999E-3</v>
      </c>
      <c r="R258" s="141">
        <f>Q258*H258</f>
        <v>1.2166657999999999</v>
      </c>
      <c r="S258" s="141">
        <v>0</v>
      </c>
      <c r="T258" s="142">
        <f>S258*H258</f>
        <v>0</v>
      </c>
      <c r="AR258" s="143" t="s">
        <v>236</v>
      </c>
      <c r="AT258" s="143" t="s">
        <v>150</v>
      </c>
      <c r="AU258" s="143" t="s">
        <v>85</v>
      </c>
      <c r="AY258" s="16" t="s">
        <v>147</v>
      </c>
      <c r="BE258" s="144">
        <f>IF(N258="základní",J258,0)</f>
        <v>0</v>
      </c>
      <c r="BF258" s="144">
        <f>IF(N258="snížená",J258,0)</f>
        <v>0</v>
      </c>
      <c r="BG258" s="144">
        <f>IF(N258="zákl. přenesená",J258,0)</f>
        <v>0</v>
      </c>
      <c r="BH258" s="144">
        <f>IF(N258="sníž. přenesená",J258,0)</f>
        <v>0</v>
      </c>
      <c r="BI258" s="144">
        <f>IF(N258="nulová",J258,0)</f>
        <v>0</v>
      </c>
      <c r="BJ258" s="16" t="s">
        <v>83</v>
      </c>
      <c r="BK258" s="144">
        <f>ROUND(I258*H258,2)</f>
        <v>0</v>
      </c>
      <c r="BL258" s="16" t="s">
        <v>236</v>
      </c>
      <c r="BM258" s="143" t="s">
        <v>608</v>
      </c>
    </row>
    <row r="259" spans="2:65" s="1" customFormat="1" ht="11.25">
      <c r="B259" s="31"/>
      <c r="D259" s="145" t="s">
        <v>157</v>
      </c>
      <c r="F259" s="146" t="s">
        <v>303</v>
      </c>
      <c r="I259" s="147"/>
      <c r="L259" s="31"/>
      <c r="M259" s="148"/>
      <c r="T259" s="55"/>
      <c r="AT259" s="16" t="s">
        <v>157</v>
      </c>
      <c r="AU259" s="16" t="s">
        <v>85</v>
      </c>
    </row>
    <row r="260" spans="2:65" s="12" customFormat="1" ht="11.25">
      <c r="B260" s="149"/>
      <c r="D260" s="150" t="s">
        <v>159</v>
      </c>
      <c r="E260" s="151" t="s">
        <v>1</v>
      </c>
      <c r="F260" s="152" t="s">
        <v>304</v>
      </c>
      <c r="H260" s="151" t="s">
        <v>1</v>
      </c>
      <c r="I260" s="153"/>
      <c r="L260" s="149"/>
      <c r="M260" s="154"/>
      <c r="T260" s="155"/>
      <c r="AT260" s="151" t="s">
        <v>159</v>
      </c>
      <c r="AU260" s="151" t="s">
        <v>85</v>
      </c>
      <c r="AV260" s="12" t="s">
        <v>83</v>
      </c>
      <c r="AW260" s="12" t="s">
        <v>31</v>
      </c>
      <c r="AX260" s="12" t="s">
        <v>75</v>
      </c>
      <c r="AY260" s="151" t="s">
        <v>147</v>
      </c>
    </row>
    <row r="261" spans="2:65" s="13" customFormat="1" ht="11.25">
      <c r="B261" s="156"/>
      <c r="D261" s="150" t="s">
        <v>159</v>
      </c>
      <c r="E261" s="157" t="s">
        <v>1</v>
      </c>
      <c r="F261" s="158" t="s">
        <v>101</v>
      </c>
      <c r="H261" s="159">
        <v>27.2</v>
      </c>
      <c r="I261" s="160"/>
      <c r="L261" s="156"/>
      <c r="M261" s="161"/>
      <c r="T261" s="162"/>
      <c r="AT261" s="157" t="s">
        <v>159</v>
      </c>
      <c r="AU261" s="157" t="s">
        <v>85</v>
      </c>
      <c r="AV261" s="13" t="s">
        <v>85</v>
      </c>
      <c r="AW261" s="13" t="s">
        <v>31</v>
      </c>
      <c r="AX261" s="13" t="s">
        <v>75</v>
      </c>
      <c r="AY261" s="157" t="s">
        <v>147</v>
      </c>
    </row>
    <row r="262" spans="2:65" s="13" customFormat="1" ht="11.25">
      <c r="B262" s="156"/>
      <c r="D262" s="150" t="s">
        <v>159</v>
      </c>
      <c r="E262" s="157" t="s">
        <v>1</v>
      </c>
      <c r="F262" s="158" t="s">
        <v>436</v>
      </c>
      <c r="H262" s="159">
        <v>133.31</v>
      </c>
      <c r="I262" s="160"/>
      <c r="L262" s="156"/>
      <c r="M262" s="161"/>
      <c r="T262" s="162"/>
      <c r="AT262" s="157" t="s">
        <v>159</v>
      </c>
      <c r="AU262" s="157" t="s">
        <v>85</v>
      </c>
      <c r="AV262" s="13" t="s">
        <v>85</v>
      </c>
      <c r="AW262" s="13" t="s">
        <v>31</v>
      </c>
      <c r="AX262" s="13" t="s">
        <v>75</v>
      </c>
      <c r="AY262" s="157" t="s">
        <v>147</v>
      </c>
    </row>
    <row r="263" spans="2:65" s="14" customFormat="1" ht="11.25">
      <c r="B263" s="163"/>
      <c r="D263" s="150" t="s">
        <v>159</v>
      </c>
      <c r="E263" s="164" t="s">
        <v>1</v>
      </c>
      <c r="F263" s="165" t="s">
        <v>169</v>
      </c>
      <c r="H263" s="166">
        <v>160.51</v>
      </c>
      <c r="I263" s="167"/>
      <c r="L263" s="163"/>
      <c r="M263" s="168"/>
      <c r="T263" s="169"/>
      <c r="AT263" s="164" t="s">
        <v>159</v>
      </c>
      <c r="AU263" s="164" t="s">
        <v>85</v>
      </c>
      <c r="AV263" s="14" t="s">
        <v>155</v>
      </c>
      <c r="AW263" s="14" t="s">
        <v>31</v>
      </c>
      <c r="AX263" s="14" t="s">
        <v>83</v>
      </c>
      <c r="AY263" s="164" t="s">
        <v>147</v>
      </c>
    </row>
    <row r="264" spans="2:65" s="1" customFormat="1" ht="24.2" customHeight="1">
      <c r="B264" s="31"/>
      <c r="C264" s="132" t="s">
        <v>311</v>
      </c>
      <c r="D264" s="132" t="s">
        <v>150</v>
      </c>
      <c r="E264" s="133" t="s">
        <v>306</v>
      </c>
      <c r="F264" s="134" t="s">
        <v>307</v>
      </c>
      <c r="G264" s="135" t="s">
        <v>103</v>
      </c>
      <c r="H264" s="136">
        <v>160.51</v>
      </c>
      <c r="I264" s="137"/>
      <c r="J264" s="138">
        <f>ROUND(I264*H264,2)</f>
        <v>0</v>
      </c>
      <c r="K264" s="134" t="s">
        <v>154</v>
      </c>
      <c r="L264" s="31"/>
      <c r="M264" s="139" t="s">
        <v>1</v>
      </c>
      <c r="N264" s="140" t="s">
        <v>40</v>
      </c>
      <c r="P264" s="141">
        <f>O264*H264</f>
        <v>0</v>
      </c>
      <c r="Q264" s="141">
        <v>0</v>
      </c>
      <c r="R264" s="141">
        <f>Q264*H264</f>
        <v>0</v>
      </c>
      <c r="S264" s="141">
        <v>2.5000000000000001E-3</v>
      </c>
      <c r="T264" s="142">
        <f>S264*H264</f>
        <v>0.40127499999999999</v>
      </c>
      <c r="AR264" s="143" t="s">
        <v>236</v>
      </c>
      <c r="AT264" s="143" t="s">
        <v>150</v>
      </c>
      <c r="AU264" s="143" t="s">
        <v>85</v>
      </c>
      <c r="AY264" s="16" t="s">
        <v>147</v>
      </c>
      <c r="BE264" s="144">
        <f>IF(N264="základní",J264,0)</f>
        <v>0</v>
      </c>
      <c r="BF264" s="144">
        <f>IF(N264="snížená",J264,0)</f>
        <v>0</v>
      </c>
      <c r="BG264" s="144">
        <f>IF(N264="zákl. přenesená",J264,0)</f>
        <v>0</v>
      </c>
      <c r="BH264" s="144">
        <f>IF(N264="sníž. přenesená",J264,0)</f>
        <v>0</v>
      </c>
      <c r="BI264" s="144">
        <f>IF(N264="nulová",J264,0)</f>
        <v>0</v>
      </c>
      <c r="BJ264" s="16" t="s">
        <v>83</v>
      </c>
      <c r="BK264" s="144">
        <f>ROUND(I264*H264,2)</f>
        <v>0</v>
      </c>
      <c r="BL264" s="16" t="s">
        <v>236</v>
      </c>
      <c r="BM264" s="143" t="s">
        <v>609</v>
      </c>
    </row>
    <row r="265" spans="2:65" s="1" customFormat="1" ht="11.25">
      <c r="B265" s="31"/>
      <c r="D265" s="145" t="s">
        <v>157</v>
      </c>
      <c r="F265" s="146" t="s">
        <v>309</v>
      </c>
      <c r="I265" s="147"/>
      <c r="L265" s="31"/>
      <c r="M265" s="148"/>
      <c r="T265" s="55"/>
      <c r="AT265" s="16" t="s">
        <v>157</v>
      </c>
      <c r="AU265" s="16" t="s">
        <v>85</v>
      </c>
    </row>
    <row r="266" spans="2:65" s="12" customFormat="1" ht="11.25">
      <c r="B266" s="149"/>
      <c r="D266" s="150" t="s">
        <v>159</v>
      </c>
      <c r="E266" s="151" t="s">
        <v>1</v>
      </c>
      <c r="F266" s="152" t="s">
        <v>310</v>
      </c>
      <c r="H266" s="151" t="s">
        <v>1</v>
      </c>
      <c r="I266" s="153"/>
      <c r="L266" s="149"/>
      <c r="M266" s="154"/>
      <c r="T266" s="155"/>
      <c r="AT266" s="151" t="s">
        <v>159</v>
      </c>
      <c r="AU266" s="151" t="s">
        <v>85</v>
      </c>
      <c r="AV266" s="12" t="s">
        <v>83</v>
      </c>
      <c r="AW266" s="12" t="s">
        <v>31</v>
      </c>
      <c r="AX266" s="12" t="s">
        <v>75</v>
      </c>
      <c r="AY266" s="151" t="s">
        <v>147</v>
      </c>
    </row>
    <row r="267" spans="2:65" s="13" customFormat="1" ht="11.25">
      <c r="B267" s="156"/>
      <c r="D267" s="150" t="s">
        <v>159</v>
      </c>
      <c r="E267" s="157" t="s">
        <v>1</v>
      </c>
      <c r="F267" s="158" t="s">
        <v>101</v>
      </c>
      <c r="H267" s="159">
        <v>27.2</v>
      </c>
      <c r="I267" s="160"/>
      <c r="L267" s="156"/>
      <c r="M267" s="161"/>
      <c r="T267" s="162"/>
      <c r="AT267" s="157" t="s">
        <v>159</v>
      </c>
      <c r="AU267" s="157" t="s">
        <v>85</v>
      </c>
      <c r="AV267" s="13" t="s">
        <v>85</v>
      </c>
      <c r="AW267" s="13" t="s">
        <v>31</v>
      </c>
      <c r="AX267" s="13" t="s">
        <v>75</v>
      </c>
      <c r="AY267" s="157" t="s">
        <v>147</v>
      </c>
    </row>
    <row r="268" spans="2:65" s="13" customFormat="1" ht="11.25">
      <c r="B268" s="156"/>
      <c r="D268" s="150" t="s">
        <v>159</v>
      </c>
      <c r="E268" s="157" t="s">
        <v>1</v>
      </c>
      <c r="F268" s="158" t="s">
        <v>436</v>
      </c>
      <c r="H268" s="159">
        <v>133.31</v>
      </c>
      <c r="I268" s="160"/>
      <c r="L268" s="156"/>
      <c r="M268" s="161"/>
      <c r="T268" s="162"/>
      <c r="AT268" s="157" t="s">
        <v>159</v>
      </c>
      <c r="AU268" s="157" t="s">
        <v>85</v>
      </c>
      <c r="AV268" s="13" t="s">
        <v>85</v>
      </c>
      <c r="AW268" s="13" t="s">
        <v>31</v>
      </c>
      <c r="AX268" s="13" t="s">
        <v>75</v>
      </c>
      <c r="AY268" s="157" t="s">
        <v>147</v>
      </c>
    </row>
    <row r="269" spans="2:65" s="14" customFormat="1" ht="11.25">
      <c r="B269" s="163"/>
      <c r="D269" s="150" t="s">
        <v>159</v>
      </c>
      <c r="E269" s="164" t="s">
        <v>1</v>
      </c>
      <c r="F269" s="165" t="s">
        <v>169</v>
      </c>
      <c r="H269" s="166">
        <v>160.51</v>
      </c>
      <c r="I269" s="167"/>
      <c r="L269" s="163"/>
      <c r="M269" s="168"/>
      <c r="T269" s="169"/>
      <c r="AT269" s="164" t="s">
        <v>159</v>
      </c>
      <c r="AU269" s="164" t="s">
        <v>85</v>
      </c>
      <c r="AV269" s="14" t="s">
        <v>155</v>
      </c>
      <c r="AW269" s="14" t="s">
        <v>31</v>
      </c>
      <c r="AX269" s="14" t="s">
        <v>83</v>
      </c>
      <c r="AY269" s="164" t="s">
        <v>147</v>
      </c>
    </row>
    <row r="270" spans="2:65" s="1" customFormat="1" ht="16.5" customHeight="1">
      <c r="B270" s="31"/>
      <c r="C270" s="132" t="s">
        <v>316</v>
      </c>
      <c r="D270" s="132" t="s">
        <v>150</v>
      </c>
      <c r="E270" s="133" t="s">
        <v>312</v>
      </c>
      <c r="F270" s="134" t="s">
        <v>313</v>
      </c>
      <c r="G270" s="135" t="s">
        <v>103</v>
      </c>
      <c r="H270" s="136">
        <v>160.51</v>
      </c>
      <c r="I270" s="137"/>
      <c r="J270" s="138">
        <f>ROUND(I270*H270,2)</f>
        <v>0</v>
      </c>
      <c r="K270" s="134" t="s">
        <v>154</v>
      </c>
      <c r="L270" s="31"/>
      <c r="M270" s="139" t="s">
        <v>1</v>
      </c>
      <c r="N270" s="140" t="s">
        <v>40</v>
      </c>
      <c r="P270" s="141">
        <f>O270*H270</f>
        <v>0</v>
      </c>
      <c r="Q270" s="141">
        <v>2.9999999999999997E-4</v>
      </c>
      <c r="R270" s="141">
        <f>Q270*H270</f>
        <v>4.8152999999999994E-2</v>
      </c>
      <c r="S270" s="141">
        <v>0</v>
      </c>
      <c r="T270" s="142">
        <f>S270*H270</f>
        <v>0</v>
      </c>
      <c r="AR270" s="143" t="s">
        <v>236</v>
      </c>
      <c r="AT270" s="143" t="s">
        <v>150</v>
      </c>
      <c r="AU270" s="143" t="s">
        <v>85</v>
      </c>
      <c r="AY270" s="16" t="s">
        <v>147</v>
      </c>
      <c r="BE270" s="144">
        <f>IF(N270="základní",J270,0)</f>
        <v>0</v>
      </c>
      <c r="BF270" s="144">
        <f>IF(N270="snížená",J270,0)</f>
        <v>0</v>
      </c>
      <c r="BG270" s="144">
        <f>IF(N270="zákl. přenesená",J270,0)</f>
        <v>0</v>
      </c>
      <c r="BH270" s="144">
        <f>IF(N270="sníž. přenesená",J270,0)</f>
        <v>0</v>
      </c>
      <c r="BI270" s="144">
        <f>IF(N270="nulová",J270,0)</f>
        <v>0</v>
      </c>
      <c r="BJ270" s="16" t="s">
        <v>83</v>
      </c>
      <c r="BK270" s="144">
        <f>ROUND(I270*H270,2)</f>
        <v>0</v>
      </c>
      <c r="BL270" s="16" t="s">
        <v>236</v>
      </c>
      <c r="BM270" s="143" t="s">
        <v>610</v>
      </c>
    </row>
    <row r="271" spans="2:65" s="1" customFormat="1" ht="11.25">
      <c r="B271" s="31"/>
      <c r="D271" s="145" t="s">
        <v>157</v>
      </c>
      <c r="F271" s="146" t="s">
        <v>315</v>
      </c>
      <c r="I271" s="147"/>
      <c r="L271" s="31"/>
      <c r="M271" s="148"/>
      <c r="T271" s="55"/>
      <c r="AT271" s="16" t="s">
        <v>157</v>
      </c>
      <c r="AU271" s="16" t="s">
        <v>85</v>
      </c>
    </row>
    <row r="272" spans="2:65" s="13" customFormat="1" ht="11.25">
      <c r="B272" s="156"/>
      <c r="D272" s="150" t="s">
        <v>159</v>
      </c>
      <c r="E272" s="157" t="s">
        <v>1</v>
      </c>
      <c r="F272" s="158" t="s">
        <v>436</v>
      </c>
      <c r="H272" s="159">
        <v>133.31</v>
      </c>
      <c r="I272" s="160"/>
      <c r="L272" s="156"/>
      <c r="M272" s="161"/>
      <c r="T272" s="162"/>
      <c r="AT272" s="157" t="s">
        <v>159</v>
      </c>
      <c r="AU272" s="157" t="s">
        <v>85</v>
      </c>
      <c r="AV272" s="13" t="s">
        <v>85</v>
      </c>
      <c r="AW272" s="13" t="s">
        <v>31</v>
      </c>
      <c r="AX272" s="13" t="s">
        <v>75</v>
      </c>
      <c r="AY272" s="157" t="s">
        <v>147</v>
      </c>
    </row>
    <row r="273" spans="2:65" s="13" customFormat="1" ht="11.25">
      <c r="B273" s="156"/>
      <c r="D273" s="150" t="s">
        <v>159</v>
      </c>
      <c r="E273" s="157" t="s">
        <v>1</v>
      </c>
      <c r="F273" s="158" t="s">
        <v>101</v>
      </c>
      <c r="H273" s="159">
        <v>27.2</v>
      </c>
      <c r="I273" s="160"/>
      <c r="L273" s="156"/>
      <c r="M273" s="161"/>
      <c r="T273" s="162"/>
      <c r="AT273" s="157" t="s">
        <v>159</v>
      </c>
      <c r="AU273" s="157" t="s">
        <v>85</v>
      </c>
      <c r="AV273" s="13" t="s">
        <v>85</v>
      </c>
      <c r="AW273" s="13" t="s">
        <v>31</v>
      </c>
      <c r="AX273" s="13" t="s">
        <v>75</v>
      </c>
      <c r="AY273" s="157" t="s">
        <v>147</v>
      </c>
    </row>
    <row r="274" spans="2:65" s="14" customFormat="1" ht="11.25">
      <c r="B274" s="163"/>
      <c r="D274" s="150" t="s">
        <v>159</v>
      </c>
      <c r="E274" s="164" t="s">
        <v>1</v>
      </c>
      <c r="F274" s="165" t="s">
        <v>169</v>
      </c>
      <c r="H274" s="166">
        <v>160.51</v>
      </c>
      <c r="I274" s="167"/>
      <c r="L274" s="163"/>
      <c r="M274" s="168"/>
      <c r="T274" s="169"/>
      <c r="AT274" s="164" t="s">
        <v>159</v>
      </c>
      <c r="AU274" s="164" t="s">
        <v>85</v>
      </c>
      <c r="AV274" s="14" t="s">
        <v>155</v>
      </c>
      <c r="AW274" s="14" t="s">
        <v>31</v>
      </c>
      <c r="AX274" s="14" t="s">
        <v>83</v>
      </c>
      <c r="AY274" s="164" t="s">
        <v>147</v>
      </c>
    </row>
    <row r="275" spans="2:65" s="1" customFormat="1" ht="16.5" customHeight="1">
      <c r="B275" s="31"/>
      <c r="C275" s="170" t="s">
        <v>321</v>
      </c>
      <c r="D275" s="170" t="s">
        <v>256</v>
      </c>
      <c r="E275" s="171" t="s">
        <v>317</v>
      </c>
      <c r="F275" s="172" t="s">
        <v>318</v>
      </c>
      <c r="G275" s="173" t="s">
        <v>103</v>
      </c>
      <c r="H275" s="174">
        <v>176.56100000000001</v>
      </c>
      <c r="I275" s="175"/>
      <c r="J275" s="176">
        <f>ROUND(I275*H275,2)</f>
        <v>0</v>
      </c>
      <c r="K275" s="172" t="s">
        <v>1</v>
      </c>
      <c r="L275" s="177"/>
      <c r="M275" s="178" t="s">
        <v>1</v>
      </c>
      <c r="N275" s="179" t="s">
        <v>40</v>
      </c>
      <c r="P275" s="141">
        <f>O275*H275</f>
        <v>0</v>
      </c>
      <c r="Q275" s="141">
        <v>3.1800000000000001E-3</v>
      </c>
      <c r="R275" s="141">
        <f>Q275*H275</f>
        <v>0.56146398000000008</v>
      </c>
      <c r="S275" s="141">
        <v>0</v>
      </c>
      <c r="T275" s="142">
        <f>S275*H275</f>
        <v>0</v>
      </c>
      <c r="AR275" s="143" t="s">
        <v>259</v>
      </c>
      <c r="AT275" s="143" t="s">
        <v>256</v>
      </c>
      <c r="AU275" s="143" t="s">
        <v>85</v>
      </c>
      <c r="AY275" s="16" t="s">
        <v>147</v>
      </c>
      <c r="BE275" s="144">
        <f>IF(N275="základní",J275,0)</f>
        <v>0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6" t="s">
        <v>83</v>
      </c>
      <c r="BK275" s="144">
        <f>ROUND(I275*H275,2)</f>
        <v>0</v>
      </c>
      <c r="BL275" s="16" t="s">
        <v>236</v>
      </c>
      <c r="BM275" s="143" t="s">
        <v>611</v>
      </c>
    </row>
    <row r="276" spans="2:65" s="13" customFormat="1" ht="11.25">
      <c r="B276" s="156"/>
      <c r="D276" s="150" t="s">
        <v>159</v>
      </c>
      <c r="F276" s="158" t="s">
        <v>612</v>
      </c>
      <c r="H276" s="159">
        <v>176.56100000000001</v>
      </c>
      <c r="I276" s="160"/>
      <c r="L276" s="156"/>
      <c r="M276" s="161"/>
      <c r="T276" s="162"/>
      <c r="AT276" s="157" t="s">
        <v>159</v>
      </c>
      <c r="AU276" s="157" t="s">
        <v>85</v>
      </c>
      <c r="AV276" s="13" t="s">
        <v>85</v>
      </c>
      <c r="AW276" s="13" t="s">
        <v>4</v>
      </c>
      <c r="AX276" s="13" t="s">
        <v>83</v>
      </c>
      <c r="AY276" s="157" t="s">
        <v>147</v>
      </c>
    </row>
    <row r="277" spans="2:65" s="1" customFormat="1" ht="24.2" customHeight="1">
      <c r="B277" s="31"/>
      <c r="C277" s="132" t="s">
        <v>259</v>
      </c>
      <c r="D277" s="132" t="s">
        <v>150</v>
      </c>
      <c r="E277" s="133" t="s">
        <v>322</v>
      </c>
      <c r="F277" s="134" t="s">
        <v>323</v>
      </c>
      <c r="G277" s="135" t="s">
        <v>108</v>
      </c>
      <c r="H277" s="136">
        <v>160.51</v>
      </c>
      <c r="I277" s="137"/>
      <c r="J277" s="138">
        <f>ROUND(I277*H277,2)</f>
        <v>0</v>
      </c>
      <c r="K277" s="134" t="s">
        <v>1</v>
      </c>
      <c r="L277" s="31"/>
      <c r="M277" s="139" t="s">
        <v>1</v>
      </c>
      <c r="N277" s="140" t="s">
        <v>40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236</v>
      </c>
      <c r="AT277" s="143" t="s">
        <v>150</v>
      </c>
      <c r="AU277" s="143" t="s">
        <v>85</v>
      </c>
      <c r="AY277" s="16" t="s">
        <v>147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6" t="s">
        <v>83</v>
      </c>
      <c r="BK277" s="144">
        <f>ROUND(I277*H277,2)</f>
        <v>0</v>
      </c>
      <c r="BL277" s="16" t="s">
        <v>236</v>
      </c>
      <c r="BM277" s="143" t="s">
        <v>613</v>
      </c>
    </row>
    <row r="278" spans="2:65" s="13" customFormat="1" ht="11.25">
      <c r="B278" s="156"/>
      <c r="D278" s="150" t="s">
        <v>159</v>
      </c>
      <c r="E278" s="157" t="s">
        <v>1</v>
      </c>
      <c r="F278" s="158" t="s">
        <v>436</v>
      </c>
      <c r="H278" s="159">
        <v>133.31</v>
      </c>
      <c r="I278" s="160"/>
      <c r="L278" s="156"/>
      <c r="M278" s="161"/>
      <c r="T278" s="162"/>
      <c r="AT278" s="157" t="s">
        <v>159</v>
      </c>
      <c r="AU278" s="157" t="s">
        <v>85</v>
      </c>
      <c r="AV278" s="13" t="s">
        <v>85</v>
      </c>
      <c r="AW278" s="13" t="s">
        <v>31</v>
      </c>
      <c r="AX278" s="13" t="s">
        <v>75</v>
      </c>
      <c r="AY278" s="157" t="s">
        <v>147</v>
      </c>
    </row>
    <row r="279" spans="2:65" s="13" customFormat="1" ht="11.25">
      <c r="B279" s="156"/>
      <c r="D279" s="150" t="s">
        <v>159</v>
      </c>
      <c r="E279" s="157" t="s">
        <v>1</v>
      </c>
      <c r="F279" s="158" t="s">
        <v>101</v>
      </c>
      <c r="H279" s="159">
        <v>27.2</v>
      </c>
      <c r="I279" s="160"/>
      <c r="L279" s="156"/>
      <c r="M279" s="161"/>
      <c r="T279" s="162"/>
      <c r="AT279" s="157" t="s">
        <v>159</v>
      </c>
      <c r="AU279" s="157" t="s">
        <v>85</v>
      </c>
      <c r="AV279" s="13" t="s">
        <v>85</v>
      </c>
      <c r="AW279" s="13" t="s">
        <v>31</v>
      </c>
      <c r="AX279" s="13" t="s">
        <v>75</v>
      </c>
      <c r="AY279" s="157" t="s">
        <v>147</v>
      </c>
    </row>
    <row r="280" spans="2:65" s="14" customFormat="1" ht="11.25">
      <c r="B280" s="163"/>
      <c r="D280" s="150" t="s">
        <v>159</v>
      </c>
      <c r="E280" s="164" t="s">
        <v>1</v>
      </c>
      <c r="F280" s="165" t="s">
        <v>169</v>
      </c>
      <c r="H280" s="166">
        <v>160.51</v>
      </c>
      <c r="I280" s="167"/>
      <c r="L280" s="163"/>
      <c r="M280" s="168"/>
      <c r="T280" s="169"/>
      <c r="AT280" s="164" t="s">
        <v>159</v>
      </c>
      <c r="AU280" s="164" t="s">
        <v>85</v>
      </c>
      <c r="AV280" s="14" t="s">
        <v>155</v>
      </c>
      <c r="AW280" s="14" t="s">
        <v>31</v>
      </c>
      <c r="AX280" s="14" t="s">
        <v>83</v>
      </c>
      <c r="AY280" s="164" t="s">
        <v>147</v>
      </c>
    </row>
    <row r="281" spans="2:65" s="1" customFormat="1" ht="21.75" customHeight="1">
      <c r="B281" s="31"/>
      <c r="C281" s="132" t="s">
        <v>329</v>
      </c>
      <c r="D281" s="132" t="s">
        <v>150</v>
      </c>
      <c r="E281" s="133" t="s">
        <v>344</v>
      </c>
      <c r="F281" s="134" t="s">
        <v>345</v>
      </c>
      <c r="G281" s="135" t="s">
        <v>108</v>
      </c>
      <c r="H281" s="136">
        <v>132.9</v>
      </c>
      <c r="I281" s="137"/>
      <c r="J281" s="138">
        <f>ROUND(I281*H281,2)</f>
        <v>0</v>
      </c>
      <c r="K281" s="134" t="s">
        <v>154</v>
      </c>
      <c r="L281" s="31"/>
      <c r="M281" s="139" t="s">
        <v>1</v>
      </c>
      <c r="N281" s="140" t="s">
        <v>40</v>
      </c>
      <c r="P281" s="141">
        <f>O281*H281</f>
        <v>0</v>
      </c>
      <c r="Q281" s="141">
        <v>0</v>
      </c>
      <c r="R281" s="141">
        <f>Q281*H281</f>
        <v>0</v>
      </c>
      <c r="S281" s="141">
        <v>2.9999999999999997E-4</v>
      </c>
      <c r="T281" s="142">
        <f>S281*H281</f>
        <v>3.9869999999999996E-2</v>
      </c>
      <c r="AR281" s="143" t="s">
        <v>236</v>
      </c>
      <c r="AT281" s="143" t="s">
        <v>150</v>
      </c>
      <c r="AU281" s="143" t="s">
        <v>85</v>
      </c>
      <c r="AY281" s="16" t="s">
        <v>147</v>
      </c>
      <c r="BE281" s="144">
        <f>IF(N281="základní",J281,0)</f>
        <v>0</v>
      </c>
      <c r="BF281" s="144">
        <f>IF(N281="snížená",J281,0)</f>
        <v>0</v>
      </c>
      <c r="BG281" s="144">
        <f>IF(N281="zákl. přenesená",J281,0)</f>
        <v>0</v>
      </c>
      <c r="BH281" s="144">
        <f>IF(N281="sníž. přenesená",J281,0)</f>
        <v>0</v>
      </c>
      <c r="BI281" s="144">
        <f>IF(N281="nulová",J281,0)</f>
        <v>0</v>
      </c>
      <c r="BJ281" s="16" t="s">
        <v>83</v>
      </c>
      <c r="BK281" s="144">
        <f>ROUND(I281*H281,2)</f>
        <v>0</v>
      </c>
      <c r="BL281" s="16" t="s">
        <v>236</v>
      </c>
      <c r="BM281" s="143" t="s">
        <v>614</v>
      </c>
    </row>
    <row r="282" spans="2:65" s="1" customFormat="1" ht="11.25">
      <c r="B282" s="31"/>
      <c r="D282" s="145" t="s">
        <v>157</v>
      </c>
      <c r="F282" s="146" t="s">
        <v>347</v>
      </c>
      <c r="I282" s="147"/>
      <c r="L282" s="31"/>
      <c r="M282" s="148"/>
      <c r="T282" s="55"/>
      <c r="AT282" s="16" t="s">
        <v>157</v>
      </c>
      <c r="AU282" s="16" t="s">
        <v>85</v>
      </c>
    </row>
    <row r="283" spans="2:65" s="13" customFormat="1" ht="11.25">
      <c r="B283" s="156"/>
      <c r="D283" s="150" t="s">
        <v>159</v>
      </c>
      <c r="E283" s="157" t="s">
        <v>1</v>
      </c>
      <c r="F283" s="158" t="s">
        <v>111</v>
      </c>
      <c r="H283" s="159">
        <v>31.6</v>
      </c>
      <c r="I283" s="160"/>
      <c r="L283" s="156"/>
      <c r="M283" s="161"/>
      <c r="T283" s="162"/>
      <c r="AT283" s="157" t="s">
        <v>159</v>
      </c>
      <c r="AU283" s="157" t="s">
        <v>85</v>
      </c>
      <c r="AV283" s="13" t="s">
        <v>85</v>
      </c>
      <c r="AW283" s="13" t="s">
        <v>31</v>
      </c>
      <c r="AX283" s="13" t="s">
        <v>75</v>
      </c>
      <c r="AY283" s="157" t="s">
        <v>147</v>
      </c>
    </row>
    <row r="284" spans="2:65" s="13" customFormat="1" ht="11.25">
      <c r="B284" s="156"/>
      <c r="D284" s="150" t="s">
        <v>159</v>
      </c>
      <c r="E284" s="157" t="s">
        <v>1</v>
      </c>
      <c r="F284" s="158" t="s">
        <v>438</v>
      </c>
      <c r="H284" s="159">
        <v>101.3</v>
      </c>
      <c r="I284" s="160"/>
      <c r="L284" s="156"/>
      <c r="M284" s="161"/>
      <c r="T284" s="162"/>
      <c r="AT284" s="157" t="s">
        <v>159</v>
      </c>
      <c r="AU284" s="157" t="s">
        <v>85</v>
      </c>
      <c r="AV284" s="13" t="s">
        <v>85</v>
      </c>
      <c r="AW284" s="13" t="s">
        <v>31</v>
      </c>
      <c r="AX284" s="13" t="s">
        <v>75</v>
      </c>
      <c r="AY284" s="157" t="s">
        <v>147</v>
      </c>
    </row>
    <row r="285" spans="2:65" s="14" customFormat="1" ht="11.25">
      <c r="B285" s="163"/>
      <c r="D285" s="150" t="s">
        <v>159</v>
      </c>
      <c r="E285" s="164" t="s">
        <v>1</v>
      </c>
      <c r="F285" s="165" t="s">
        <v>169</v>
      </c>
      <c r="H285" s="166">
        <v>132.9</v>
      </c>
      <c r="I285" s="167"/>
      <c r="L285" s="163"/>
      <c r="M285" s="168"/>
      <c r="T285" s="169"/>
      <c r="AT285" s="164" t="s">
        <v>159</v>
      </c>
      <c r="AU285" s="164" t="s">
        <v>85</v>
      </c>
      <c r="AV285" s="14" t="s">
        <v>155</v>
      </c>
      <c r="AW285" s="14" t="s">
        <v>31</v>
      </c>
      <c r="AX285" s="14" t="s">
        <v>83</v>
      </c>
      <c r="AY285" s="164" t="s">
        <v>147</v>
      </c>
    </row>
    <row r="286" spans="2:65" s="1" customFormat="1" ht="16.5" customHeight="1">
      <c r="B286" s="31"/>
      <c r="C286" s="132" t="s">
        <v>334</v>
      </c>
      <c r="D286" s="132" t="s">
        <v>150</v>
      </c>
      <c r="E286" s="133" t="s">
        <v>488</v>
      </c>
      <c r="F286" s="134" t="s">
        <v>489</v>
      </c>
      <c r="G286" s="135" t="s">
        <v>108</v>
      </c>
      <c r="H286" s="136">
        <v>101.3</v>
      </c>
      <c r="I286" s="137"/>
      <c r="J286" s="138">
        <f>ROUND(I286*H286,2)</f>
        <v>0</v>
      </c>
      <c r="K286" s="134" t="s">
        <v>154</v>
      </c>
      <c r="L286" s="31"/>
      <c r="M286" s="139" t="s">
        <v>1</v>
      </c>
      <c r="N286" s="140" t="s">
        <v>40</v>
      </c>
      <c r="P286" s="141">
        <f>O286*H286</f>
        <v>0</v>
      </c>
      <c r="Q286" s="141">
        <v>1.0000000000000001E-5</v>
      </c>
      <c r="R286" s="141">
        <f>Q286*H286</f>
        <v>1.013E-3</v>
      </c>
      <c r="S286" s="141">
        <v>0</v>
      </c>
      <c r="T286" s="142">
        <f>S286*H286</f>
        <v>0</v>
      </c>
      <c r="AR286" s="143" t="s">
        <v>236</v>
      </c>
      <c r="AT286" s="143" t="s">
        <v>150</v>
      </c>
      <c r="AU286" s="143" t="s">
        <v>85</v>
      </c>
      <c r="AY286" s="16" t="s">
        <v>147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6" t="s">
        <v>83</v>
      </c>
      <c r="BK286" s="144">
        <f>ROUND(I286*H286,2)</f>
        <v>0</v>
      </c>
      <c r="BL286" s="16" t="s">
        <v>236</v>
      </c>
      <c r="BM286" s="143" t="s">
        <v>615</v>
      </c>
    </row>
    <row r="287" spans="2:65" s="1" customFormat="1" ht="11.25">
      <c r="B287" s="31"/>
      <c r="D287" s="145" t="s">
        <v>157</v>
      </c>
      <c r="F287" s="146" t="s">
        <v>491</v>
      </c>
      <c r="I287" s="147"/>
      <c r="L287" s="31"/>
      <c r="M287" s="148"/>
      <c r="T287" s="55"/>
      <c r="AT287" s="16" t="s">
        <v>157</v>
      </c>
      <c r="AU287" s="16" t="s">
        <v>85</v>
      </c>
    </row>
    <row r="288" spans="2:65" s="13" customFormat="1" ht="11.25">
      <c r="B288" s="156"/>
      <c r="D288" s="150" t="s">
        <v>159</v>
      </c>
      <c r="E288" s="157" t="s">
        <v>1</v>
      </c>
      <c r="F288" s="158" t="s">
        <v>438</v>
      </c>
      <c r="H288" s="159">
        <v>101.3</v>
      </c>
      <c r="I288" s="160"/>
      <c r="L288" s="156"/>
      <c r="M288" s="161"/>
      <c r="T288" s="162"/>
      <c r="AT288" s="157" t="s">
        <v>159</v>
      </c>
      <c r="AU288" s="157" t="s">
        <v>85</v>
      </c>
      <c r="AV288" s="13" t="s">
        <v>85</v>
      </c>
      <c r="AW288" s="13" t="s">
        <v>31</v>
      </c>
      <c r="AX288" s="13" t="s">
        <v>83</v>
      </c>
      <c r="AY288" s="157" t="s">
        <v>147</v>
      </c>
    </row>
    <row r="289" spans="2:65" s="1" customFormat="1" ht="33" customHeight="1">
      <c r="B289" s="31"/>
      <c r="C289" s="170" t="s">
        <v>340</v>
      </c>
      <c r="D289" s="170" t="s">
        <v>256</v>
      </c>
      <c r="E289" s="171" t="s">
        <v>492</v>
      </c>
      <c r="F289" s="172" t="s">
        <v>493</v>
      </c>
      <c r="G289" s="173" t="s">
        <v>108</v>
      </c>
      <c r="H289" s="174">
        <v>111.43</v>
      </c>
      <c r="I289" s="175"/>
      <c r="J289" s="176">
        <f>ROUND(I289*H289,2)</f>
        <v>0</v>
      </c>
      <c r="K289" s="172" t="s">
        <v>1</v>
      </c>
      <c r="L289" s="177"/>
      <c r="M289" s="178" t="s">
        <v>1</v>
      </c>
      <c r="N289" s="179" t="s">
        <v>40</v>
      </c>
      <c r="P289" s="141">
        <f>O289*H289</f>
        <v>0</v>
      </c>
      <c r="Q289" s="141">
        <v>1.2E-4</v>
      </c>
      <c r="R289" s="141">
        <f>Q289*H289</f>
        <v>1.3371600000000001E-2</v>
      </c>
      <c r="S289" s="141">
        <v>0</v>
      </c>
      <c r="T289" s="142">
        <f>S289*H289</f>
        <v>0</v>
      </c>
      <c r="AR289" s="143" t="s">
        <v>259</v>
      </c>
      <c r="AT289" s="143" t="s">
        <v>256</v>
      </c>
      <c r="AU289" s="143" t="s">
        <v>85</v>
      </c>
      <c r="AY289" s="16" t="s">
        <v>147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6" t="s">
        <v>83</v>
      </c>
      <c r="BK289" s="144">
        <f>ROUND(I289*H289,2)</f>
        <v>0</v>
      </c>
      <c r="BL289" s="16" t="s">
        <v>236</v>
      </c>
      <c r="BM289" s="143" t="s">
        <v>616</v>
      </c>
    </row>
    <row r="290" spans="2:65" s="13" customFormat="1" ht="11.25">
      <c r="B290" s="156"/>
      <c r="D290" s="150" t="s">
        <v>159</v>
      </c>
      <c r="F290" s="158" t="s">
        <v>617</v>
      </c>
      <c r="H290" s="159">
        <v>111.43</v>
      </c>
      <c r="I290" s="160"/>
      <c r="L290" s="156"/>
      <c r="M290" s="161"/>
      <c r="T290" s="162"/>
      <c r="AT290" s="157" t="s">
        <v>159</v>
      </c>
      <c r="AU290" s="157" t="s">
        <v>85</v>
      </c>
      <c r="AV290" s="13" t="s">
        <v>85</v>
      </c>
      <c r="AW290" s="13" t="s">
        <v>4</v>
      </c>
      <c r="AX290" s="13" t="s">
        <v>83</v>
      </c>
      <c r="AY290" s="157" t="s">
        <v>147</v>
      </c>
    </row>
    <row r="291" spans="2:65" s="1" customFormat="1" ht="16.5" customHeight="1">
      <c r="B291" s="31"/>
      <c r="C291" s="132" t="s">
        <v>343</v>
      </c>
      <c r="D291" s="132" t="s">
        <v>150</v>
      </c>
      <c r="E291" s="133" t="s">
        <v>349</v>
      </c>
      <c r="F291" s="134" t="s">
        <v>350</v>
      </c>
      <c r="G291" s="135" t="s">
        <v>108</v>
      </c>
      <c r="H291" s="136">
        <v>31.6</v>
      </c>
      <c r="I291" s="137"/>
      <c r="J291" s="138">
        <f>ROUND(I291*H291,2)</f>
        <v>0</v>
      </c>
      <c r="K291" s="134" t="s">
        <v>154</v>
      </c>
      <c r="L291" s="31"/>
      <c r="M291" s="139" t="s">
        <v>1</v>
      </c>
      <c r="N291" s="140" t="s">
        <v>40</v>
      </c>
      <c r="P291" s="141">
        <f>O291*H291</f>
        <v>0</v>
      </c>
      <c r="Q291" s="141">
        <v>1.0000000000000001E-5</v>
      </c>
      <c r="R291" s="141">
        <f>Q291*H291</f>
        <v>3.1600000000000004E-4</v>
      </c>
      <c r="S291" s="141">
        <v>0</v>
      </c>
      <c r="T291" s="142">
        <f>S291*H291</f>
        <v>0</v>
      </c>
      <c r="AR291" s="143" t="s">
        <v>236</v>
      </c>
      <c r="AT291" s="143" t="s">
        <v>150</v>
      </c>
      <c r="AU291" s="143" t="s">
        <v>85</v>
      </c>
      <c r="AY291" s="16" t="s">
        <v>147</v>
      </c>
      <c r="BE291" s="144">
        <f>IF(N291="základní",J291,0)</f>
        <v>0</v>
      </c>
      <c r="BF291" s="144">
        <f>IF(N291="snížená",J291,0)</f>
        <v>0</v>
      </c>
      <c r="BG291" s="144">
        <f>IF(N291="zákl. přenesená",J291,0)</f>
        <v>0</v>
      </c>
      <c r="BH291" s="144">
        <f>IF(N291="sníž. přenesená",J291,0)</f>
        <v>0</v>
      </c>
      <c r="BI291" s="144">
        <f>IF(N291="nulová",J291,0)</f>
        <v>0</v>
      </c>
      <c r="BJ291" s="16" t="s">
        <v>83</v>
      </c>
      <c r="BK291" s="144">
        <f>ROUND(I291*H291,2)</f>
        <v>0</v>
      </c>
      <c r="BL291" s="16" t="s">
        <v>236</v>
      </c>
      <c r="BM291" s="143" t="s">
        <v>618</v>
      </c>
    </row>
    <row r="292" spans="2:65" s="1" customFormat="1" ht="11.25">
      <c r="B292" s="31"/>
      <c r="D292" s="145" t="s">
        <v>157</v>
      </c>
      <c r="F292" s="146" t="s">
        <v>352</v>
      </c>
      <c r="I292" s="147"/>
      <c r="L292" s="31"/>
      <c r="M292" s="148"/>
      <c r="T292" s="55"/>
      <c r="AT292" s="16" t="s">
        <v>157</v>
      </c>
      <c r="AU292" s="16" t="s">
        <v>85</v>
      </c>
    </row>
    <row r="293" spans="2:65" s="13" customFormat="1" ht="11.25">
      <c r="B293" s="156"/>
      <c r="D293" s="150" t="s">
        <v>159</v>
      </c>
      <c r="E293" s="157" t="s">
        <v>1</v>
      </c>
      <c r="F293" s="158" t="s">
        <v>111</v>
      </c>
      <c r="H293" s="159">
        <v>31.6</v>
      </c>
      <c r="I293" s="160"/>
      <c r="L293" s="156"/>
      <c r="M293" s="161"/>
      <c r="T293" s="162"/>
      <c r="AT293" s="157" t="s">
        <v>159</v>
      </c>
      <c r="AU293" s="157" t="s">
        <v>85</v>
      </c>
      <c r="AV293" s="13" t="s">
        <v>85</v>
      </c>
      <c r="AW293" s="13" t="s">
        <v>31</v>
      </c>
      <c r="AX293" s="13" t="s">
        <v>83</v>
      </c>
      <c r="AY293" s="157" t="s">
        <v>147</v>
      </c>
    </row>
    <row r="294" spans="2:65" s="1" customFormat="1" ht="37.9" customHeight="1">
      <c r="B294" s="31"/>
      <c r="C294" s="170" t="s">
        <v>348</v>
      </c>
      <c r="D294" s="170" t="s">
        <v>256</v>
      </c>
      <c r="E294" s="171" t="s">
        <v>354</v>
      </c>
      <c r="F294" s="172" t="s">
        <v>355</v>
      </c>
      <c r="G294" s="173" t="s">
        <v>108</v>
      </c>
      <c r="H294" s="174">
        <v>34.76</v>
      </c>
      <c r="I294" s="175"/>
      <c r="J294" s="176">
        <f>ROUND(I294*H294,2)</f>
        <v>0</v>
      </c>
      <c r="K294" s="172" t="s">
        <v>1</v>
      </c>
      <c r="L294" s="177"/>
      <c r="M294" s="178" t="s">
        <v>1</v>
      </c>
      <c r="N294" s="179" t="s">
        <v>40</v>
      </c>
      <c r="P294" s="141">
        <f>O294*H294</f>
        <v>0</v>
      </c>
      <c r="Q294" s="141">
        <v>1.2E-4</v>
      </c>
      <c r="R294" s="141">
        <f>Q294*H294</f>
        <v>4.1711999999999999E-3</v>
      </c>
      <c r="S294" s="141">
        <v>0</v>
      </c>
      <c r="T294" s="142">
        <f>S294*H294</f>
        <v>0</v>
      </c>
      <c r="AR294" s="143" t="s">
        <v>259</v>
      </c>
      <c r="AT294" s="143" t="s">
        <v>256</v>
      </c>
      <c r="AU294" s="143" t="s">
        <v>85</v>
      </c>
      <c r="AY294" s="16" t="s">
        <v>147</v>
      </c>
      <c r="BE294" s="144">
        <f>IF(N294="základní",J294,0)</f>
        <v>0</v>
      </c>
      <c r="BF294" s="144">
        <f>IF(N294="snížená",J294,0)</f>
        <v>0</v>
      </c>
      <c r="BG294" s="144">
        <f>IF(N294="zákl. přenesená",J294,0)</f>
        <v>0</v>
      </c>
      <c r="BH294" s="144">
        <f>IF(N294="sníž. přenesená",J294,0)</f>
        <v>0</v>
      </c>
      <c r="BI294" s="144">
        <f>IF(N294="nulová",J294,0)</f>
        <v>0</v>
      </c>
      <c r="BJ294" s="16" t="s">
        <v>83</v>
      </c>
      <c r="BK294" s="144">
        <f>ROUND(I294*H294,2)</f>
        <v>0</v>
      </c>
      <c r="BL294" s="16" t="s">
        <v>236</v>
      </c>
      <c r="BM294" s="143" t="s">
        <v>619</v>
      </c>
    </row>
    <row r="295" spans="2:65" s="13" customFormat="1" ht="11.25">
      <c r="B295" s="156"/>
      <c r="D295" s="150" t="s">
        <v>159</v>
      </c>
      <c r="F295" s="158" t="s">
        <v>620</v>
      </c>
      <c r="H295" s="159">
        <v>34.76</v>
      </c>
      <c r="I295" s="160"/>
      <c r="L295" s="156"/>
      <c r="M295" s="161"/>
      <c r="T295" s="162"/>
      <c r="AT295" s="157" t="s">
        <v>159</v>
      </c>
      <c r="AU295" s="157" t="s">
        <v>85</v>
      </c>
      <c r="AV295" s="13" t="s">
        <v>85</v>
      </c>
      <c r="AW295" s="13" t="s">
        <v>4</v>
      </c>
      <c r="AX295" s="13" t="s">
        <v>83</v>
      </c>
      <c r="AY295" s="157" t="s">
        <v>147</v>
      </c>
    </row>
    <row r="296" spans="2:65" s="1" customFormat="1" ht="16.5" customHeight="1">
      <c r="B296" s="31"/>
      <c r="C296" s="132" t="s">
        <v>353</v>
      </c>
      <c r="D296" s="132" t="s">
        <v>150</v>
      </c>
      <c r="E296" s="133" t="s">
        <v>359</v>
      </c>
      <c r="F296" s="134" t="s">
        <v>360</v>
      </c>
      <c r="G296" s="135" t="s">
        <v>108</v>
      </c>
      <c r="H296" s="136">
        <v>10.8</v>
      </c>
      <c r="I296" s="137"/>
      <c r="J296" s="138">
        <f>ROUND(I296*H296,2)</f>
        <v>0</v>
      </c>
      <c r="K296" s="134" t="s">
        <v>154</v>
      </c>
      <c r="L296" s="31"/>
      <c r="M296" s="139" t="s">
        <v>1</v>
      </c>
      <c r="N296" s="140" t="s">
        <v>40</v>
      </c>
      <c r="P296" s="141">
        <f>O296*H296</f>
        <v>0</v>
      </c>
      <c r="Q296" s="141">
        <v>0</v>
      </c>
      <c r="R296" s="141">
        <f>Q296*H296</f>
        <v>0</v>
      </c>
      <c r="S296" s="141">
        <v>0</v>
      </c>
      <c r="T296" s="142">
        <f>S296*H296</f>
        <v>0</v>
      </c>
      <c r="AR296" s="143" t="s">
        <v>236</v>
      </c>
      <c r="AT296" s="143" t="s">
        <v>150</v>
      </c>
      <c r="AU296" s="143" t="s">
        <v>85</v>
      </c>
      <c r="AY296" s="16" t="s">
        <v>147</v>
      </c>
      <c r="BE296" s="144">
        <f>IF(N296="základní",J296,0)</f>
        <v>0</v>
      </c>
      <c r="BF296" s="144">
        <f>IF(N296="snížená",J296,0)</f>
        <v>0</v>
      </c>
      <c r="BG296" s="144">
        <f>IF(N296="zákl. přenesená",J296,0)</f>
        <v>0</v>
      </c>
      <c r="BH296" s="144">
        <f>IF(N296="sníž. přenesená",J296,0)</f>
        <v>0</v>
      </c>
      <c r="BI296" s="144">
        <f>IF(N296="nulová",J296,0)</f>
        <v>0</v>
      </c>
      <c r="BJ296" s="16" t="s">
        <v>83</v>
      </c>
      <c r="BK296" s="144">
        <f>ROUND(I296*H296,2)</f>
        <v>0</v>
      </c>
      <c r="BL296" s="16" t="s">
        <v>236</v>
      </c>
      <c r="BM296" s="143" t="s">
        <v>621</v>
      </c>
    </row>
    <row r="297" spans="2:65" s="1" customFormat="1" ht="11.25">
      <c r="B297" s="31"/>
      <c r="D297" s="145" t="s">
        <v>157</v>
      </c>
      <c r="F297" s="146" t="s">
        <v>362</v>
      </c>
      <c r="I297" s="147"/>
      <c r="L297" s="31"/>
      <c r="M297" s="148"/>
      <c r="T297" s="55"/>
      <c r="AT297" s="16" t="s">
        <v>157</v>
      </c>
      <c r="AU297" s="16" t="s">
        <v>85</v>
      </c>
    </row>
    <row r="298" spans="2:65" s="13" customFormat="1" ht="11.25">
      <c r="B298" s="156"/>
      <c r="D298" s="150" t="s">
        <v>159</v>
      </c>
      <c r="E298" s="157" t="s">
        <v>1</v>
      </c>
      <c r="F298" s="158" t="s">
        <v>106</v>
      </c>
      <c r="H298" s="159">
        <v>10.8</v>
      </c>
      <c r="I298" s="160"/>
      <c r="L298" s="156"/>
      <c r="M298" s="161"/>
      <c r="T298" s="162"/>
      <c r="AT298" s="157" t="s">
        <v>159</v>
      </c>
      <c r="AU298" s="157" t="s">
        <v>85</v>
      </c>
      <c r="AV298" s="13" t="s">
        <v>85</v>
      </c>
      <c r="AW298" s="13" t="s">
        <v>31</v>
      </c>
      <c r="AX298" s="13" t="s">
        <v>83</v>
      </c>
      <c r="AY298" s="157" t="s">
        <v>147</v>
      </c>
    </row>
    <row r="299" spans="2:65" s="1" customFormat="1" ht="16.5" customHeight="1">
      <c r="B299" s="31"/>
      <c r="C299" s="170" t="s">
        <v>358</v>
      </c>
      <c r="D299" s="170" t="s">
        <v>256</v>
      </c>
      <c r="E299" s="171" t="s">
        <v>364</v>
      </c>
      <c r="F299" s="172" t="s">
        <v>365</v>
      </c>
      <c r="G299" s="173" t="s">
        <v>108</v>
      </c>
      <c r="H299" s="174">
        <v>11.016</v>
      </c>
      <c r="I299" s="175"/>
      <c r="J299" s="176">
        <f>ROUND(I299*H299,2)</f>
        <v>0</v>
      </c>
      <c r="K299" s="172" t="s">
        <v>1</v>
      </c>
      <c r="L299" s="177"/>
      <c r="M299" s="178" t="s">
        <v>1</v>
      </c>
      <c r="N299" s="179" t="s">
        <v>40</v>
      </c>
      <c r="P299" s="141">
        <f>O299*H299</f>
        <v>0</v>
      </c>
      <c r="Q299" s="141">
        <v>4.0000000000000002E-4</v>
      </c>
      <c r="R299" s="141">
        <f>Q299*H299</f>
        <v>4.4064000000000004E-3</v>
      </c>
      <c r="S299" s="141">
        <v>0</v>
      </c>
      <c r="T299" s="142">
        <f>S299*H299</f>
        <v>0</v>
      </c>
      <c r="AR299" s="143" t="s">
        <v>259</v>
      </c>
      <c r="AT299" s="143" t="s">
        <v>256</v>
      </c>
      <c r="AU299" s="143" t="s">
        <v>85</v>
      </c>
      <c r="AY299" s="16" t="s">
        <v>147</v>
      </c>
      <c r="BE299" s="144">
        <f>IF(N299="základní",J299,0)</f>
        <v>0</v>
      </c>
      <c r="BF299" s="144">
        <f>IF(N299="snížená",J299,0)</f>
        <v>0</v>
      </c>
      <c r="BG299" s="144">
        <f>IF(N299="zákl. přenesená",J299,0)</f>
        <v>0</v>
      </c>
      <c r="BH299" s="144">
        <f>IF(N299="sníž. přenesená",J299,0)</f>
        <v>0</v>
      </c>
      <c r="BI299" s="144">
        <f>IF(N299="nulová",J299,0)</f>
        <v>0</v>
      </c>
      <c r="BJ299" s="16" t="s">
        <v>83</v>
      </c>
      <c r="BK299" s="144">
        <f>ROUND(I299*H299,2)</f>
        <v>0</v>
      </c>
      <c r="BL299" s="16" t="s">
        <v>236</v>
      </c>
      <c r="BM299" s="143" t="s">
        <v>622</v>
      </c>
    </row>
    <row r="300" spans="2:65" s="13" customFormat="1" ht="11.25">
      <c r="B300" s="156"/>
      <c r="D300" s="150" t="s">
        <v>159</v>
      </c>
      <c r="F300" s="158" t="s">
        <v>623</v>
      </c>
      <c r="H300" s="159">
        <v>11.016</v>
      </c>
      <c r="I300" s="160"/>
      <c r="L300" s="156"/>
      <c r="M300" s="161"/>
      <c r="T300" s="162"/>
      <c r="AT300" s="157" t="s">
        <v>159</v>
      </c>
      <c r="AU300" s="157" t="s">
        <v>85</v>
      </c>
      <c r="AV300" s="13" t="s">
        <v>85</v>
      </c>
      <c r="AW300" s="13" t="s">
        <v>4</v>
      </c>
      <c r="AX300" s="13" t="s">
        <v>83</v>
      </c>
      <c r="AY300" s="157" t="s">
        <v>147</v>
      </c>
    </row>
    <row r="301" spans="2:65" s="1" customFormat="1" ht="24.2" customHeight="1">
      <c r="B301" s="31"/>
      <c r="C301" s="132" t="s">
        <v>363</v>
      </c>
      <c r="D301" s="132" t="s">
        <v>150</v>
      </c>
      <c r="E301" s="133" t="s">
        <v>379</v>
      </c>
      <c r="F301" s="134" t="s">
        <v>380</v>
      </c>
      <c r="G301" s="135" t="s">
        <v>153</v>
      </c>
      <c r="H301" s="136">
        <v>1.8680000000000001</v>
      </c>
      <c r="I301" s="137"/>
      <c r="J301" s="138">
        <f>ROUND(I301*H301,2)</f>
        <v>0</v>
      </c>
      <c r="K301" s="134" t="s">
        <v>154</v>
      </c>
      <c r="L301" s="31"/>
      <c r="M301" s="139" t="s">
        <v>1</v>
      </c>
      <c r="N301" s="140" t="s">
        <v>40</v>
      </c>
      <c r="P301" s="141">
        <f>O301*H301</f>
        <v>0</v>
      </c>
      <c r="Q301" s="141">
        <v>0</v>
      </c>
      <c r="R301" s="141">
        <f>Q301*H301</f>
        <v>0</v>
      </c>
      <c r="S301" s="141">
        <v>0</v>
      </c>
      <c r="T301" s="142">
        <f>S301*H301</f>
        <v>0</v>
      </c>
      <c r="AR301" s="143" t="s">
        <v>236</v>
      </c>
      <c r="AT301" s="143" t="s">
        <v>150</v>
      </c>
      <c r="AU301" s="143" t="s">
        <v>85</v>
      </c>
      <c r="AY301" s="16" t="s">
        <v>147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6" t="s">
        <v>83</v>
      </c>
      <c r="BK301" s="144">
        <f>ROUND(I301*H301,2)</f>
        <v>0</v>
      </c>
      <c r="BL301" s="16" t="s">
        <v>236</v>
      </c>
      <c r="BM301" s="143" t="s">
        <v>624</v>
      </c>
    </row>
    <row r="302" spans="2:65" s="1" customFormat="1" ht="11.25">
      <c r="B302" s="31"/>
      <c r="D302" s="145" t="s">
        <v>157</v>
      </c>
      <c r="F302" s="146" t="s">
        <v>382</v>
      </c>
      <c r="I302" s="147"/>
      <c r="L302" s="31"/>
      <c r="M302" s="180"/>
      <c r="N302" s="181"/>
      <c r="O302" s="181"/>
      <c r="P302" s="181"/>
      <c r="Q302" s="181"/>
      <c r="R302" s="181"/>
      <c r="S302" s="181"/>
      <c r="T302" s="182"/>
      <c r="AT302" s="16" t="s">
        <v>157</v>
      </c>
      <c r="AU302" s="16" t="s">
        <v>85</v>
      </c>
    </row>
    <row r="303" spans="2:65" s="1" customFormat="1" ht="6.95" customHeight="1">
      <c r="B303" s="43"/>
      <c r="C303" s="44"/>
      <c r="D303" s="44"/>
      <c r="E303" s="44"/>
      <c r="F303" s="44"/>
      <c r="G303" s="44"/>
      <c r="H303" s="44"/>
      <c r="I303" s="44"/>
      <c r="J303" s="44"/>
      <c r="K303" s="44"/>
      <c r="L303" s="31"/>
    </row>
  </sheetData>
  <sheetProtection algorithmName="SHA-512" hashValue="UmolR+ahIg8ylUOBG8BHY9p+Pgo6JJk94FTDlKU5iRG/UFvvv9WDUbBolEX+82g47gZcV02T3FfDyziAdNENwQ==" saltValue="uQidh2yLIPmPFtUS3+7ktyj15k9lKcnFsELw/7JgDPDaQJzuDSSUAvZnHJ2qVeVX5IfMyjTUq9/+bYTQ9NhVVA==" spinCount="100000" sheet="1" objects="1" scenarios="1" formatColumns="0" formatRows="0" autoFilter="0"/>
  <autoFilter ref="C123:K302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hyperlinks>
    <hyperlink ref="F128" r:id="rId1" xr:uid="{00000000-0004-0000-0500-000000000000}"/>
    <hyperlink ref="F157" r:id="rId2" xr:uid="{00000000-0004-0000-0500-000001000000}"/>
    <hyperlink ref="F163" r:id="rId3" xr:uid="{00000000-0004-0000-0500-000002000000}"/>
    <hyperlink ref="F171" r:id="rId4" xr:uid="{00000000-0004-0000-0500-000003000000}"/>
    <hyperlink ref="F177" r:id="rId5" xr:uid="{00000000-0004-0000-0500-000004000000}"/>
    <hyperlink ref="F189" r:id="rId6" xr:uid="{00000000-0004-0000-0500-000005000000}"/>
    <hyperlink ref="F196" r:id="rId7" xr:uid="{00000000-0004-0000-0500-000006000000}"/>
    <hyperlink ref="F198" r:id="rId8" xr:uid="{00000000-0004-0000-0500-000007000000}"/>
    <hyperlink ref="F200" r:id="rId9" xr:uid="{00000000-0004-0000-0500-000008000000}"/>
    <hyperlink ref="F203" r:id="rId10" xr:uid="{00000000-0004-0000-0500-000009000000}"/>
    <hyperlink ref="F205" r:id="rId11" xr:uid="{00000000-0004-0000-0500-00000A000000}"/>
    <hyperlink ref="F210" r:id="rId12" xr:uid="{00000000-0004-0000-0500-00000B000000}"/>
    <hyperlink ref="F214" r:id="rId13" xr:uid="{00000000-0004-0000-0500-00000C000000}"/>
    <hyperlink ref="F220" r:id="rId14" xr:uid="{00000000-0004-0000-0500-00000D000000}"/>
    <hyperlink ref="F228" r:id="rId15" xr:uid="{00000000-0004-0000-0500-00000E000000}"/>
    <hyperlink ref="F236" r:id="rId16" xr:uid="{00000000-0004-0000-0500-00000F000000}"/>
    <hyperlink ref="F239" r:id="rId17" xr:uid="{00000000-0004-0000-0500-000010000000}"/>
    <hyperlink ref="F244" r:id="rId18" xr:uid="{00000000-0004-0000-0500-000011000000}"/>
    <hyperlink ref="F250" r:id="rId19" xr:uid="{00000000-0004-0000-0500-000012000000}"/>
    <hyperlink ref="F259" r:id="rId20" xr:uid="{00000000-0004-0000-0500-000013000000}"/>
    <hyperlink ref="F265" r:id="rId21" xr:uid="{00000000-0004-0000-0500-000014000000}"/>
    <hyperlink ref="F271" r:id="rId22" xr:uid="{00000000-0004-0000-0500-000015000000}"/>
    <hyperlink ref="F282" r:id="rId23" xr:uid="{00000000-0004-0000-0500-000016000000}"/>
    <hyperlink ref="F287" r:id="rId24" xr:uid="{00000000-0004-0000-0500-000017000000}"/>
    <hyperlink ref="F292" r:id="rId25" xr:uid="{00000000-0004-0000-0500-000018000000}"/>
    <hyperlink ref="F297" r:id="rId26" xr:uid="{00000000-0004-0000-0500-000019000000}"/>
    <hyperlink ref="F302" r:id="rId27" xr:uid="{00000000-0004-0000-0500-00001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100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110</v>
      </c>
      <c r="L4" s="19"/>
      <c r="M4" s="88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30" t="str">
        <f>'Rekapitulace stavby'!K6</f>
        <v>WALDORFSKÁ ŠKOLA BRNO - VÝMĚNA PODLAHOVÝCH KRYTIN</v>
      </c>
      <c r="F7" s="231"/>
      <c r="G7" s="231"/>
      <c r="H7" s="231"/>
      <c r="L7" s="19"/>
    </row>
    <row r="8" spans="2:46" s="1" customFormat="1" ht="12" customHeight="1">
      <c r="B8" s="31"/>
      <c r="D8" s="26" t="s">
        <v>117</v>
      </c>
      <c r="L8" s="31"/>
    </row>
    <row r="9" spans="2:46" s="1" customFormat="1" ht="16.5" customHeight="1">
      <c r="B9" s="31"/>
      <c r="E9" s="192" t="s">
        <v>625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35</v>
      </c>
      <c r="J30" s="65">
        <f>ROUND(J117,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4" t="s">
        <v>39</v>
      </c>
      <c r="E33" s="26" t="s">
        <v>40</v>
      </c>
      <c r="F33" s="91">
        <f>ROUND((SUM(BE117:BE127)),  2)</f>
        <v>0</v>
      </c>
      <c r="I33" s="92">
        <v>0.21</v>
      </c>
      <c r="J33" s="91">
        <f>ROUND(((SUM(BE117:BE127))*I33),  2)</f>
        <v>0</v>
      </c>
      <c r="L33" s="31"/>
    </row>
    <row r="34" spans="2:12" s="1" customFormat="1" ht="14.45" customHeight="1">
      <c r="B34" s="31"/>
      <c r="E34" s="26" t="s">
        <v>41</v>
      </c>
      <c r="F34" s="91">
        <f>ROUND((SUM(BF117:BF127)),  2)</f>
        <v>0</v>
      </c>
      <c r="I34" s="92">
        <v>0.12</v>
      </c>
      <c r="J34" s="91">
        <f>ROUND(((SUM(BF117:BF127))*I34),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1">
        <f>ROUND((SUM(BG117:BG127)),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1">
        <f>ROUND((SUM(BH117:BH127)),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1">
        <f>ROUND((SUM(BI117:BI127)),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45</v>
      </c>
      <c r="E39" s="56"/>
      <c r="F39" s="56"/>
      <c r="G39" s="95" t="s">
        <v>46</v>
      </c>
      <c r="H39" s="96" t="s">
        <v>47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99" t="s">
        <v>51</v>
      </c>
      <c r="G61" s="42" t="s">
        <v>50</v>
      </c>
      <c r="H61" s="33"/>
      <c r="I61" s="33"/>
      <c r="J61" s="10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99" t="s">
        <v>51</v>
      </c>
      <c r="G76" s="42" t="s">
        <v>50</v>
      </c>
      <c r="H76" s="33"/>
      <c r="I76" s="33"/>
      <c r="J76" s="10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0" t="str">
        <f>E7</f>
        <v>WALDORFSKÁ ŠKOLA BRNO - VÝMĚNA PODLAHOVÝCH KRYTIN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117</v>
      </c>
      <c r="L86" s="31"/>
    </row>
    <row r="87" spans="2:47" s="1" customFormat="1" ht="16.5" customHeight="1">
      <c r="B87" s="31"/>
      <c r="E87" s="192" t="str">
        <f>E9</f>
        <v>VRN - Vedlejší a ostatní náklady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BRNO</v>
      </c>
      <c r="I89" s="26" t="s">
        <v>22</v>
      </c>
      <c r="J89" s="51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WALDORFSKÁ ŠKOLA BRNO PLOVDIVSKÁ 2572/8, 616 00 BR</v>
      </c>
      <c r="I91" s="26" t="s">
        <v>29</v>
      </c>
      <c r="J91" s="29" t="str">
        <f>E21</f>
        <v>Ing.Šárka JUSTOVÁ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120</v>
      </c>
      <c r="D94" s="93"/>
      <c r="E94" s="93"/>
      <c r="F94" s="93"/>
      <c r="G94" s="93"/>
      <c r="H94" s="93"/>
      <c r="I94" s="93"/>
      <c r="J94" s="102" t="s">
        <v>121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122</v>
      </c>
      <c r="J96" s="65">
        <f>J117</f>
        <v>0</v>
      </c>
      <c r="L96" s="31"/>
      <c r="AU96" s="16" t="s">
        <v>123</v>
      </c>
    </row>
    <row r="97" spans="2:12" s="8" customFormat="1" ht="24.95" customHeight="1">
      <c r="B97" s="104"/>
      <c r="D97" s="105" t="s">
        <v>626</v>
      </c>
      <c r="E97" s="106"/>
      <c r="F97" s="106"/>
      <c r="G97" s="106"/>
      <c r="H97" s="106"/>
      <c r="I97" s="106"/>
      <c r="J97" s="107">
        <f>J118</f>
        <v>0</v>
      </c>
      <c r="L97" s="104"/>
    </row>
    <row r="98" spans="2:12" s="1" customFormat="1" ht="21.75" customHeight="1">
      <c r="B98" s="31"/>
      <c r="L98" s="31"/>
    </row>
    <row r="99" spans="2:12" s="1" customFormat="1" ht="6.95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31"/>
    </row>
    <row r="103" spans="2:12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1"/>
    </row>
    <row r="104" spans="2:12" s="1" customFormat="1" ht="24.95" customHeight="1">
      <c r="B104" s="31"/>
      <c r="C104" s="20" t="s">
        <v>132</v>
      </c>
      <c r="L104" s="31"/>
    </row>
    <row r="105" spans="2:12" s="1" customFormat="1" ht="6.95" customHeight="1">
      <c r="B105" s="31"/>
      <c r="L105" s="31"/>
    </row>
    <row r="106" spans="2:12" s="1" customFormat="1" ht="12" customHeight="1">
      <c r="B106" s="31"/>
      <c r="C106" s="26" t="s">
        <v>16</v>
      </c>
      <c r="L106" s="31"/>
    </row>
    <row r="107" spans="2:12" s="1" customFormat="1" ht="26.25" customHeight="1">
      <c r="B107" s="31"/>
      <c r="E107" s="230" t="str">
        <f>E7</f>
        <v>WALDORFSKÁ ŠKOLA BRNO - VÝMĚNA PODLAHOVÝCH KRYTIN</v>
      </c>
      <c r="F107" s="231"/>
      <c r="G107" s="231"/>
      <c r="H107" s="231"/>
      <c r="L107" s="31"/>
    </row>
    <row r="108" spans="2:12" s="1" customFormat="1" ht="12" customHeight="1">
      <c r="B108" s="31"/>
      <c r="C108" s="26" t="s">
        <v>117</v>
      </c>
      <c r="L108" s="31"/>
    </row>
    <row r="109" spans="2:12" s="1" customFormat="1" ht="16.5" customHeight="1">
      <c r="B109" s="31"/>
      <c r="E109" s="192" t="str">
        <f>E9</f>
        <v>VRN - Vedlejší a ostatní náklady</v>
      </c>
      <c r="F109" s="232"/>
      <c r="G109" s="232"/>
      <c r="H109" s="232"/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20</v>
      </c>
      <c r="F111" s="24" t="str">
        <f>F12</f>
        <v>BRNO</v>
      </c>
      <c r="I111" s="26" t="s">
        <v>22</v>
      </c>
      <c r="J111" s="51">
        <f>IF(J12="","",J12)</f>
        <v>0</v>
      </c>
      <c r="L111" s="31"/>
    </row>
    <row r="112" spans="2:12" s="1" customFormat="1" ht="6.95" customHeight="1">
      <c r="B112" s="31"/>
      <c r="L112" s="31"/>
    </row>
    <row r="113" spans="2:65" s="1" customFormat="1" ht="15.2" customHeight="1">
      <c r="B113" s="31"/>
      <c r="C113" s="26" t="s">
        <v>23</v>
      </c>
      <c r="F113" s="24" t="str">
        <f>E15</f>
        <v>WALDORFSKÁ ŠKOLA BRNO PLOVDIVSKÁ 2572/8, 616 00 BR</v>
      </c>
      <c r="I113" s="26" t="s">
        <v>29</v>
      </c>
      <c r="J113" s="29" t="str">
        <f>E21</f>
        <v>Ing.Šárka JUSTOVÁ</v>
      </c>
      <c r="L113" s="31"/>
    </row>
    <row r="114" spans="2:65" s="1" customFormat="1" ht="15.2" customHeight="1">
      <c r="B114" s="31"/>
      <c r="C114" s="26" t="s">
        <v>27</v>
      </c>
      <c r="F114" s="24" t="str">
        <f>IF(E18="","",E18)</f>
        <v>Vyplň údaj</v>
      </c>
      <c r="I114" s="26" t="s">
        <v>32</v>
      </c>
      <c r="J114" s="29" t="str">
        <f>E24</f>
        <v xml:space="preserve"> </v>
      </c>
      <c r="L114" s="31"/>
    </row>
    <row r="115" spans="2:65" s="1" customFormat="1" ht="10.35" customHeight="1">
      <c r="B115" s="31"/>
      <c r="L115" s="31"/>
    </row>
    <row r="116" spans="2:65" s="10" customFormat="1" ht="29.25" customHeight="1">
      <c r="B116" s="112"/>
      <c r="C116" s="113" t="s">
        <v>133</v>
      </c>
      <c r="D116" s="114" t="s">
        <v>60</v>
      </c>
      <c r="E116" s="114" t="s">
        <v>56</v>
      </c>
      <c r="F116" s="114" t="s">
        <v>57</v>
      </c>
      <c r="G116" s="114" t="s">
        <v>134</v>
      </c>
      <c r="H116" s="114" t="s">
        <v>135</v>
      </c>
      <c r="I116" s="114" t="s">
        <v>136</v>
      </c>
      <c r="J116" s="114" t="s">
        <v>121</v>
      </c>
      <c r="K116" s="115" t="s">
        <v>137</v>
      </c>
      <c r="L116" s="112"/>
      <c r="M116" s="58" t="s">
        <v>1</v>
      </c>
      <c r="N116" s="59" t="s">
        <v>39</v>
      </c>
      <c r="O116" s="59" t="s">
        <v>138</v>
      </c>
      <c r="P116" s="59" t="s">
        <v>139</v>
      </c>
      <c r="Q116" s="59" t="s">
        <v>140</v>
      </c>
      <c r="R116" s="59" t="s">
        <v>141</v>
      </c>
      <c r="S116" s="59" t="s">
        <v>142</v>
      </c>
      <c r="T116" s="60" t="s">
        <v>143</v>
      </c>
    </row>
    <row r="117" spans="2:65" s="1" customFormat="1" ht="22.9" customHeight="1">
      <c r="B117" s="31"/>
      <c r="C117" s="63" t="s">
        <v>144</v>
      </c>
      <c r="J117" s="116">
        <f>BK117</f>
        <v>0</v>
      </c>
      <c r="L117" s="31"/>
      <c r="M117" s="61"/>
      <c r="N117" s="52"/>
      <c r="O117" s="52"/>
      <c r="P117" s="117">
        <f>P118</f>
        <v>0</v>
      </c>
      <c r="Q117" s="52"/>
      <c r="R117" s="117">
        <f>R118</f>
        <v>0</v>
      </c>
      <c r="S117" s="52"/>
      <c r="T117" s="118">
        <f>T118</f>
        <v>0</v>
      </c>
      <c r="AT117" s="16" t="s">
        <v>74</v>
      </c>
      <c r="AU117" s="16" t="s">
        <v>123</v>
      </c>
      <c r="BK117" s="119">
        <f>BK118</f>
        <v>0</v>
      </c>
    </row>
    <row r="118" spans="2:65" s="11" customFormat="1" ht="25.9" customHeight="1">
      <c r="B118" s="120"/>
      <c r="D118" s="121" t="s">
        <v>74</v>
      </c>
      <c r="E118" s="122" t="s">
        <v>98</v>
      </c>
      <c r="F118" s="122" t="s">
        <v>627</v>
      </c>
      <c r="I118" s="123"/>
      <c r="J118" s="124">
        <f>BK118</f>
        <v>0</v>
      </c>
      <c r="L118" s="120"/>
      <c r="M118" s="125"/>
      <c r="P118" s="126">
        <f>SUM(P119:P127)</f>
        <v>0</v>
      </c>
      <c r="R118" s="126">
        <f>SUM(R119:R127)</f>
        <v>0</v>
      </c>
      <c r="T118" s="127">
        <f>SUM(T119:T127)</f>
        <v>0</v>
      </c>
      <c r="AR118" s="121" t="s">
        <v>176</v>
      </c>
      <c r="AT118" s="128" t="s">
        <v>74</v>
      </c>
      <c r="AU118" s="128" t="s">
        <v>75</v>
      </c>
      <c r="AY118" s="121" t="s">
        <v>147</v>
      </c>
      <c r="BK118" s="129">
        <f>SUM(BK119:BK127)</f>
        <v>0</v>
      </c>
    </row>
    <row r="119" spans="2:65" s="1" customFormat="1" ht="16.5" customHeight="1">
      <c r="B119" s="31"/>
      <c r="C119" s="132" t="s">
        <v>83</v>
      </c>
      <c r="D119" s="132" t="s">
        <v>150</v>
      </c>
      <c r="E119" s="133" t="s">
        <v>628</v>
      </c>
      <c r="F119" s="134" t="s">
        <v>629</v>
      </c>
      <c r="G119" s="135" t="s">
        <v>630</v>
      </c>
      <c r="H119" s="136">
        <v>1</v>
      </c>
      <c r="I119" s="137"/>
      <c r="J119" s="138">
        <f>ROUND(I119*H119,2)</f>
        <v>0</v>
      </c>
      <c r="K119" s="134" t="s">
        <v>1</v>
      </c>
      <c r="L119" s="31"/>
      <c r="M119" s="139" t="s">
        <v>1</v>
      </c>
      <c r="N119" s="140" t="s">
        <v>40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631</v>
      </c>
      <c r="AT119" s="143" t="s">
        <v>150</v>
      </c>
      <c r="AU119" s="143" t="s">
        <v>83</v>
      </c>
      <c r="AY119" s="16" t="s">
        <v>147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6" t="s">
        <v>83</v>
      </c>
      <c r="BK119" s="144">
        <f>ROUND(I119*H119,2)</f>
        <v>0</v>
      </c>
      <c r="BL119" s="16" t="s">
        <v>631</v>
      </c>
      <c r="BM119" s="143" t="s">
        <v>632</v>
      </c>
    </row>
    <row r="120" spans="2:65" s="1" customFormat="1" ht="19.5">
      <c r="B120" s="31"/>
      <c r="D120" s="150" t="s">
        <v>544</v>
      </c>
      <c r="F120" s="183" t="s">
        <v>633</v>
      </c>
      <c r="I120" s="147"/>
      <c r="L120" s="31"/>
      <c r="M120" s="148"/>
      <c r="T120" s="55"/>
      <c r="AT120" s="16" t="s">
        <v>544</v>
      </c>
      <c r="AU120" s="16" t="s">
        <v>83</v>
      </c>
    </row>
    <row r="121" spans="2:65" s="1" customFormat="1" ht="16.5" customHeight="1">
      <c r="B121" s="31"/>
      <c r="C121" s="132" t="s">
        <v>85</v>
      </c>
      <c r="D121" s="132" t="s">
        <v>150</v>
      </c>
      <c r="E121" s="133" t="s">
        <v>634</v>
      </c>
      <c r="F121" s="134" t="s">
        <v>635</v>
      </c>
      <c r="G121" s="135" t="s">
        <v>630</v>
      </c>
      <c r="H121" s="136">
        <v>1</v>
      </c>
      <c r="I121" s="137"/>
      <c r="J121" s="138">
        <f>ROUND(I121*H121,2)</f>
        <v>0</v>
      </c>
      <c r="K121" s="134" t="s">
        <v>636</v>
      </c>
      <c r="L121" s="31"/>
      <c r="M121" s="139" t="s">
        <v>1</v>
      </c>
      <c r="N121" s="140" t="s">
        <v>40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631</v>
      </c>
      <c r="AT121" s="143" t="s">
        <v>150</v>
      </c>
      <c r="AU121" s="143" t="s">
        <v>83</v>
      </c>
      <c r="AY121" s="16" t="s">
        <v>147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6" t="s">
        <v>83</v>
      </c>
      <c r="BK121" s="144">
        <f>ROUND(I121*H121,2)</f>
        <v>0</v>
      </c>
      <c r="BL121" s="16" t="s">
        <v>631</v>
      </c>
      <c r="BM121" s="143" t="s">
        <v>637</v>
      </c>
    </row>
    <row r="122" spans="2:65" s="1" customFormat="1" ht="11.25">
      <c r="B122" s="31"/>
      <c r="D122" s="145" t="s">
        <v>157</v>
      </c>
      <c r="F122" s="146" t="s">
        <v>638</v>
      </c>
      <c r="I122" s="147"/>
      <c r="L122" s="31"/>
      <c r="M122" s="148"/>
      <c r="T122" s="55"/>
      <c r="AT122" s="16" t="s">
        <v>157</v>
      </c>
      <c r="AU122" s="16" t="s">
        <v>83</v>
      </c>
    </row>
    <row r="123" spans="2:65" s="1" customFormat="1" ht="117">
      <c r="B123" s="31"/>
      <c r="D123" s="150" t="s">
        <v>544</v>
      </c>
      <c r="F123" s="183" t="s">
        <v>639</v>
      </c>
      <c r="I123" s="147"/>
      <c r="L123" s="31"/>
      <c r="M123" s="148"/>
      <c r="T123" s="55"/>
      <c r="AT123" s="16" t="s">
        <v>544</v>
      </c>
      <c r="AU123" s="16" t="s">
        <v>83</v>
      </c>
    </row>
    <row r="124" spans="2:65" s="1" customFormat="1" ht="16.5" customHeight="1">
      <c r="B124" s="31"/>
      <c r="C124" s="132" t="s">
        <v>105</v>
      </c>
      <c r="D124" s="132" t="s">
        <v>150</v>
      </c>
      <c r="E124" s="133" t="s">
        <v>640</v>
      </c>
      <c r="F124" s="134" t="s">
        <v>641</v>
      </c>
      <c r="G124" s="135" t="s">
        <v>630</v>
      </c>
      <c r="H124" s="136">
        <v>1</v>
      </c>
      <c r="I124" s="137"/>
      <c r="J124" s="138">
        <f>ROUND(I124*H124,2)</f>
        <v>0</v>
      </c>
      <c r="K124" s="134" t="s">
        <v>642</v>
      </c>
      <c r="L124" s="31"/>
      <c r="M124" s="139" t="s">
        <v>1</v>
      </c>
      <c r="N124" s="140" t="s">
        <v>40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631</v>
      </c>
      <c r="AT124" s="143" t="s">
        <v>150</v>
      </c>
      <c r="AU124" s="143" t="s">
        <v>83</v>
      </c>
      <c r="AY124" s="16" t="s">
        <v>147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6" t="s">
        <v>83</v>
      </c>
      <c r="BK124" s="144">
        <f>ROUND(I124*H124,2)</f>
        <v>0</v>
      </c>
      <c r="BL124" s="16" t="s">
        <v>631</v>
      </c>
      <c r="BM124" s="143" t="s">
        <v>643</v>
      </c>
    </row>
    <row r="125" spans="2:65" s="1" customFormat="1" ht="11.25">
      <c r="B125" s="31"/>
      <c r="D125" s="145" t="s">
        <v>157</v>
      </c>
      <c r="F125" s="146" t="s">
        <v>644</v>
      </c>
      <c r="I125" s="147"/>
      <c r="L125" s="31"/>
      <c r="M125" s="148"/>
      <c r="T125" s="55"/>
      <c r="AT125" s="16" t="s">
        <v>157</v>
      </c>
      <c r="AU125" s="16" t="s">
        <v>83</v>
      </c>
    </row>
    <row r="126" spans="2:65" s="1" customFormat="1" ht="16.5" customHeight="1">
      <c r="B126" s="31"/>
      <c r="C126" s="132" t="s">
        <v>155</v>
      </c>
      <c r="D126" s="132" t="s">
        <v>150</v>
      </c>
      <c r="E126" s="133" t="s">
        <v>645</v>
      </c>
      <c r="F126" s="134" t="s">
        <v>646</v>
      </c>
      <c r="G126" s="135" t="s">
        <v>630</v>
      </c>
      <c r="H126" s="136">
        <v>1</v>
      </c>
      <c r="I126" s="137"/>
      <c r="J126" s="138">
        <f>ROUND(I126*H126,2)</f>
        <v>0</v>
      </c>
      <c r="K126" s="134" t="s">
        <v>1</v>
      </c>
      <c r="L126" s="31"/>
      <c r="M126" s="139" t="s">
        <v>1</v>
      </c>
      <c r="N126" s="140" t="s">
        <v>40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631</v>
      </c>
      <c r="AT126" s="143" t="s">
        <v>150</v>
      </c>
      <c r="AU126" s="143" t="s">
        <v>83</v>
      </c>
      <c r="AY126" s="16" t="s">
        <v>147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6" t="s">
        <v>83</v>
      </c>
      <c r="BK126" s="144">
        <f>ROUND(I126*H126,2)</f>
        <v>0</v>
      </c>
      <c r="BL126" s="16" t="s">
        <v>631</v>
      </c>
      <c r="BM126" s="143" t="s">
        <v>647</v>
      </c>
    </row>
    <row r="127" spans="2:65" s="1" customFormat="1" ht="19.5">
      <c r="B127" s="31"/>
      <c r="D127" s="150" t="s">
        <v>544</v>
      </c>
      <c r="F127" s="183" t="s">
        <v>648</v>
      </c>
      <c r="I127" s="147"/>
      <c r="L127" s="31"/>
      <c r="M127" s="180"/>
      <c r="N127" s="181"/>
      <c r="O127" s="181"/>
      <c r="P127" s="181"/>
      <c r="Q127" s="181"/>
      <c r="R127" s="181"/>
      <c r="S127" s="181"/>
      <c r="T127" s="182"/>
      <c r="AT127" s="16" t="s">
        <v>544</v>
      </c>
      <c r="AU127" s="16" t="s">
        <v>83</v>
      </c>
    </row>
    <row r="128" spans="2:65" s="1" customFormat="1" ht="6.95" customHeight="1"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31"/>
    </row>
  </sheetData>
  <sheetProtection algorithmName="SHA-512" hashValue="hRCOJu85c1bUouEAMIlweRzOVM1iQe/GmBwXhBFjE3erOekXU3RF80e3lQHFX3UDS+JUdVz6pAyfRYjLgKUJXQ==" saltValue="bSBvVFD2b3GW3McV8TpanzltU7M4IcCTgYKQ3v8ia22AMiTqBRdIG+KDBIxsUZjlYFRs9hBTy1MensvlSWOaVA==" spinCount="100000" sheet="1" objects="1" scenarios="1" formatColumns="0" formatRows="0" autoFilter="0"/>
  <autoFilter ref="C116:K127" xr:uid="{00000000-0009-0000-0000-000006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hyperlinks>
    <hyperlink ref="F122" r:id="rId1" xr:uid="{00000000-0004-0000-0600-000000000000}"/>
    <hyperlink ref="F125" r:id="rId2" xr:uid="{00000000-0004-0000-06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12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649</v>
      </c>
      <c r="H4" s="19"/>
    </row>
    <row r="5" spans="2:8" ht="12" customHeight="1">
      <c r="B5" s="19"/>
      <c r="C5" s="23" t="s">
        <v>13</v>
      </c>
      <c r="D5" s="219" t="s">
        <v>14</v>
      </c>
      <c r="E5" s="215"/>
      <c r="F5" s="215"/>
      <c r="H5" s="19"/>
    </row>
    <row r="6" spans="2:8" ht="36.950000000000003" customHeight="1">
      <c r="B6" s="19"/>
      <c r="C6" s="25" t="s">
        <v>16</v>
      </c>
      <c r="D6" s="216" t="s">
        <v>17</v>
      </c>
      <c r="E6" s="215"/>
      <c r="F6" s="215"/>
      <c r="H6" s="19"/>
    </row>
    <row r="7" spans="2:8" ht="16.5" customHeight="1">
      <c r="B7" s="19"/>
      <c r="C7" s="26" t="s">
        <v>22</v>
      </c>
      <c r="D7" s="51">
        <f>'Rekapitulace stavby'!AN8</f>
        <v>0</v>
      </c>
      <c r="H7" s="19"/>
    </row>
    <row r="8" spans="2:8" s="1" customFormat="1" ht="10.9" customHeight="1">
      <c r="B8" s="31"/>
      <c r="H8" s="31"/>
    </row>
    <row r="9" spans="2:8" s="10" customFormat="1" ht="29.25" customHeight="1">
      <c r="B9" s="112"/>
      <c r="C9" s="113" t="s">
        <v>56</v>
      </c>
      <c r="D9" s="114" t="s">
        <v>57</v>
      </c>
      <c r="E9" s="114" t="s">
        <v>134</v>
      </c>
      <c r="F9" s="115" t="s">
        <v>650</v>
      </c>
      <c r="H9" s="112"/>
    </row>
    <row r="10" spans="2:8" s="1" customFormat="1" ht="26.45" customHeight="1">
      <c r="B10" s="31"/>
      <c r="C10" s="184" t="s">
        <v>80</v>
      </c>
      <c r="D10" s="184" t="s">
        <v>81</v>
      </c>
      <c r="H10" s="31"/>
    </row>
    <row r="11" spans="2:8" s="1" customFormat="1" ht="16.899999999999999" customHeight="1">
      <c r="B11" s="31"/>
      <c r="C11" s="185" t="s">
        <v>436</v>
      </c>
      <c r="D11" s="186" t="s">
        <v>436</v>
      </c>
      <c r="E11" s="187" t="s">
        <v>103</v>
      </c>
      <c r="F11" s="188">
        <v>0</v>
      </c>
      <c r="H11" s="31"/>
    </row>
    <row r="12" spans="2:8" s="1" customFormat="1" ht="16.899999999999999" customHeight="1">
      <c r="B12" s="31"/>
      <c r="C12" s="185" t="s">
        <v>438</v>
      </c>
      <c r="D12" s="186" t="s">
        <v>439</v>
      </c>
      <c r="E12" s="187" t="s">
        <v>103</v>
      </c>
      <c r="F12" s="188">
        <v>0</v>
      </c>
      <c r="H12" s="31"/>
    </row>
    <row r="13" spans="2:8" s="1" customFormat="1" ht="16.899999999999999" customHeight="1">
      <c r="B13" s="31"/>
      <c r="C13" s="185" t="s">
        <v>111</v>
      </c>
      <c r="D13" s="186" t="s">
        <v>112</v>
      </c>
      <c r="E13" s="187" t="s">
        <v>103</v>
      </c>
      <c r="F13" s="188">
        <v>27.51</v>
      </c>
      <c r="H13" s="31"/>
    </row>
    <row r="14" spans="2:8" s="1" customFormat="1" ht="16.899999999999999" customHeight="1">
      <c r="B14" s="31"/>
      <c r="C14" s="189" t="s">
        <v>1</v>
      </c>
      <c r="D14" s="189" t="s">
        <v>651</v>
      </c>
      <c r="E14" s="16" t="s">
        <v>1</v>
      </c>
      <c r="F14" s="190">
        <v>0</v>
      </c>
      <c r="H14" s="31"/>
    </row>
    <row r="15" spans="2:8" s="1" customFormat="1" ht="16.899999999999999" customHeight="1">
      <c r="B15" s="31"/>
      <c r="C15" s="189" t="s">
        <v>1</v>
      </c>
      <c r="D15" s="189" t="s">
        <v>652</v>
      </c>
      <c r="E15" s="16" t="s">
        <v>1</v>
      </c>
      <c r="F15" s="190">
        <v>28.41</v>
      </c>
      <c r="H15" s="31"/>
    </row>
    <row r="16" spans="2:8" s="1" customFormat="1" ht="16.899999999999999" customHeight="1">
      <c r="B16" s="31"/>
      <c r="C16" s="189" t="s">
        <v>1</v>
      </c>
      <c r="D16" s="189" t="s">
        <v>653</v>
      </c>
      <c r="E16" s="16" t="s">
        <v>1</v>
      </c>
      <c r="F16" s="190">
        <v>-0.9</v>
      </c>
      <c r="H16" s="31"/>
    </row>
    <row r="17" spans="2:8" s="1" customFormat="1" ht="16.899999999999999" customHeight="1">
      <c r="B17" s="31"/>
      <c r="C17" s="189" t="s">
        <v>1</v>
      </c>
      <c r="D17" s="189" t="s">
        <v>169</v>
      </c>
      <c r="E17" s="16" t="s">
        <v>1</v>
      </c>
      <c r="F17" s="190">
        <v>27.51</v>
      </c>
      <c r="H17" s="31"/>
    </row>
    <row r="18" spans="2:8" s="1" customFormat="1" ht="16.899999999999999" customHeight="1">
      <c r="B18" s="31"/>
      <c r="C18" s="191" t="s">
        <v>654</v>
      </c>
      <c r="H18" s="31"/>
    </row>
    <row r="19" spans="2:8" s="1" customFormat="1" ht="16.899999999999999" customHeight="1">
      <c r="B19" s="31"/>
      <c r="C19" s="189" t="s">
        <v>344</v>
      </c>
      <c r="D19" s="189" t="s">
        <v>345</v>
      </c>
      <c r="E19" s="16" t="s">
        <v>108</v>
      </c>
      <c r="F19" s="190">
        <v>27.51</v>
      </c>
      <c r="H19" s="31"/>
    </row>
    <row r="20" spans="2:8" s="1" customFormat="1" ht="16.899999999999999" customHeight="1">
      <c r="B20" s="31"/>
      <c r="C20" s="189" t="s">
        <v>349</v>
      </c>
      <c r="D20" s="189" t="s">
        <v>350</v>
      </c>
      <c r="E20" s="16" t="s">
        <v>108</v>
      </c>
      <c r="F20" s="190">
        <v>27.51</v>
      </c>
      <c r="H20" s="31"/>
    </row>
    <row r="21" spans="2:8" s="1" customFormat="1" ht="16.899999999999999" customHeight="1">
      <c r="B21" s="31"/>
      <c r="C21" s="185" t="s">
        <v>106</v>
      </c>
      <c r="D21" s="186" t="s">
        <v>107</v>
      </c>
      <c r="E21" s="187" t="s">
        <v>108</v>
      </c>
      <c r="F21" s="188">
        <v>0.9</v>
      </c>
      <c r="H21" s="31"/>
    </row>
    <row r="22" spans="2:8" s="1" customFormat="1" ht="16.899999999999999" customHeight="1">
      <c r="B22" s="31"/>
      <c r="C22" s="189" t="s">
        <v>1</v>
      </c>
      <c r="D22" s="189" t="s">
        <v>651</v>
      </c>
      <c r="E22" s="16" t="s">
        <v>1</v>
      </c>
      <c r="F22" s="190">
        <v>0</v>
      </c>
      <c r="H22" s="31"/>
    </row>
    <row r="23" spans="2:8" s="1" customFormat="1" ht="16.899999999999999" customHeight="1">
      <c r="B23" s="31"/>
      <c r="C23" s="189" t="s">
        <v>1</v>
      </c>
      <c r="D23" s="189" t="s">
        <v>109</v>
      </c>
      <c r="E23" s="16" t="s">
        <v>1</v>
      </c>
      <c r="F23" s="190">
        <v>0.9</v>
      </c>
      <c r="H23" s="31"/>
    </row>
    <row r="24" spans="2:8" s="1" customFormat="1" ht="16.899999999999999" customHeight="1">
      <c r="B24" s="31"/>
      <c r="C24" s="191" t="s">
        <v>654</v>
      </c>
      <c r="H24" s="31"/>
    </row>
    <row r="25" spans="2:8" s="1" customFormat="1" ht="16.899999999999999" customHeight="1">
      <c r="B25" s="31"/>
      <c r="C25" s="189" t="s">
        <v>359</v>
      </c>
      <c r="D25" s="189" t="s">
        <v>360</v>
      </c>
      <c r="E25" s="16" t="s">
        <v>108</v>
      </c>
      <c r="F25" s="190">
        <v>0.9</v>
      </c>
      <c r="H25" s="31"/>
    </row>
    <row r="26" spans="2:8" s="1" customFormat="1" ht="16.899999999999999" customHeight="1">
      <c r="B26" s="31"/>
      <c r="C26" s="185" t="s">
        <v>114</v>
      </c>
      <c r="D26" s="186" t="s">
        <v>115</v>
      </c>
      <c r="E26" s="187" t="s">
        <v>108</v>
      </c>
      <c r="F26" s="188">
        <v>90</v>
      </c>
      <c r="H26" s="31"/>
    </row>
    <row r="27" spans="2:8" s="1" customFormat="1" ht="16.899999999999999" customHeight="1">
      <c r="B27" s="31"/>
      <c r="C27" s="189" t="s">
        <v>1</v>
      </c>
      <c r="D27" s="189" t="s">
        <v>655</v>
      </c>
      <c r="E27" s="16" t="s">
        <v>1</v>
      </c>
      <c r="F27" s="190">
        <v>0</v>
      </c>
      <c r="H27" s="31"/>
    </row>
    <row r="28" spans="2:8" s="1" customFormat="1" ht="16.899999999999999" customHeight="1">
      <c r="B28" s="31"/>
      <c r="C28" s="189" t="s">
        <v>1</v>
      </c>
      <c r="D28" s="189" t="s">
        <v>656</v>
      </c>
      <c r="E28" s="16" t="s">
        <v>1</v>
      </c>
      <c r="F28" s="190">
        <v>30</v>
      </c>
      <c r="H28" s="31"/>
    </row>
    <row r="29" spans="2:8" s="1" customFormat="1" ht="16.899999999999999" customHeight="1">
      <c r="B29" s="31"/>
      <c r="C29" s="189" t="s">
        <v>1</v>
      </c>
      <c r="D29" s="189" t="s">
        <v>657</v>
      </c>
      <c r="E29" s="16" t="s">
        <v>1</v>
      </c>
      <c r="F29" s="190">
        <v>0</v>
      </c>
      <c r="H29" s="31"/>
    </row>
    <row r="30" spans="2:8" s="1" customFormat="1" ht="16.899999999999999" customHeight="1">
      <c r="B30" s="31"/>
      <c r="C30" s="189" t="s">
        <v>1</v>
      </c>
      <c r="D30" s="189" t="s">
        <v>656</v>
      </c>
      <c r="E30" s="16" t="s">
        <v>1</v>
      </c>
      <c r="F30" s="190">
        <v>30</v>
      </c>
      <c r="H30" s="31"/>
    </row>
    <row r="31" spans="2:8" s="1" customFormat="1" ht="16.899999999999999" customHeight="1">
      <c r="B31" s="31"/>
      <c r="C31" s="189" t="s">
        <v>1</v>
      </c>
      <c r="D31" s="189" t="s">
        <v>658</v>
      </c>
      <c r="E31" s="16" t="s">
        <v>1</v>
      </c>
      <c r="F31" s="190">
        <v>0</v>
      </c>
      <c r="H31" s="31"/>
    </row>
    <row r="32" spans="2:8" s="1" customFormat="1" ht="16.899999999999999" customHeight="1">
      <c r="B32" s="31"/>
      <c r="C32" s="189" t="s">
        <v>1</v>
      </c>
      <c r="D32" s="189" t="s">
        <v>656</v>
      </c>
      <c r="E32" s="16" t="s">
        <v>1</v>
      </c>
      <c r="F32" s="190">
        <v>30</v>
      </c>
      <c r="H32" s="31"/>
    </row>
    <row r="33" spans="2:8" s="1" customFormat="1" ht="16.899999999999999" customHeight="1">
      <c r="B33" s="31"/>
      <c r="C33" s="189" t="s">
        <v>1</v>
      </c>
      <c r="D33" s="189" t="s">
        <v>169</v>
      </c>
      <c r="E33" s="16" t="s">
        <v>1</v>
      </c>
      <c r="F33" s="190">
        <v>90</v>
      </c>
      <c r="H33" s="31"/>
    </row>
    <row r="34" spans="2:8" s="1" customFormat="1" ht="16.899999999999999" customHeight="1">
      <c r="B34" s="31"/>
      <c r="C34" s="191" t="s">
        <v>654</v>
      </c>
      <c r="H34" s="31"/>
    </row>
    <row r="35" spans="2:8" s="1" customFormat="1" ht="16.899999999999999" customHeight="1">
      <c r="B35" s="31"/>
      <c r="C35" s="189" t="s">
        <v>284</v>
      </c>
      <c r="D35" s="189" t="s">
        <v>285</v>
      </c>
      <c r="E35" s="16" t="s">
        <v>103</v>
      </c>
      <c r="F35" s="190">
        <v>31.5</v>
      </c>
      <c r="H35" s="31"/>
    </row>
    <row r="36" spans="2:8" s="1" customFormat="1" ht="16.899999999999999" customHeight="1">
      <c r="B36" s="31"/>
      <c r="C36" s="189" t="s">
        <v>325</v>
      </c>
      <c r="D36" s="189" t="s">
        <v>326</v>
      </c>
      <c r="E36" s="16" t="s">
        <v>108</v>
      </c>
      <c r="F36" s="190">
        <v>90</v>
      </c>
      <c r="H36" s="31"/>
    </row>
    <row r="37" spans="2:8" s="1" customFormat="1" ht="16.899999999999999" customHeight="1">
      <c r="B37" s="31"/>
      <c r="C37" s="189" t="s">
        <v>330</v>
      </c>
      <c r="D37" s="189" t="s">
        <v>331</v>
      </c>
      <c r="E37" s="16" t="s">
        <v>108</v>
      </c>
      <c r="F37" s="190">
        <v>90</v>
      </c>
      <c r="H37" s="31"/>
    </row>
    <row r="38" spans="2:8" s="1" customFormat="1" ht="16.899999999999999" customHeight="1">
      <c r="B38" s="31"/>
      <c r="C38" s="189" t="s">
        <v>335</v>
      </c>
      <c r="D38" s="189" t="s">
        <v>336</v>
      </c>
      <c r="E38" s="16" t="s">
        <v>108</v>
      </c>
      <c r="F38" s="190">
        <v>90</v>
      </c>
      <c r="H38" s="31"/>
    </row>
    <row r="39" spans="2:8" s="1" customFormat="1" ht="16.899999999999999" customHeight="1">
      <c r="B39" s="31"/>
      <c r="C39" s="189" t="s">
        <v>369</v>
      </c>
      <c r="D39" s="189" t="s">
        <v>370</v>
      </c>
      <c r="E39" s="16" t="s">
        <v>108</v>
      </c>
      <c r="F39" s="190">
        <v>90</v>
      </c>
      <c r="H39" s="31"/>
    </row>
    <row r="40" spans="2:8" s="1" customFormat="1" ht="16.899999999999999" customHeight="1">
      <c r="B40" s="31"/>
      <c r="C40" s="189" t="s">
        <v>317</v>
      </c>
      <c r="D40" s="189" t="s">
        <v>318</v>
      </c>
      <c r="E40" s="16" t="s">
        <v>103</v>
      </c>
      <c r="F40" s="190">
        <v>39.375</v>
      </c>
      <c r="H40" s="31"/>
    </row>
    <row r="41" spans="2:8" s="1" customFormat="1" ht="16.899999999999999" customHeight="1">
      <c r="B41" s="31"/>
      <c r="C41" s="185" t="s">
        <v>101</v>
      </c>
      <c r="D41" s="186" t="s">
        <v>102</v>
      </c>
      <c r="E41" s="187" t="s">
        <v>103</v>
      </c>
      <c r="F41" s="188">
        <v>49.58</v>
      </c>
      <c r="H41" s="31"/>
    </row>
    <row r="42" spans="2:8" s="1" customFormat="1" ht="16.899999999999999" customHeight="1">
      <c r="B42" s="31"/>
      <c r="C42" s="189" t="s">
        <v>1</v>
      </c>
      <c r="D42" s="189" t="s">
        <v>651</v>
      </c>
      <c r="E42" s="16" t="s">
        <v>1</v>
      </c>
      <c r="F42" s="190">
        <v>0</v>
      </c>
      <c r="H42" s="31"/>
    </row>
    <row r="43" spans="2:8" s="1" customFormat="1" ht="16.899999999999999" customHeight="1">
      <c r="B43" s="31"/>
      <c r="C43" s="189" t="s">
        <v>1</v>
      </c>
      <c r="D43" s="189" t="s">
        <v>104</v>
      </c>
      <c r="E43" s="16" t="s">
        <v>1</v>
      </c>
      <c r="F43" s="190">
        <v>49.58</v>
      </c>
      <c r="H43" s="31"/>
    </row>
    <row r="44" spans="2:8" s="1" customFormat="1" ht="16.899999999999999" customHeight="1">
      <c r="B44" s="31"/>
      <c r="C44" s="191" t="s">
        <v>654</v>
      </c>
      <c r="H44" s="31"/>
    </row>
    <row r="45" spans="2:8" s="1" customFormat="1" ht="16.899999999999999" customHeight="1">
      <c r="B45" s="31"/>
      <c r="C45" s="189" t="s">
        <v>151</v>
      </c>
      <c r="D45" s="189" t="s">
        <v>152</v>
      </c>
      <c r="E45" s="16" t="s">
        <v>153</v>
      </c>
      <c r="F45" s="190">
        <v>3.1E-2</v>
      </c>
      <c r="H45" s="31"/>
    </row>
    <row r="46" spans="2:8" s="1" customFormat="1" ht="22.5">
      <c r="B46" s="31"/>
      <c r="C46" s="189" t="s">
        <v>162</v>
      </c>
      <c r="D46" s="189" t="s">
        <v>163</v>
      </c>
      <c r="E46" s="16" t="s">
        <v>103</v>
      </c>
      <c r="F46" s="190">
        <v>37.185000000000002</v>
      </c>
      <c r="H46" s="31"/>
    </row>
    <row r="47" spans="2:8" s="1" customFormat="1" ht="33.75">
      <c r="B47" s="31"/>
      <c r="C47" s="189" t="s">
        <v>170</v>
      </c>
      <c r="D47" s="189" t="s">
        <v>171</v>
      </c>
      <c r="E47" s="16" t="s">
        <v>103</v>
      </c>
      <c r="F47" s="190">
        <v>17.353000000000002</v>
      </c>
      <c r="H47" s="31"/>
    </row>
    <row r="48" spans="2:8" s="1" customFormat="1" ht="22.5">
      <c r="B48" s="31"/>
      <c r="C48" s="189" t="s">
        <v>173</v>
      </c>
      <c r="D48" s="189" t="s">
        <v>174</v>
      </c>
      <c r="E48" s="16" t="s">
        <v>103</v>
      </c>
      <c r="F48" s="190">
        <v>19.832000000000001</v>
      </c>
      <c r="H48" s="31"/>
    </row>
    <row r="49" spans="2:8" s="1" customFormat="1" ht="22.5">
      <c r="B49" s="31"/>
      <c r="C49" s="189" t="s">
        <v>177</v>
      </c>
      <c r="D49" s="189" t="s">
        <v>178</v>
      </c>
      <c r="E49" s="16" t="s">
        <v>103</v>
      </c>
      <c r="F49" s="190">
        <v>19.832000000000001</v>
      </c>
      <c r="H49" s="31"/>
    </row>
    <row r="50" spans="2:8" s="1" customFormat="1" ht="16.899999999999999" customHeight="1">
      <c r="B50" s="31"/>
      <c r="C50" s="189" t="s">
        <v>180</v>
      </c>
      <c r="D50" s="189" t="s">
        <v>181</v>
      </c>
      <c r="E50" s="16" t="s">
        <v>103</v>
      </c>
      <c r="F50" s="190">
        <v>12.395</v>
      </c>
      <c r="H50" s="31"/>
    </row>
    <row r="51" spans="2:8" s="1" customFormat="1" ht="16.899999999999999" customHeight="1">
      <c r="B51" s="31"/>
      <c r="C51" s="189" t="s">
        <v>186</v>
      </c>
      <c r="D51" s="189" t="s">
        <v>187</v>
      </c>
      <c r="E51" s="16" t="s">
        <v>103</v>
      </c>
      <c r="F51" s="190">
        <v>12.395</v>
      </c>
      <c r="H51" s="31"/>
    </row>
    <row r="52" spans="2:8" s="1" customFormat="1" ht="16.899999999999999" customHeight="1">
      <c r="B52" s="31"/>
      <c r="C52" s="189" t="s">
        <v>246</v>
      </c>
      <c r="D52" s="189" t="s">
        <v>247</v>
      </c>
      <c r="E52" s="16" t="s">
        <v>103</v>
      </c>
      <c r="F52" s="190">
        <v>12.395</v>
      </c>
      <c r="H52" s="31"/>
    </row>
    <row r="53" spans="2:8" s="1" customFormat="1" ht="16.899999999999999" customHeight="1">
      <c r="B53" s="31"/>
      <c r="C53" s="189" t="s">
        <v>251</v>
      </c>
      <c r="D53" s="189" t="s">
        <v>252</v>
      </c>
      <c r="E53" s="16" t="s">
        <v>103</v>
      </c>
      <c r="F53" s="190">
        <v>12.395</v>
      </c>
      <c r="H53" s="31"/>
    </row>
    <row r="54" spans="2:8" s="1" customFormat="1" ht="16.899999999999999" customHeight="1">
      <c r="B54" s="31"/>
      <c r="C54" s="189" t="s">
        <v>263</v>
      </c>
      <c r="D54" s="189" t="s">
        <v>264</v>
      </c>
      <c r="E54" s="16" t="s">
        <v>103</v>
      </c>
      <c r="F54" s="190">
        <v>12.395</v>
      </c>
      <c r="H54" s="31"/>
    </row>
    <row r="55" spans="2:8" s="1" customFormat="1" ht="16.899999999999999" customHeight="1">
      <c r="B55" s="31"/>
      <c r="C55" s="189" t="s">
        <v>279</v>
      </c>
      <c r="D55" s="189" t="s">
        <v>280</v>
      </c>
      <c r="E55" s="16" t="s">
        <v>103</v>
      </c>
      <c r="F55" s="190">
        <v>49.58</v>
      </c>
      <c r="H55" s="31"/>
    </row>
    <row r="56" spans="2:8" s="1" customFormat="1" ht="16.899999999999999" customHeight="1">
      <c r="B56" s="31"/>
      <c r="C56" s="189" t="s">
        <v>290</v>
      </c>
      <c r="D56" s="189" t="s">
        <v>291</v>
      </c>
      <c r="E56" s="16" t="s">
        <v>103</v>
      </c>
      <c r="F56" s="190">
        <v>12.395</v>
      </c>
      <c r="H56" s="31"/>
    </row>
    <row r="57" spans="2:8" s="1" customFormat="1" ht="16.899999999999999" customHeight="1">
      <c r="B57" s="31"/>
      <c r="C57" s="189" t="s">
        <v>295</v>
      </c>
      <c r="D57" s="189" t="s">
        <v>296</v>
      </c>
      <c r="E57" s="16" t="s">
        <v>103</v>
      </c>
      <c r="F57" s="190">
        <v>37.185000000000002</v>
      </c>
      <c r="H57" s="31"/>
    </row>
    <row r="58" spans="2:8" s="1" customFormat="1" ht="22.5">
      <c r="B58" s="31"/>
      <c r="C58" s="189" t="s">
        <v>300</v>
      </c>
      <c r="D58" s="189" t="s">
        <v>301</v>
      </c>
      <c r="E58" s="16" t="s">
        <v>103</v>
      </c>
      <c r="F58" s="190">
        <v>49.58</v>
      </c>
      <c r="H58" s="31"/>
    </row>
    <row r="59" spans="2:8" s="1" customFormat="1" ht="16.899999999999999" customHeight="1">
      <c r="B59" s="31"/>
      <c r="C59" s="189" t="s">
        <v>306</v>
      </c>
      <c r="D59" s="189" t="s">
        <v>307</v>
      </c>
      <c r="E59" s="16" t="s">
        <v>103</v>
      </c>
      <c r="F59" s="190">
        <v>49.58</v>
      </c>
      <c r="H59" s="31"/>
    </row>
    <row r="60" spans="2:8" s="1" customFormat="1" ht="16.899999999999999" customHeight="1">
      <c r="B60" s="31"/>
      <c r="C60" s="189" t="s">
        <v>312</v>
      </c>
      <c r="D60" s="189" t="s">
        <v>313</v>
      </c>
      <c r="E60" s="16" t="s">
        <v>103</v>
      </c>
      <c r="F60" s="190">
        <v>49.58</v>
      </c>
      <c r="H60" s="31"/>
    </row>
    <row r="61" spans="2:8" s="1" customFormat="1" ht="16.899999999999999" customHeight="1">
      <c r="B61" s="31"/>
      <c r="C61" s="189" t="s">
        <v>322</v>
      </c>
      <c r="D61" s="189" t="s">
        <v>323</v>
      </c>
      <c r="E61" s="16" t="s">
        <v>108</v>
      </c>
      <c r="F61" s="190">
        <v>49.58</v>
      </c>
      <c r="H61" s="31"/>
    </row>
    <row r="62" spans="2:8" s="1" customFormat="1" ht="22.5">
      <c r="B62" s="31"/>
      <c r="C62" s="189" t="s">
        <v>197</v>
      </c>
      <c r="D62" s="189" t="s">
        <v>198</v>
      </c>
      <c r="E62" s="16" t="s">
        <v>199</v>
      </c>
      <c r="F62" s="190">
        <v>0.62</v>
      </c>
      <c r="H62" s="31"/>
    </row>
    <row r="63" spans="2:8" s="1" customFormat="1" ht="16.899999999999999" customHeight="1">
      <c r="B63" s="31"/>
      <c r="C63" s="189" t="s">
        <v>204</v>
      </c>
      <c r="D63" s="189" t="s">
        <v>205</v>
      </c>
      <c r="E63" s="16" t="s">
        <v>103</v>
      </c>
      <c r="F63" s="190">
        <v>49.58</v>
      </c>
      <c r="H63" s="31"/>
    </row>
    <row r="64" spans="2:8" s="1" customFormat="1" ht="16.899999999999999" customHeight="1">
      <c r="B64" s="31"/>
      <c r="C64" s="189" t="s">
        <v>209</v>
      </c>
      <c r="D64" s="189" t="s">
        <v>210</v>
      </c>
      <c r="E64" s="16" t="s">
        <v>199</v>
      </c>
      <c r="F64" s="190">
        <v>0.62</v>
      </c>
      <c r="H64" s="31"/>
    </row>
    <row r="65" spans="2:8" s="1" customFormat="1" ht="26.45" customHeight="1">
      <c r="B65" s="31"/>
      <c r="C65" s="184" t="s">
        <v>86</v>
      </c>
      <c r="D65" s="184" t="s">
        <v>87</v>
      </c>
      <c r="H65" s="31"/>
    </row>
    <row r="66" spans="2:8" s="1" customFormat="1" ht="16.899999999999999" customHeight="1">
      <c r="B66" s="31"/>
      <c r="C66" s="185" t="s">
        <v>436</v>
      </c>
      <c r="D66" s="186" t="s">
        <v>436</v>
      </c>
      <c r="E66" s="187" t="s">
        <v>103</v>
      </c>
      <c r="F66" s="188">
        <v>0</v>
      </c>
      <c r="H66" s="31"/>
    </row>
    <row r="67" spans="2:8" s="1" customFormat="1" ht="16.899999999999999" customHeight="1">
      <c r="B67" s="31"/>
      <c r="C67" s="185" t="s">
        <v>438</v>
      </c>
      <c r="D67" s="186" t="s">
        <v>439</v>
      </c>
      <c r="E67" s="187" t="s">
        <v>103</v>
      </c>
      <c r="F67" s="188">
        <v>0</v>
      </c>
      <c r="H67" s="31"/>
    </row>
    <row r="68" spans="2:8" s="1" customFormat="1" ht="16.899999999999999" customHeight="1">
      <c r="B68" s="31"/>
      <c r="C68" s="185" t="s">
        <v>111</v>
      </c>
      <c r="D68" s="186" t="s">
        <v>112</v>
      </c>
      <c r="E68" s="187" t="s">
        <v>103</v>
      </c>
      <c r="F68" s="188">
        <v>32.880000000000003</v>
      </c>
      <c r="H68" s="31"/>
    </row>
    <row r="69" spans="2:8" s="1" customFormat="1" ht="16.899999999999999" customHeight="1">
      <c r="B69" s="31"/>
      <c r="C69" s="189" t="s">
        <v>1</v>
      </c>
      <c r="D69" s="189" t="s">
        <v>651</v>
      </c>
      <c r="E69" s="16" t="s">
        <v>1</v>
      </c>
      <c r="F69" s="190">
        <v>0</v>
      </c>
      <c r="H69" s="31"/>
    </row>
    <row r="70" spans="2:8" s="1" customFormat="1" ht="16.899999999999999" customHeight="1">
      <c r="B70" s="31"/>
      <c r="C70" s="189" t="s">
        <v>1</v>
      </c>
      <c r="D70" s="189" t="s">
        <v>659</v>
      </c>
      <c r="E70" s="16" t="s">
        <v>1</v>
      </c>
      <c r="F70" s="190">
        <v>33.78</v>
      </c>
      <c r="H70" s="31"/>
    </row>
    <row r="71" spans="2:8" s="1" customFormat="1" ht="16.899999999999999" customHeight="1">
      <c r="B71" s="31"/>
      <c r="C71" s="189" t="s">
        <v>1</v>
      </c>
      <c r="D71" s="189" t="s">
        <v>653</v>
      </c>
      <c r="E71" s="16" t="s">
        <v>1</v>
      </c>
      <c r="F71" s="190">
        <v>-0.9</v>
      </c>
      <c r="H71" s="31"/>
    </row>
    <row r="72" spans="2:8" s="1" customFormat="1" ht="16.899999999999999" customHeight="1">
      <c r="B72" s="31"/>
      <c r="C72" s="189" t="s">
        <v>1</v>
      </c>
      <c r="D72" s="189" t="s">
        <v>169</v>
      </c>
      <c r="E72" s="16" t="s">
        <v>1</v>
      </c>
      <c r="F72" s="190">
        <v>32.880000000000003</v>
      </c>
      <c r="H72" s="31"/>
    </row>
    <row r="73" spans="2:8" s="1" customFormat="1" ht="16.899999999999999" customHeight="1">
      <c r="B73" s="31"/>
      <c r="C73" s="191" t="s">
        <v>654</v>
      </c>
      <c r="H73" s="31"/>
    </row>
    <row r="74" spans="2:8" s="1" customFormat="1" ht="16.899999999999999" customHeight="1">
      <c r="B74" s="31"/>
      <c r="C74" s="189" t="s">
        <v>344</v>
      </c>
      <c r="D74" s="189" t="s">
        <v>345</v>
      </c>
      <c r="E74" s="16" t="s">
        <v>108</v>
      </c>
      <c r="F74" s="190">
        <v>32.880000000000003</v>
      </c>
      <c r="H74" s="31"/>
    </row>
    <row r="75" spans="2:8" s="1" customFormat="1" ht="16.899999999999999" customHeight="1">
      <c r="B75" s="31"/>
      <c r="C75" s="189" t="s">
        <v>349</v>
      </c>
      <c r="D75" s="189" t="s">
        <v>350</v>
      </c>
      <c r="E75" s="16" t="s">
        <v>108</v>
      </c>
      <c r="F75" s="190">
        <v>32.880000000000003</v>
      </c>
      <c r="H75" s="31"/>
    </row>
    <row r="76" spans="2:8" s="1" customFormat="1" ht="16.899999999999999" customHeight="1">
      <c r="B76" s="31"/>
      <c r="C76" s="185" t="s">
        <v>106</v>
      </c>
      <c r="D76" s="186" t="s">
        <v>107</v>
      </c>
      <c r="E76" s="187" t="s">
        <v>108</v>
      </c>
      <c r="F76" s="188">
        <v>0.9</v>
      </c>
      <c r="H76" s="31"/>
    </row>
    <row r="77" spans="2:8" s="1" customFormat="1" ht="16.899999999999999" customHeight="1">
      <c r="B77" s="31"/>
      <c r="C77" s="189" t="s">
        <v>1</v>
      </c>
      <c r="D77" s="189" t="s">
        <v>651</v>
      </c>
      <c r="E77" s="16" t="s">
        <v>1</v>
      </c>
      <c r="F77" s="190">
        <v>0</v>
      </c>
      <c r="H77" s="31"/>
    </row>
    <row r="78" spans="2:8" s="1" customFormat="1" ht="16.899999999999999" customHeight="1">
      <c r="B78" s="31"/>
      <c r="C78" s="189" t="s">
        <v>1</v>
      </c>
      <c r="D78" s="189" t="s">
        <v>109</v>
      </c>
      <c r="E78" s="16" t="s">
        <v>1</v>
      </c>
      <c r="F78" s="190">
        <v>0.9</v>
      </c>
      <c r="H78" s="31"/>
    </row>
    <row r="79" spans="2:8" s="1" customFormat="1" ht="16.899999999999999" customHeight="1">
      <c r="B79" s="31"/>
      <c r="C79" s="191" t="s">
        <v>654</v>
      </c>
      <c r="H79" s="31"/>
    </row>
    <row r="80" spans="2:8" s="1" customFormat="1" ht="16.899999999999999" customHeight="1">
      <c r="B80" s="31"/>
      <c r="C80" s="189" t="s">
        <v>359</v>
      </c>
      <c r="D80" s="189" t="s">
        <v>360</v>
      </c>
      <c r="E80" s="16" t="s">
        <v>108</v>
      </c>
      <c r="F80" s="190">
        <v>0.9</v>
      </c>
      <c r="H80" s="31"/>
    </row>
    <row r="81" spans="2:8" s="1" customFormat="1" ht="16.899999999999999" customHeight="1">
      <c r="B81" s="31"/>
      <c r="C81" s="185" t="s">
        <v>114</v>
      </c>
      <c r="D81" s="186" t="s">
        <v>115</v>
      </c>
      <c r="E81" s="187" t="s">
        <v>108</v>
      </c>
      <c r="F81" s="188">
        <v>0</v>
      </c>
      <c r="H81" s="31"/>
    </row>
    <row r="82" spans="2:8" s="1" customFormat="1" ht="16.899999999999999" customHeight="1">
      <c r="B82" s="31"/>
      <c r="C82" s="185" t="s">
        <v>101</v>
      </c>
      <c r="D82" s="186" t="s">
        <v>102</v>
      </c>
      <c r="E82" s="187" t="s">
        <v>103</v>
      </c>
      <c r="F82" s="188">
        <v>63.75</v>
      </c>
      <c r="H82" s="31"/>
    </row>
    <row r="83" spans="2:8" s="1" customFormat="1" ht="16.899999999999999" customHeight="1">
      <c r="B83" s="31"/>
      <c r="C83" s="189" t="s">
        <v>1</v>
      </c>
      <c r="D83" s="189" t="s">
        <v>660</v>
      </c>
      <c r="E83" s="16" t="s">
        <v>1</v>
      </c>
      <c r="F83" s="190">
        <v>0</v>
      </c>
      <c r="H83" s="31"/>
    </row>
    <row r="84" spans="2:8" s="1" customFormat="1" ht="16.899999999999999" customHeight="1">
      <c r="B84" s="31"/>
      <c r="C84" s="189" t="s">
        <v>1</v>
      </c>
      <c r="D84" s="189" t="s">
        <v>383</v>
      </c>
      <c r="E84" s="16" t="s">
        <v>1</v>
      </c>
      <c r="F84" s="190">
        <v>63.75</v>
      </c>
      <c r="H84" s="31"/>
    </row>
    <row r="85" spans="2:8" s="1" customFormat="1" ht="16.899999999999999" customHeight="1">
      <c r="B85" s="31"/>
      <c r="C85" s="191" t="s">
        <v>654</v>
      </c>
      <c r="H85" s="31"/>
    </row>
    <row r="86" spans="2:8" s="1" customFormat="1" ht="16.899999999999999" customHeight="1">
      <c r="B86" s="31"/>
      <c r="C86" s="189" t="s">
        <v>151</v>
      </c>
      <c r="D86" s="189" t="s">
        <v>152</v>
      </c>
      <c r="E86" s="16" t="s">
        <v>153</v>
      </c>
      <c r="F86" s="190">
        <v>0.04</v>
      </c>
      <c r="H86" s="31"/>
    </row>
    <row r="87" spans="2:8" s="1" customFormat="1" ht="22.5">
      <c r="B87" s="31"/>
      <c r="C87" s="189" t="s">
        <v>162</v>
      </c>
      <c r="D87" s="189" t="s">
        <v>163</v>
      </c>
      <c r="E87" s="16" t="s">
        <v>103</v>
      </c>
      <c r="F87" s="190">
        <v>47.813000000000002</v>
      </c>
      <c r="H87" s="31"/>
    </row>
    <row r="88" spans="2:8" s="1" customFormat="1" ht="33.75">
      <c r="B88" s="31"/>
      <c r="C88" s="189" t="s">
        <v>170</v>
      </c>
      <c r="D88" s="189" t="s">
        <v>171</v>
      </c>
      <c r="E88" s="16" t="s">
        <v>103</v>
      </c>
      <c r="F88" s="190">
        <v>22.312999999999999</v>
      </c>
      <c r="H88" s="31"/>
    </row>
    <row r="89" spans="2:8" s="1" customFormat="1" ht="22.5">
      <c r="B89" s="31"/>
      <c r="C89" s="189" t="s">
        <v>173</v>
      </c>
      <c r="D89" s="189" t="s">
        <v>174</v>
      </c>
      <c r="E89" s="16" t="s">
        <v>103</v>
      </c>
      <c r="F89" s="190">
        <v>25.5</v>
      </c>
      <c r="H89" s="31"/>
    </row>
    <row r="90" spans="2:8" s="1" customFormat="1" ht="22.5">
      <c r="B90" s="31"/>
      <c r="C90" s="189" t="s">
        <v>177</v>
      </c>
      <c r="D90" s="189" t="s">
        <v>178</v>
      </c>
      <c r="E90" s="16" t="s">
        <v>103</v>
      </c>
      <c r="F90" s="190">
        <v>25.5</v>
      </c>
      <c r="H90" s="31"/>
    </row>
    <row r="91" spans="2:8" s="1" customFormat="1" ht="16.899999999999999" customHeight="1">
      <c r="B91" s="31"/>
      <c r="C91" s="189" t="s">
        <v>180</v>
      </c>
      <c r="D91" s="189" t="s">
        <v>181</v>
      </c>
      <c r="E91" s="16" t="s">
        <v>103</v>
      </c>
      <c r="F91" s="190">
        <v>15.938000000000001</v>
      </c>
      <c r="H91" s="31"/>
    </row>
    <row r="92" spans="2:8" s="1" customFormat="1" ht="16.899999999999999" customHeight="1">
      <c r="B92" s="31"/>
      <c r="C92" s="189" t="s">
        <v>186</v>
      </c>
      <c r="D92" s="189" t="s">
        <v>187</v>
      </c>
      <c r="E92" s="16" t="s">
        <v>103</v>
      </c>
      <c r="F92" s="190">
        <v>15.938000000000001</v>
      </c>
      <c r="H92" s="31"/>
    </row>
    <row r="93" spans="2:8" s="1" customFormat="1" ht="16.899999999999999" customHeight="1">
      <c r="B93" s="31"/>
      <c r="C93" s="189" t="s">
        <v>246</v>
      </c>
      <c r="D93" s="189" t="s">
        <v>247</v>
      </c>
      <c r="E93" s="16" t="s">
        <v>103</v>
      </c>
      <c r="F93" s="190">
        <v>15.938000000000001</v>
      </c>
      <c r="H93" s="31"/>
    </row>
    <row r="94" spans="2:8" s="1" customFormat="1" ht="16.899999999999999" customHeight="1">
      <c r="B94" s="31"/>
      <c r="C94" s="189" t="s">
        <v>251</v>
      </c>
      <c r="D94" s="189" t="s">
        <v>252</v>
      </c>
      <c r="E94" s="16" t="s">
        <v>103</v>
      </c>
      <c r="F94" s="190">
        <v>15.938000000000001</v>
      </c>
      <c r="H94" s="31"/>
    </row>
    <row r="95" spans="2:8" s="1" customFormat="1" ht="16.899999999999999" customHeight="1">
      <c r="B95" s="31"/>
      <c r="C95" s="189" t="s">
        <v>263</v>
      </c>
      <c r="D95" s="189" t="s">
        <v>264</v>
      </c>
      <c r="E95" s="16" t="s">
        <v>103</v>
      </c>
      <c r="F95" s="190">
        <v>15.938000000000001</v>
      </c>
      <c r="H95" s="31"/>
    </row>
    <row r="96" spans="2:8" s="1" customFormat="1" ht="16.899999999999999" customHeight="1">
      <c r="B96" s="31"/>
      <c r="C96" s="189" t="s">
        <v>279</v>
      </c>
      <c r="D96" s="189" t="s">
        <v>280</v>
      </c>
      <c r="E96" s="16" t="s">
        <v>103</v>
      </c>
      <c r="F96" s="190">
        <v>63.75</v>
      </c>
      <c r="H96" s="31"/>
    </row>
    <row r="97" spans="2:8" s="1" customFormat="1" ht="16.899999999999999" customHeight="1">
      <c r="B97" s="31"/>
      <c r="C97" s="189" t="s">
        <v>290</v>
      </c>
      <c r="D97" s="189" t="s">
        <v>291</v>
      </c>
      <c r="E97" s="16" t="s">
        <v>103</v>
      </c>
      <c r="F97" s="190">
        <v>15.938000000000001</v>
      </c>
      <c r="H97" s="31"/>
    </row>
    <row r="98" spans="2:8" s="1" customFormat="1" ht="16.899999999999999" customHeight="1">
      <c r="B98" s="31"/>
      <c r="C98" s="189" t="s">
        <v>295</v>
      </c>
      <c r="D98" s="189" t="s">
        <v>296</v>
      </c>
      <c r="E98" s="16" t="s">
        <v>103</v>
      </c>
      <c r="F98" s="190">
        <v>47.813000000000002</v>
      </c>
      <c r="H98" s="31"/>
    </row>
    <row r="99" spans="2:8" s="1" customFormat="1" ht="22.5">
      <c r="B99" s="31"/>
      <c r="C99" s="189" t="s">
        <v>300</v>
      </c>
      <c r="D99" s="189" t="s">
        <v>301</v>
      </c>
      <c r="E99" s="16" t="s">
        <v>103</v>
      </c>
      <c r="F99" s="190">
        <v>63.75</v>
      </c>
      <c r="H99" s="31"/>
    </row>
    <row r="100" spans="2:8" s="1" customFormat="1" ht="16.899999999999999" customHeight="1">
      <c r="B100" s="31"/>
      <c r="C100" s="189" t="s">
        <v>306</v>
      </c>
      <c r="D100" s="189" t="s">
        <v>307</v>
      </c>
      <c r="E100" s="16" t="s">
        <v>103</v>
      </c>
      <c r="F100" s="190">
        <v>63.75</v>
      </c>
      <c r="H100" s="31"/>
    </row>
    <row r="101" spans="2:8" s="1" customFormat="1" ht="16.899999999999999" customHeight="1">
      <c r="B101" s="31"/>
      <c r="C101" s="189" t="s">
        <v>312</v>
      </c>
      <c r="D101" s="189" t="s">
        <v>313</v>
      </c>
      <c r="E101" s="16" t="s">
        <v>103</v>
      </c>
      <c r="F101" s="190">
        <v>63.75</v>
      </c>
      <c r="H101" s="31"/>
    </row>
    <row r="102" spans="2:8" s="1" customFormat="1" ht="16.899999999999999" customHeight="1">
      <c r="B102" s="31"/>
      <c r="C102" s="189" t="s">
        <v>322</v>
      </c>
      <c r="D102" s="189" t="s">
        <v>323</v>
      </c>
      <c r="E102" s="16" t="s">
        <v>108</v>
      </c>
      <c r="F102" s="190">
        <v>63.75</v>
      </c>
      <c r="H102" s="31"/>
    </row>
    <row r="103" spans="2:8" s="1" customFormat="1" ht="22.5">
      <c r="B103" s="31"/>
      <c r="C103" s="189" t="s">
        <v>197</v>
      </c>
      <c r="D103" s="189" t="s">
        <v>198</v>
      </c>
      <c r="E103" s="16" t="s">
        <v>199</v>
      </c>
      <c r="F103" s="190">
        <v>0.79700000000000004</v>
      </c>
      <c r="H103" s="31"/>
    </row>
    <row r="104" spans="2:8" s="1" customFormat="1" ht="16.899999999999999" customHeight="1">
      <c r="B104" s="31"/>
      <c r="C104" s="189" t="s">
        <v>204</v>
      </c>
      <c r="D104" s="189" t="s">
        <v>205</v>
      </c>
      <c r="E104" s="16" t="s">
        <v>103</v>
      </c>
      <c r="F104" s="190">
        <v>63.750999999999998</v>
      </c>
      <c r="H104" s="31"/>
    </row>
    <row r="105" spans="2:8" s="1" customFormat="1" ht="16.899999999999999" customHeight="1">
      <c r="B105" s="31"/>
      <c r="C105" s="189" t="s">
        <v>209</v>
      </c>
      <c r="D105" s="189" t="s">
        <v>210</v>
      </c>
      <c r="E105" s="16" t="s">
        <v>199</v>
      </c>
      <c r="F105" s="190">
        <v>0.79700000000000004</v>
      </c>
      <c r="H105" s="31"/>
    </row>
    <row r="106" spans="2:8" s="1" customFormat="1" ht="26.45" customHeight="1">
      <c r="B106" s="31"/>
      <c r="C106" s="184" t="s">
        <v>89</v>
      </c>
      <c r="D106" s="184" t="s">
        <v>90</v>
      </c>
      <c r="H106" s="31"/>
    </row>
    <row r="107" spans="2:8" s="1" customFormat="1" ht="16.899999999999999" customHeight="1">
      <c r="B107" s="31"/>
      <c r="C107" s="185" t="s">
        <v>436</v>
      </c>
      <c r="D107" s="186" t="s">
        <v>436</v>
      </c>
      <c r="E107" s="187" t="s">
        <v>103</v>
      </c>
      <c r="F107" s="188">
        <v>203.63</v>
      </c>
      <c r="H107" s="31"/>
    </row>
    <row r="108" spans="2:8" s="1" customFormat="1" ht="16.899999999999999" customHeight="1">
      <c r="B108" s="31"/>
      <c r="C108" s="189" t="s">
        <v>1</v>
      </c>
      <c r="D108" s="189" t="s">
        <v>661</v>
      </c>
      <c r="E108" s="16" t="s">
        <v>1</v>
      </c>
      <c r="F108" s="190">
        <v>0</v>
      </c>
      <c r="H108" s="31"/>
    </row>
    <row r="109" spans="2:8" s="1" customFormat="1" ht="16.899999999999999" customHeight="1">
      <c r="B109" s="31"/>
      <c r="C109" s="189" t="s">
        <v>1</v>
      </c>
      <c r="D109" s="189" t="s">
        <v>148</v>
      </c>
      <c r="E109" s="16" t="s">
        <v>1</v>
      </c>
      <c r="F109" s="190">
        <v>6</v>
      </c>
      <c r="H109" s="31"/>
    </row>
    <row r="110" spans="2:8" s="1" customFormat="1" ht="16.899999999999999" customHeight="1">
      <c r="B110" s="31"/>
      <c r="C110" s="189" t="s">
        <v>1</v>
      </c>
      <c r="D110" s="189" t="s">
        <v>662</v>
      </c>
      <c r="E110" s="16" t="s">
        <v>1</v>
      </c>
      <c r="F110" s="190">
        <v>0</v>
      </c>
      <c r="H110" s="31"/>
    </row>
    <row r="111" spans="2:8" s="1" customFormat="1" ht="16.899999999999999" customHeight="1">
      <c r="B111" s="31"/>
      <c r="C111" s="189" t="s">
        <v>1</v>
      </c>
      <c r="D111" s="189" t="s">
        <v>148</v>
      </c>
      <c r="E111" s="16" t="s">
        <v>1</v>
      </c>
      <c r="F111" s="190">
        <v>6</v>
      </c>
      <c r="H111" s="31"/>
    </row>
    <row r="112" spans="2:8" s="1" customFormat="1" ht="16.899999999999999" customHeight="1">
      <c r="B112" s="31"/>
      <c r="C112" s="189" t="s">
        <v>1</v>
      </c>
      <c r="D112" s="189" t="s">
        <v>663</v>
      </c>
      <c r="E112" s="16" t="s">
        <v>1</v>
      </c>
      <c r="F112" s="190">
        <v>0</v>
      </c>
      <c r="H112" s="31"/>
    </row>
    <row r="113" spans="2:8" s="1" customFormat="1" ht="16.899999999999999" customHeight="1">
      <c r="B113" s="31"/>
      <c r="C113" s="189" t="s">
        <v>1</v>
      </c>
      <c r="D113" s="189" t="s">
        <v>664</v>
      </c>
      <c r="E113" s="16" t="s">
        <v>1</v>
      </c>
      <c r="F113" s="190">
        <v>169.89</v>
      </c>
      <c r="H113" s="31"/>
    </row>
    <row r="114" spans="2:8" s="1" customFormat="1" ht="16.899999999999999" customHeight="1">
      <c r="B114" s="31"/>
      <c r="C114" s="189" t="s">
        <v>1</v>
      </c>
      <c r="D114" s="189" t="s">
        <v>665</v>
      </c>
      <c r="E114" s="16" t="s">
        <v>1</v>
      </c>
      <c r="F114" s="190">
        <v>0</v>
      </c>
      <c r="H114" s="31"/>
    </row>
    <row r="115" spans="2:8" s="1" customFormat="1" ht="16.899999999999999" customHeight="1">
      <c r="B115" s="31"/>
      <c r="C115" s="189" t="s">
        <v>1</v>
      </c>
      <c r="D115" s="189" t="s">
        <v>666</v>
      </c>
      <c r="E115" s="16" t="s">
        <v>1</v>
      </c>
      <c r="F115" s="190">
        <v>21.74</v>
      </c>
      <c r="H115" s="31"/>
    </row>
    <row r="116" spans="2:8" s="1" customFormat="1" ht="16.899999999999999" customHeight="1">
      <c r="B116" s="31"/>
      <c r="C116" s="189" t="s">
        <v>1</v>
      </c>
      <c r="D116" s="189" t="s">
        <v>169</v>
      </c>
      <c r="E116" s="16" t="s">
        <v>1</v>
      </c>
      <c r="F116" s="190">
        <v>203.63</v>
      </c>
      <c r="H116" s="31"/>
    </row>
    <row r="117" spans="2:8" s="1" customFormat="1" ht="16.899999999999999" customHeight="1">
      <c r="B117" s="31"/>
      <c r="C117" s="191" t="s">
        <v>654</v>
      </c>
      <c r="H117" s="31"/>
    </row>
    <row r="118" spans="2:8" s="1" customFormat="1" ht="16.899999999999999" customHeight="1">
      <c r="B118" s="31"/>
      <c r="C118" s="189" t="s">
        <v>151</v>
      </c>
      <c r="D118" s="189" t="s">
        <v>152</v>
      </c>
      <c r="E118" s="16" t="s">
        <v>153</v>
      </c>
      <c r="F118" s="190">
        <v>0.28199999999999997</v>
      </c>
      <c r="H118" s="31"/>
    </row>
    <row r="119" spans="2:8" s="1" customFormat="1" ht="22.5">
      <c r="B119" s="31"/>
      <c r="C119" s="189" t="s">
        <v>162</v>
      </c>
      <c r="D119" s="189" t="s">
        <v>163</v>
      </c>
      <c r="E119" s="16" t="s">
        <v>103</v>
      </c>
      <c r="F119" s="190">
        <v>91.634</v>
      </c>
      <c r="H119" s="31"/>
    </row>
    <row r="120" spans="2:8" s="1" customFormat="1" ht="33.75">
      <c r="B120" s="31"/>
      <c r="C120" s="189" t="s">
        <v>170</v>
      </c>
      <c r="D120" s="189" t="s">
        <v>171</v>
      </c>
      <c r="E120" s="16" t="s">
        <v>103</v>
      </c>
      <c r="F120" s="190">
        <v>40.725999999999999</v>
      </c>
      <c r="H120" s="31"/>
    </row>
    <row r="121" spans="2:8" s="1" customFormat="1" ht="22.5">
      <c r="B121" s="31"/>
      <c r="C121" s="189" t="s">
        <v>173</v>
      </c>
      <c r="D121" s="189" t="s">
        <v>174</v>
      </c>
      <c r="E121" s="16" t="s">
        <v>103</v>
      </c>
      <c r="F121" s="190">
        <v>50.908000000000001</v>
      </c>
      <c r="H121" s="31"/>
    </row>
    <row r="122" spans="2:8" s="1" customFormat="1" ht="22.5">
      <c r="B122" s="31"/>
      <c r="C122" s="189" t="s">
        <v>177</v>
      </c>
      <c r="D122" s="189" t="s">
        <v>178</v>
      </c>
      <c r="E122" s="16" t="s">
        <v>103</v>
      </c>
      <c r="F122" s="190">
        <v>50.908000000000001</v>
      </c>
      <c r="H122" s="31"/>
    </row>
    <row r="123" spans="2:8" s="1" customFormat="1" ht="16.899999999999999" customHeight="1">
      <c r="B123" s="31"/>
      <c r="C123" s="189" t="s">
        <v>180</v>
      </c>
      <c r="D123" s="189" t="s">
        <v>181</v>
      </c>
      <c r="E123" s="16" t="s">
        <v>103</v>
      </c>
      <c r="F123" s="190">
        <v>111.997</v>
      </c>
      <c r="H123" s="31"/>
    </row>
    <row r="124" spans="2:8" s="1" customFormat="1" ht="16.899999999999999" customHeight="1">
      <c r="B124" s="31"/>
      <c r="C124" s="189" t="s">
        <v>186</v>
      </c>
      <c r="D124" s="189" t="s">
        <v>187</v>
      </c>
      <c r="E124" s="16" t="s">
        <v>103</v>
      </c>
      <c r="F124" s="190">
        <v>111.997</v>
      </c>
      <c r="H124" s="31"/>
    </row>
    <row r="125" spans="2:8" s="1" customFormat="1" ht="16.899999999999999" customHeight="1">
      <c r="B125" s="31"/>
      <c r="C125" s="189" t="s">
        <v>246</v>
      </c>
      <c r="D125" s="189" t="s">
        <v>247</v>
      </c>
      <c r="E125" s="16" t="s">
        <v>103</v>
      </c>
      <c r="F125" s="190">
        <v>111.997</v>
      </c>
      <c r="H125" s="31"/>
    </row>
    <row r="126" spans="2:8" s="1" customFormat="1" ht="16.899999999999999" customHeight="1">
      <c r="B126" s="31"/>
      <c r="C126" s="189" t="s">
        <v>251</v>
      </c>
      <c r="D126" s="189" t="s">
        <v>252</v>
      </c>
      <c r="E126" s="16" t="s">
        <v>103</v>
      </c>
      <c r="F126" s="190">
        <v>111.997</v>
      </c>
      <c r="H126" s="31"/>
    </row>
    <row r="127" spans="2:8" s="1" customFormat="1" ht="16.899999999999999" customHeight="1">
      <c r="B127" s="31"/>
      <c r="C127" s="189" t="s">
        <v>263</v>
      </c>
      <c r="D127" s="189" t="s">
        <v>264</v>
      </c>
      <c r="E127" s="16" t="s">
        <v>103</v>
      </c>
      <c r="F127" s="190">
        <v>111.997</v>
      </c>
      <c r="H127" s="31"/>
    </row>
    <row r="128" spans="2:8" s="1" customFormat="1" ht="16.899999999999999" customHeight="1">
      <c r="B128" s="31"/>
      <c r="C128" s="189" t="s">
        <v>279</v>
      </c>
      <c r="D128" s="189" t="s">
        <v>280</v>
      </c>
      <c r="E128" s="16" t="s">
        <v>103</v>
      </c>
      <c r="F128" s="190">
        <v>203.63</v>
      </c>
      <c r="H128" s="31"/>
    </row>
    <row r="129" spans="2:8" s="1" customFormat="1" ht="16.899999999999999" customHeight="1">
      <c r="B129" s="31"/>
      <c r="C129" s="189" t="s">
        <v>290</v>
      </c>
      <c r="D129" s="189" t="s">
        <v>291</v>
      </c>
      <c r="E129" s="16" t="s">
        <v>103</v>
      </c>
      <c r="F129" s="190">
        <v>111.997</v>
      </c>
      <c r="H129" s="31"/>
    </row>
    <row r="130" spans="2:8" s="1" customFormat="1" ht="16.899999999999999" customHeight="1">
      <c r="B130" s="31"/>
      <c r="C130" s="189" t="s">
        <v>295</v>
      </c>
      <c r="D130" s="189" t="s">
        <v>296</v>
      </c>
      <c r="E130" s="16" t="s">
        <v>103</v>
      </c>
      <c r="F130" s="190">
        <v>91.634</v>
      </c>
      <c r="H130" s="31"/>
    </row>
    <row r="131" spans="2:8" s="1" customFormat="1" ht="22.5">
      <c r="B131" s="31"/>
      <c r="C131" s="189" t="s">
        <v>300</v>
      </c>
      <c r="D131" s="189" t="s">
        <v>301</v>
      </c>
      <c r="E131" s="16" t="s">
        <v>103</v>
      </c>
      <c r="F131" s="190">
        <v>203.63</v>
      </c>
      <c r="H131" s="31"/>
    </row>
    <row r="132" spans="2:8" s="1" customFormat="1" ht="16.899999999999999" customHeight="1">
      <c r="B132" s="31"/>
      <c r="C132" s="189" t="s">
        <v>306</v>
      </c>
      <c r="D132" s="189" t="s">
        <v>307</v>
      </c>
      <c r="E132" s="16" t="s">
        <v>103</v>
      </c>
      <c r="F132" s="190">
        <v>203.63</v>
      </c>
      <c r="H132" s="31"/>
    </row>
    <row r="133" spans="2:8" s="1" customFormat="1" ht="16.899999999999999" customHeight="1">
      <c r="B133" s="31"/>
      <c r="C133" s="189" t="s">
        <v>312</v>
      </c>
      <c r="D133" s="189" t="s">
        <v>313</v>
      </c>
      <c r="E133" s="16" t="s">
        <v>103</v>
      </c>
      <c r="F133" s="190">
        <v>203.63</v>
      </c>
      <c r="H133" s="31"/>
    </row>
    <row r="134" spans="2:8" s="1" customFormat="1" ht="16.899999999999999" customHeight="1">
      <c r="B134" s="31"/>
      <c r="C134" s="189" t="s">
        <v>322</v>
      </c>
      <c r="D134" s="189" t="s">
        <v>323</v>
      </c>
      <c r="E134" s="16" t="s">
        <v>108</v>
      </c>
      <c r="F134" s="190">
        <v>203.63</v>
      </c>
      <c r="H134" s="31"/>
    </row>
    <row r="135" spans="2:8" s="1" customFormat="1" ht="22.5">
      <c r="B135" s="31"/>
      <c r="C135" s="189" t="s">
        <v>197</v>
      </c>
      <c r="D135" s="189" t="s">
        <v>198</v>
      </c>
      <c r="E135" s="16" t="s">
        <v>199</v>
      </c>
      <c r="F135" s="190">
        <v>5.6</v>
      </c>
      <c r="H135" s="31"/>
    </row>
    <row r="136" spans="2:8" s="1" customFormat="1" ht="16.899999999999999" customHeight="1">
      <c r="B136" s="31"/>
      <c r="C136" s="189" t="s">
        <v>204</v>
      </c>
      <c r="D136" s="189" t="s">
        <v>205</v>
      </c>
      <c r="E136" s="16" t="s">
        <v>103</v>
      </c>
      <c r="F136" s="190">
        <v>203.631</v>
      </c>
      <c r="H136" s="31"/>
    </row>
    <row r="137" spans="2:8" s="1" customFormat="1" ht="16.899999999999999" customHeight="1">
      <c r="B137" s="31"/>
      <c r="C137" s="189" t="s">
        <v>209</v>
      </c>
      <c r="D137" s="189" t="s">
        <v>210</v>
      </c>
      <c r="E137" s="16" t="s">
        <v>199</v>
      </c>
      <c r="F137" s="190">
        <v>5.6</v>
      </c>
      <c r="H137" s="31"/>
    </row>
    <row r="138" spans="2:8" s="1" customFormat="1" ht="16.899999999999999" customHeight="1">
      <c r="B138" s="31"/>
      <c r="C138" s="185" t="s">
        <v>438</v>
      </c>
      <c r="D138" s="186" t="s">
        <v>439</v>
      </c>
      <c r="E138" s="187" t="s">
        <v>103</v>
      </c>
      <c r="F138" s="188">
        <v>106.485</v>
      </c>
      <c r="H138" s="31"/>
    </row>
    <row r="139" spans="2:8" s="1" customFormat="1" ht="16.899999999999999" customHeight="1">
      <c r="B139" s="31"/>
      <c r="C139" s="189" t="s">
        <v>1</v>
      </c>
      <c r="D139" s="189" t="s">
        <v>661</v>
      </c>
      <c r="E139" s="16" t="s">
        <v>1</v>
      </c>
      <c r="F139" s="190">
        <v>0</v>
      </c>
      <c r="H139" s="31"/>
    </row>
    <row r="140" spans="2:8" s="1" customFormat="1" ht="16.899999999999999" customHeight="1">
      <c r="B140" s="31"/>
      <c r="C140" s="189" t="s">
        <v>1</v>
      </c>
      <c r="D140" s="189" t="s">
        <v>667</v>
      </c>
      <c r="E140" s="16" t="s">
        <v>1</v>
      </c>
      <c r="F140" s="190">
        <v>11.38</v>
      </c>
      <c r="H140" s="31"/>
    </row>
    <row r="141" spans="2:8" s="1" customFormat="1" ht="16.899999999999999" customHeight="1">
      <c r="B141" s="31"/>
      <c r="C141" s="189" t="s">
        <v>1</v>
      </c>
      <c r="D141" s="189" t="s">
        <v>668</v>
      </c>
      <c r="E141" s="16" t="s">
        <v>1</v>
      </c>
      <c r="F141" s="190">
        <v>-3.6</v>
      </c>
      <c r="H141" s="31"/>
    </row>
    <row r="142" spans="2:8" s="1" customFormat="1" ht="16.899999999999999" customHeight="1">
      <c r="B142" s="31"/>
      <c r="C142" s="189" t="s">
        <v>1</v>
      </c>
      <c r="D142" s="189" t="s">
        <v>662</v>
      </c>
      <c r="E142" s="16" t="s">
        <v>1</v>
      </c>
      <c r="F142" s="190">
        <v>0</v>
      </c>
      <c r="H142" s="31"/>
    </row>
    <row r="143" spans="2:8" s="1" customFormat="1" ht="16.899999999999999" customHeight="1">
      <c r="B143" s="31"/>
      <c r="C143" s="189" t="s">
        <v>1</v>
      </c>
      <c r="D143" s="189" t="s">
        <v>667</v>
      </c>
      <c r="E143" s="16" t="s">
        <v>1</v>
      </c>
      <c r="F143" s="190">
        <v>11.38</v>
      </c>
      <c r="H143" s="31"/>
    </row>
    <row r="144" spans="2:8" s="1" customFormat="1" ht="16.899999999999999" customHeight="1">
      <c r="B144" s="31"/>
      <c r="C144" s="189" t="s">
        <v>1</v>
      </c>
      <c r="D144" s="189" t="s">
        <v>668</v>
      </c>
      <c r="E144" s="16" t="s">
        <v>1</v>
      </c>
      <c r="F144" s="190">
        <v>-3.6</v>
      </c>
      <c r="H144" s="31"/>
    </row>
    <row r="145" spans="2:8" s="1" customFormat="1" ht="16.899999999999999" customHeight="1">
      <c r="B145" s="31"/>
      <c r="C145" s="189" t="s">
        <v>1</v>
      </c>
      <c r="D145" s="189" t="s">
        <v>663</v>
      </c>
      <c r="E145" s="16" t="s">
        <v>1</v>
      </c>
      <c r="F145" s="190">
        <v>0</v>
      </c>
      <c r="H145" s="31"/>
    </row>
    <row r="146" spans="2:8" s="1" customFormat="1" ht="16.899999999999999" customHeight="1">
      <c r="B146" s="31"/>
      <c r="C146" s="189" t="s">
        <v>1</v>
      </c>
      <c r="D146" s="189" t="s">
        <v>669</v>
      </c>
      <c r="E146" s="16" t="s">
        <v>1</v>
      </c>
      <c r="F146" s="190">
        <v>96.025000000000006</v>
      </c>
      <c r="H146" s="31"/>
    </row>
    <row r="147" spans="2:8" s="1" customFormat="1" ht="16.899999999999999" customHeight="1">
      <c r="B147" s="31"/>
      <c r="C147" s="189" t="s">
        <v>1</v>
      </c>
      <c r="D147" s="189" t="s">
        <v>670</v>
      </c>
      <c r="E147" s="16" t="s">
        <v>1</v>
      </c>
      <c r="F147" s="190">
        <v>-13.5</v>
      </c>
      <c r="H147" s="31"/>
    </row>
    <row r="148" spans="2:8" s="1" customFormat="1" ht="16.899999999999999" customHeight="1">
      <c r="B148" s="31"/>
      <c r="C148" s="189" t="s">
        <v>1</v>
      </c>
      <c r="D148" s="189" t="s">
        <v>671</v>
      </c>
      <c r="E148" s="16" t="s">
        <v>1</v>
      </c>
      <c r="F148" s="190">
        <v>-1.6</v>
      </c>
      <c r="H148" s="31"/>
    </row>
    <row r="149" spans="2:8" s="1" customFormat="1" ht="16.899999999999999" customHeight="1">
      <c r="B149" s="31"/>
      <c r="C149" s="189" t="s">
        <v>1</v>
      </c>
      <c r="D149" s="189" t="s">
        <v>672</v>
      </c>
      <c r="E149" s="16" t="s">
        <v>1</v>
      </c>
      <c r="F149" s="190">
        <v>-1.25</v>
      </c>
      <c r="H149" s="31"/>
    </row>
    <row r="150" spans="2:8" s="1" customFormat="1" ht="16.899999999999999" customHeight="1">
      <c r="B150" s="31"/>
      <c r="C150" s="189" t="s">
        <v>1</v>
      </c>
      <c r="D150" s="189" t="s">
        <v>665</v>
      </c>
      <c r="E150" s="16" t="s">
        <v>1</v>
      </c>
      <c r="F150" s="190">
        <v>0</v>
      </c>
      <c r="H150" s="31"/>
    </row>
    <row r="151" spans="2:8" s="1" customFormat="1" ht="16.899999999999999" customHeight="1">
      <c r="B151" s="31"/>
      <c r="C151" s="189" t="s">
        <v>1</v>
      </c>
      <c r="D151" s="189" t="s">
        <v>673</v>
      </c>
      <c r="E151" s="16" t="s">
        <v>1</v>
      </c>
      <c r="F151" s="190">
        <v>11.25</v>
      </c>
      <c r="H151" s="31"/>
    </row>
    <row r="152" spans="2:8" s="1" customFormat="1" ht="16.899999999999999" customHeight="1">
      <c r="B152" s="31"/>
      <c r="C152" s="189" t="s">
        <v>1</v>
      </c>
      <c r="D152" s="189" t="s">
        <v>169</v>
      </c>
      <c r="E152" s="16" t="s">
        <v>1</v>
      </c>
      <c r="F152" s="190">
        <v>106.485</v>
      </c>
      <c r="H152" s="31"/>
    </row>
    <row r="153" spans="2:8" s="1" customFormat="1" ht="16.899999999999999" customHeight="1">
      <c r="B153" s="31"/>
      <c r="C153" s="191" t="s">
        <v>654</v>
      </c>
      <c r="H153" s="31"/>
    </row>
    <row r="154" spans="2:8" s="1" customFormat="1" ht="16.899999999999999" customHeight="1">
      <c r="B154" s="31"/>
      <c r="C154" s="189" t="s">
        <v>344</v>
      </c>
      <c r="D154" s="189" t="s">
        <v>345</v>
      </c>
      <c r="E154" s="16" t="s">
        <v>108</v>
      </c>
      <c r="F154" s="190">
        <v>106.485</v>
      </c>
      <c r="H154" s="31"/>
    </row>
    <row r="155" spans="2:8" s="1" customFormat="1" ht="16.899999999999999" customHeight="1">
      <c r="B155" s="31"/>
      <c r="C155" s="189" t="s">
        <v>488</v>
      </c>
      <c r="D155" s="189" t="s">
        <v>489</v>
      </c>
      <c r="E155" s="16" t="s">
        <v>108</v>
      </c>
      <c r="F155" s="190">
        <v>106.485</v>
      </c>
      <c r="H155" s="31"/>
    </row>
    <row r="156" spans="2:8" s="1" customFormat="1" ht="16.899999999999999" customHeight="1">
      <c r="B156" s="31"/>
      <c r="C156" s="185" t="s">
        <v>111</v>
      </c>
      <c r="D156" s="186" t="s">
        <v>112</v>
      </c>
      <c r="E156" s="187" t="s">
        <v>103</v>
      </c>
      <c r="F156" s="188">
        <v>0</v>
      </c>
      <c r="H156" s="31"/>
    </row>
    <row r="157" spans="2:8" s="1" customFormat="1" ht="16.899999999999999" customHeight="1">
      <c r="B157" s="31"/>
      <c r="C157" s="185" t="s">
        <v>106</v>
      </c>
      <c r="D157" s="186" t="s">
        <v>107</v>
      </c>
      <c r="E157" s="187" t="s">
        <v>108</v>
      </c>
      <c r="F157" s="188">
        <v>16.350000000000001</v>
      </c>
      <c r="H157" s="31"/>
    </row>
    <row r="158" spans="2:8" s="1" customFormat="1" ht="16.899999999999999" customHeight="1">
      <c r="B158" s="31"/>
      <c r="C158" s="189" t="s">
        <v>1</v>
      </c>
      <c r="D158" s="189" t="s">
        <v>674</v>
      </c>
      <c r="E158" s="16" t="s">
        <v>1</v>
      </c>
      <c r="F158" s="190">
        <v>13.5</v>
      </c>
      <c r="H158" s="31"/>
    </row>
    <row r="159" spans="2:8" s="1" customFormat="1" ht="16.899999999999999" customHeight="1">
      <c r="B159" s="31"/>
      <c r="C159" s="189" t="s">
        <v>1</v>
      </c>
      <c r="D159" s="189" t="s">
        <v>675</v>
      </c>
      <c r="E159" s="16" t="s">
        <v>1</v>
      </c>
      <c r="F159" s="190">
        <v>1.6</v>
      </c>
      <c r="H159" s="31"/>
    </row>
    <row r="160" spans="2:8" s="1" customFormat="1" ht="16.899999999999999" customHeight="1">
      <c r="B160" s="31"/>
      <c r="C160" s="189" t="s">
        <v>1</v>
      </c>
      <c r="D160" s="189" t="s">
        <v>676</v>
      </c>
      <c r="E160" s="16" t="s">
        <v>1</v>
      </c>
      <c r="F160" s="190">
        <v>1.25</v>
      </c>
      <c r="H160" s="31"/>
    </row>
    <row r="161" spans="2:8" s="1" customFormat="1" ht="16.899999999999999" customHeight="1">
      <c r="B161" s="31"/>
      <c r="C161" s="189" t="s">
        <v>1</v>
      </c>
      <c r="D161" s="189" t="s">
        <v>169</v>
      </c>
      <c r="E161" s="16" t="s">
        <v>1</v>
      </c>
      <c r="F161" s="190">
        <v>16.350000000000001</v>
      </c>
      <c r="H161" s="31"/>
    </row>
    <row r="162" spans="2:8" s="1" customFormat="1" ht="16.899999999999999" customHeight="1">
      <c r="B162" s="31"/>
      <c r="C162" s="191" t="s">
        <v>654</v>
      </c>
      <c r="H162" s="31"/>
    </row>
    <row r="163" spans="2:8" s="1" customFormat="1" ht="16.899999999999999" customHeight="1">
      <c r="B163" s="31"/>
      <c r="C163" s="189" t="s">
        <v>359</v>
      </c>
      <c r="D163" s="189" t="s">
        <v>360</v>
      </c>
      <c r="E163" s="16" t="s">
        <v>108</v>
      </c>
      <c r="F163" s="190">
        <v>16.350000000000001</v>
      </c>
      <c r="H163" s="31"/>
    </row>
    <row r="164" spans="2:8" s="1" customFormat="1" ht="16.899999999999999" customHeight="1">
      <c r="B164" s="31"/>
      <c r="C164" s="185" t="s">
        <v>114</v>
      </c>
      <c r="D164" s="186" t="s">
        <v>115</v>
      </c>
      <c r="E164" s="187" t="s">
        <v>108</v>
      </c>
      <c r="F164" s="188">
        <v>90</v>
      </c>
      <c r="H164" s="31"/>
    </row>
    <row r="165" spans="2:8" s="1" customFormat="1" ht="16.899999999999999" customHeight="1">
      <c r="B165" s="31"/>
      <c r="C165" s="189" t="s">
        <v>1</v>
      </c>
      <c r="D165" s="189" t="s">
        <v>655</v>
      </c>
      <c r="E165" s="16" t="s">
        <v>1</v>
      </c>
      <c r="F165" s="190">
        <v>0</v>
      </c>
      <c r="H165" s="31"/>
    </row>
    <row r="166" spans="2:8" s="1" customFormat="1" ht="16.899999999999999" customHeight="1">
      <c r="B166" s="31"/>
      <c r="C166" s="189" t="s">
        <v>1</v>
      </c>
      <c r="D166" s="189" t="s">
        <v>656</v>
      </c>
      <c r="E166" s="16" t="s">
        <v>1</v>
      </c>
      <c r="F166" s="190">
        <v>30</v>
      </c>
      <c r="H166" s="31"/>
    </row>
    <row r="167" spans="2:8" s="1" customFormat="1" ht="16.899999999999999" customHeight="1">
      <c r="B167" s="31"/>
      <c r="C167" s="189" t="s">
        <v>1</v>
      </c>
      <c r="D167" s="189" t="s">
        <v>657</v>
      </c>
      <c r="E167" s="16" t="s">
        <v>1</v>
      </c>
      <c r="F167" s="190">
        <v>0</v>
      </c>
      <c r="H167" s="31"/>
    </row>
    <row r="168" spans="2:8" s="1" customFormat="1" ht="16.899999999999999" customHeight="1">
      <c r="B168" s="31"/>
      <c r="C168" s="189" t="s">
        <v>1</v>
      </c>
      <c r="D168" s="189" t="s">
        <v>656</v>
      </c>
      <c r="E168" s="16" t="s">
        <v>1</v>
      </c>
      <c r="F168" s="190">
        <v>30</v>
      </c>
      <c r="H168" s="31"/>
    </row>
    <row r="169" spans="2:8" s="1" customFormat="1" ht="16.899999999999999" customHeight="1">
      <c r="B169" s="31"/>
      <c r="C169" s="189" t="s">
        <v>1</v>
      </c>
      <c r="D169" s="189" t="s">
        <v>658</v>
      </c>
      <c r="E169" s="16" t="s">
        <v>1</v>
      </c>
      <c r="F169" s="190">
        <v>0</v>
      </c>
      <c r="H169" s="31"/>
    </row>
    <row r="170" spans="2:8" s="1" customFormat="1" ht="16.899999999999999" customHeight="1">
      <c r="B170" s="31"/>
      <c r="C170" s="189" t="s">
        <v>1</v>
      </c>
      <c r="D170" s="189" t="s">
        <v>656</v>
      </c>
      <c r="E170" s="16" t="s">
        <v>1</v>
      </c>
      <c r="F170" s="190">
        <v>30</v>
      </c>
      <c r="H170" s="31"/>
    </row>
    <row r="171" spans="2:8" s="1" customFormat="1" ht="16.899999999999999" customHeight="1">
      <c r="B171" s="31"/>
      <c r="C171" s="189" t="s">
        <v>1</v>
      </c>
      <c r="D171" s="189" t="s">
        <v>169</v>
      </c>
      <c r="E171" s="16" t="s">
        <v>1</v>
      </c>
      <c r="F171" s="190">
        <v>90</v>
      </c>
      <c r="H171" s="31"/>
    </row>
    <row r="172" spans="2:8" s="1" customFormat="1" ht="16.899999999999999" customHeight="1">
      <c r="B172" s="31"/>
      <c r="C172" s="191" t="s">
        <v>654</v>
      </c>
      <c r="H172" s="31"/>
    </row>
    <row r="173" spans="2:8" s="1" customFormat="1" ht="16.899999999999999" customHeight="1">
      <c r="B173" s="31"/>
      <c r="C173" s="189" t="s">
        <v>284</v>
      </c>
      <c r="D173" s="189" t="s">
        <v>285</v>
      </c>
      <c r="E173" s="16" t="s">
        <v>103</v>
      </c>
      <c r="F173" s="190">
        <v>31.5</v>
      </c>
      <c r="H173" s="31"/>
    </row>
    <row r="174" spans="2:8" s="1" customFormat="1" ht="16.899999999999999" customHeight="1">
      <c r="B174" s="31"/>
      <c r="C174" s="189" t="s">
        <v>325</v>
      </c>
      <c r="D174" s="189" t="s">
        <v>326</v>
      </c>
      <c r="E174" s="16" t="s">
        <v>108</v>
      </c>
      <c r="F174" s="190">
        <v>90</v>
      </c>
      <c r="H174" s="31"/>
    </row>
    <row r="175" spans="2:8" s="1" customFormat="1" ht="16.899999999999999" customHeight="1">
      <c r="B175" s="31"/>
      <c r="C175" s="189" t="s">
        <v>330</v>
      </c>
      <c r="D175" s="189" t="s">
        <v>331</v>
      </c>
      <c r="E175" s="16" t="s">
        <v>108</v>
      </c>
      <c r="F175" s="190">
        <v>90</v>
      </c>
      <c r="H175" s="31"/>
    </row>
    <row r="176" spans="2:8" s="1" customFormat="1" ht="16.899999999999999" customHeight="1">
      <c r="B176" s="31"/>
      <c r="C176" s="189" t="s">
        <v>335</v>
      </c>
      <c r="D176" s="189" t="s">
        <v>336</v>
      </c>
      <c r="E176" s="16" t="s">
        <v>108</v>
      </c>
      <c r="F176" s="190">
        <v>90</v>
      </c>
      <c r="H176" s="31"/>
    </row>
    <row r="177" spans="2:8" s="1" customFormat="1" ht="16.899999999999999" customHeight="1">
      <c r="B177" s="31"/>
      <c r="C177" s="189" t="s">
        <v>369</v>
      </c>
      <c r="D177" s="189" t="s">
        <v>370</v>
      </c>
      <c r="E177" s="16" t="s">
        <v>108</v>
      </c>
      <c r="F177" s="190">
        <v>90</v>
      </c>
      <c r="H177" s="31"/>
    </row>
    <row r="178" spans="2:8" s="1" customFormat="1" ht="16.899999999999999" customHeight="1">
      <c r="B178" s="31"/>
      <c r="C178" s="189" t="s">
        <v>317</v>
      </c>
      <c r="D178" s="189" t="s">
        <v>318</v>
      </c>
      <c r="E178" s="16" t="s">
        <v>103</v>
      </c>
      <c r="F178" s="190">
        <v>39.375</v>
      </c>
      <c r="H178" s="31"/>
    </row>
    <row r="179" spans="2:8" s="1" customFormat="1" ht="16.899999999999999" customHeight="1">
      <c r="B179" s="31"/>
      <c r="C179" s="185" t="s">
        <v>101</v>
      </c>
      <c r="D179" s="186" t="s">
        <v>102</v>
      </c>
      <c r="E179" s="187" t="s">
        <v>103</v>
      </c>
      <c r="F179" s="188">
        <v>0</v>
      </c>
      <c r="H179" s="31"/>
    </row>
    <row r="180" spans="2:8" s="1" customFormat="1" ht="16.899999999999999" customHeight="1">
      <c r="B180" s="31"/>
      <c r="C180" s="189" t="s">
        <v>1</v>
      </c>
      <c r="D180" s="189" t="s">
        <v>651</v>
      </c>
      <c r="E180" s="16" t="s">
        <v>1</v>
      </c>
      <c r="F180" s="190">
        <v>0</v>
      </c>
      <c r="H180" s="31"/>
    </row>
    <row r="181" spans="2:8" s="1" customFormat="1" ht="26.45" customHeight="1">
      <c r="B181" s="31"/>
      <c r="C181" s="184" t="s">
        <v>92</v>
      </c>
      <c r="D181" s="184" t="s">
        <v>93</v>
      </c>
      <c r="H181" s="31"/>
    </row>
    <row r="182" spans="2:8" s="1" customFormat="1" ht="16.899999999999999" customHeight="1">
      <c r="B182" s="31"/>
      <c r="C182" s="185" t="s">
        <v>436</v>
      </c>
      <c r="D182" s="186" t="s">
        <v>436</v>
      </c>
      <c r="E182" s="187" t="s">
        <v>103</v>
      </c>
      <c r="F182" s="188">
        <v>12.72</v>
      </c>
      <c r="H182" s="31"/>
    </row>
    <row r="183" spans="2:8" s="1" customFormat="1" ht="16.899999999999999" customHeight="1">
      <c r="B183" s="31"/>
      <c r="C183" s="189" t="s">
        <v>1</v>
      </c>
      <c r="D183" s="189" t="s">
        <v>677</v>
      </c>
      <c r="E183" s="16" t="s">
        <v>1</v>
      </c>
      <c r="F183" s="190">
        <v>0</v>
      </c>
      <c r="H183" s="31"/>
    </row>
    <row r="184" spans="2:8" s="1" customFormat="1" ht="16.899999999999999" customHeight="1">
      <c r="B184" s="31"/>
      <c r="C184" s="189" t="s">
        <v>1</v>
      </c>
      <c r="D184" s="189" t="s">
        <v>678</v>
      </c>
      <c r="E184" s="16" t="s">
        <v>1</v>
      </c>
      <c r="F184" s="190">
        <v>12.72</v>
      </c>
      <c r="H184" s="31"/>
    </row>
    <row r="185" spans="2:8" s="1" customFormat="1" ht="16.899999999999999" customHeight="1">
      <c r="B185" s="31"/>
      <c r="C185" s="191" t="s">
        <v>654</v>
      </c>
      <c r="H185" s="31"/>
    </row>
    <row r="186" spans="2:8" s="1" customFormat="1" ht="22.5">
      <c r="B186" s="31"/>
      <c r="C186" s="189" t="s">
        <v>162</v>
      </c>
      <c r="D186" s="189" t="s">
        <v>163</v>
      </c>
      <c r="E186" s="16" t="s">
        <v>103</v>
      </c>
      <c r="F186" s="190">
        <v>12.72</v>
      </c>
      <c r="H186" s="31"/>
    </row>
    <row r="187" spans="2:8" s="1" customFormat="1" ht="33.75">
      <c r="B187" s="31"/>
      <c r="C187" s="189" t="s">
        <v>170</v>
      </c>
      <c r="D187" s="189" t="s">
        <v>171</v>
      </c>
      <c r="E187" s="16" t="s">
        <v>103</v>
      </c>
      <c r="F187" s="190">
        <v>8.9039999999999999</v>
      </c>
      <c r="H187" s="31"/>
    </row>
    <row r="188" spans="2:8" s="1" customFormat="1" ht="22.5">
      <c r="B188" s="31"/>
      <c r="C188" s="189" t="s">
        <v>173</v>
      </c>
      <c r="D188" s="189" t="s">
        <v>174</v>
      </c>
      <c r="E188" s="16" t="s">
        <v>103</v>
      </c>
      <c r="F188" s="190">
        <v>3.8159999999999998</v>
      </c>
      <c r="H188" s="31"/>
    </row>
    <row r="189" spans="2:8" s="1" customFormat="1" ht="22.5">
      <c r="B189" s="31"/>
      <c r="C189" s="189" t="s">
        <v>177</v>
      </c>
      <c r="D189" s="189" t="s">
        <v>178</v>
      </c>
      <c r="E189" s="16" t="s">
        <v>103</v>
      </c>
      <c r="F189" s="190">
        <v>3.8159999999999998</v>
      </c>
      <c r="H189" s="31"/>
    </row>
    <row r="190" spans="2:8" s="1" customFormat="1" ht="16.899999999999999" customHeight="1">
      <c r="B190" s="31"/>
      <c r="C190" s="189" t="s">
        <v>279</v>
      </c>
      <c r="D190" s="189" t="s">
        <v>280</v>
      </c>
      <c r="E190" s="16" t="s">
        <v>103</v>
      </c>
      <c r="F190" s="190">
        <v>12.72</v>
      </c>
      <c r="H190" s="31"/>
    </row>
    <row r="191" spans="2:8" s="1" customFormat="1" ht="16.899999999999999" customHeight="1">
      <c r="B191" s="31"/>
      <c r="C191" s="189" t="s">
        <v>295</v>
      </c>
      <c r="D191" s="189" t="s">
        <v>296</v>
      </c>
      <c r="E191" s="16" t="s">
        <v>103</v>
      </c>
      <c r="F191" s="190">
        <v>12.72</v>
      </c>
      <c r="H191" s="31"/>
    </row>
    <row r="192" spans="2:8" s="1" customFormat="1" ht="22.5">
      <c r="B192" s="31"/>
      <c r="C192" s="189" t="s">
        <v>300</v>
      </c>
      <c r="D192" s="189" t="s">
        <v>301</v>
      </c>
      <c r="E192" s="16" t="s">
        <v>103</v>
      </c>
      <c r="F192" s="190">
        <v>12.72</v>
      </c>
      <c r="H192" s="31"/>
    </row>
    <row r="193" spans="2:8" s="1" customFormat="1" ht="16.899999999999999" customHeight="1">
      <c r="B193" s="31"/>
      <c r="C193" s="189" t="s">
        <v>306</v>
      </c>
      <c r="D193" s="189" t="s">
        <v>307</v>
      </c>
      <c r="E193" s="16" t="s">
        <v>103</v>
      </c>
      <c r="F193" s="190">
        <v>12.72</v>
      </c>
      <c r="H193" s="31"/>
    </row>
    <row r="194" spans="2:8" s="1" customFormat="1" ht="16.899999999999999" customHeight="1">
      <c r="B194" s="31"/>
      <c r="C194" s="189" t="s">
        <v>312</v>
      </c>
      <c r="D194" s="189" t="s">
        <v>313</v>
      </c>
      <c r="E194" s="16" t="s">
        <v>103</v>
      </c>
      <c r="F194" s="190">
        <v>12.72</v>
      </c>
      <c r="H194" s="31"/>
    </row>
    <row r="195" spans="2:8" s="1" customFormat="1" ht="16.899999999999999" customHeight="1">
      <c r="B195" s="31"/>
      <c r="C195" s="189" t="s">
        <v>322</v>
      </c>
      <c r="D195" s="189" t="s">
        <v>323</v>
      </c>
      <c r="E195" s="16" t="s">
        <v>108</v>
      </c>
      <c r="F195" s="190">
        <v>12.72</v>
      </c>
      <c r="H195" s="31"/>
    </row>
    <row r="196" spans="2:8" s="1" customFormat="1" ht="16.899999999999999" customHeight="1">
      <c r="B196" s="31"/>
      <c r="C196" s="189" t="s">
        <v>204</v>
      </c>
      <c r="D196" s="189" t="s">
        <v>205</v>
      </c>
      <c r="E196" s="16" t="s">
        <v>103</v>
      </c>
      <c r="F196" s="190">
        <v>12.72</v>
      </c>
      <c r="H196" s="31"/>
    </row>
    <row r="197" spans="2:8" s="1" customFormat="1" ht="16.899999999999999" customHeight="1">
      <c r="B197" s="31"/>
      <c r="C197" s="185" t="s">
        <v>438</v>
      </c>
      <c r="D197" s="186" t="s">
        <v>439</v>
      </c>
      <c r="E197" s="187" t="s">
        <v>103</v>
      </c>
      <c r="F197" s="188">
        <v>10.95</v>
      </c>
      <c r="H197" s="31"/>
    </row>
    <row r="198" spans="2:8" s="1" customFormat="1" ht="16.899999999999999" customHeight="1">
      <c r="B198" s="31"/>
      <c r="C198" s="189" t="s">
        <v>1</v>
      </c>
      <c r="D198" s="189" t="s">
        <v>679</v>
      </c>
      <c r="E198" s="16" t="s">
        <v>1</v>
      </c>
      <c r="F198" s="190">
        <v>0</v>
      </c>
      <c r="H198" s="31"/>
    </row>
    <row r="199" spans="2:8" s="1" customFormat="1" ht="16.899999999999999" customHeight="1">
      <c r="B199" s="31"/>
      <c r="C199" s="189" t="s">
        <v>1</v>
      </c>
      <c r="D199" s="189" t="s">
        <v>680</v>
      </c>
      <c r="E199" s="16" t="s">
        <v>1</v>
      </c>
      <c r="F199" s="190">
        <v>7.45</v>
      </c>
      <c r="H199" s="31"/>
    </row>
    <row r="200" spans="2:8" s="1" customFormat="1" ht="16.899999999999999" customHeight="1">
      <c r="B200" s="31"/>
      <c r="C200" s="189" t="s">
        <v>1</v>
      </c>
      <c r="D200" s="189" t="s">
        <v>681</v>
      </c>
      <c r="E200" s="16" t="s">
        <v>1</v>
      </c>
      <c r="F200" s="190">
        <v>-3.4</v>
      </c>
      <c r="H200" s="31"/>
    </row>
    <row r="201" spans="2:8" s="1" customFormat="1" ht="16.899999999999999" customHeight="1">
      <c r="B201" s="31"/>
      <c r="C201" s="189" t="s">
        <v>1</v>
      </c>
      <c r="D201" s="189" t="s">
        <v>682</v>
      </c>
      <c r="E201" s="16" t="s">
        <v>1</v>
      </c>
      <c r="F201" s="190">
        <v>6.9</v>
      </c>
      <c r="H201" s="31"/>
    </row>
    <row r="202" spans="2:8" s="1" customFormat="1" ht="16.899999999999999" customHeight="1">
      <c r="B202" s="31"/>
      <c r="C202" s="189" t="s">
        <v>1</v>
      </c>
      <c r="D202" s="189" t="s">
        <v>169</v>
      </c>
      <c r="E202" s="16" t="s">
        <v>1</v>
      </c>
      <c r="F202" s="190">
        <v>10.95</v>
      </c>
      <c r="H202" s="31"/>
    </row>
    <row r="203" spans="2:8" s="1" customFormat="1" ht="16.899999999999999" customHeight="1">
      <c r="B203" s="31"/>
      <c r="C203" s="191" t="s">
        <v>654</v>
      </c>
      <c r="H203" s="31"/>
    </row>
    <row r="204" spans="2:8" s="1" customFormat="1" ht="16.899999999999999" customHeight="1">
      <c r="B204" s="31"/>
      <c r="C204" s="189" t="s">
        <v>344</v>
      </c>
      <c r="D204" s="189" t="s">
        <v>345</v>
      </c>
      <c r="E204" s="16" t="s">
        <v>108</v>
      </c>
      <c r="F204" s="190">
        <v>10.95</v>
      </c>
      <c r="H204" s="31"/>
    </row>
    <row r="205" spans="2:8" s="1" customFormat="1" ht="16.899999999999999" customHeight="1">
      <c r="B205" s="31"/>
      <c r="C205" s="189" t="s">
        <v>488</v>
      </c>
      <c r="D205" s="189" t="s">
        <v>489</v>
      </c>
      <c r="E205" s="16" t="s">
        <v>108</v>
      </c>
      <c r="F205" s="190">
        <v>10.95</v>
      </c>
      <c r="H205" s="31"/>
    </row>
    <row r="206" spans="2:8" s="1" customFormat="1" ht="16.899999999999999" customHeight="1">
      <c r="B206" s="31"/>
      <c r="C206" s="185" t="s">
        <v>111</v>
      </c>
      <c r="D206" s="186" t="s">
        <v>112</v>
      </c>
      <c r="E206" s="187" t="s">
        <v>103</v>
      </c>
      <c r="F206" s="188">
        <v>0</v>
      </c>
      <c r="H206" s="31"/>
    </row>
    <row r="207" spans="2:8" s="1" customFormat="1" ht="16.899999999999999" customHeight="1">
      <c r="B207" s="31"/>
      <c r="C207" s="185" t="s">
        <v>106</v>
      </c>
      <c r="D207" s="186" t="s">
        <v>107</v>
      </c>
      <c r="E207" s="187" t="s">
        <v>108</v>
      </c>
      <c r="F207" s="188">
        <v>5.05</v>
      </c>
      <c r="H207" s="31"/>
    </row>
    <row r="208" spans="2:8" s="1" customFormat="1" ht="16.899999999999999" customHeight="1">
      <c r="B208" s="31"/>
      <c r="C208" s="189" t="s">
        <v>1</v>
      </c>
      <c r="D208" s="189" t="s">
        <v>679</v>
      </c>
      <c r="E208" s="16" t="s">
        <v>1</v>
      </c>
      <c r="F208" s="190">
        <v>0</v>
      </c>
      <c r="H208" s="31"/>
    </row>
    <row r="209" spans="2:8" s="1" customFormat="1" ht="16.899999999999999" customHeight="1">
      <c r="B209" s="31"/>
      <c r="C209" s="189" t="s">
        <v>1</v>
      </c>
      <c r="D209" s="189" t="s">
        <v>683</v>
      </c>
      <c r="E209" s="16" t="s">
        <v>1</v>
      </c>
      <c r="F209" s="190">
        <v>3.4</v>
      </c>
      <c r="H209" s="31"/>
    </row>
    <row r="210" spans="2:8" s="1" customFormat="1" ht="16.899999999999999" customHeight="1">
      <c r="B210" s="31"/>
      <c r="C210" s="189" t="s">
        <v>1</v>
      </c>
      <c r="D210" s="189" t="s">
        <v>684</v>
      </c>
      <c r="E210" s="16" t="s">
        <v>1</v>
      </c>
      <c r="F210" s="190">
        <v>1.65</v>
      </c>
      <c r="H210" s="31"/>
    </row>
    <row r="211" spans="2:8" s="1" customFormat="1" ht="16.899999999999999" customHeight="1">
      <c r="B211" s="31"/>
      <c r="C211" s="189" t="s">
        <v>1</v>
      </c>
      <c r="D211" s="189" t="s">
        <v>169</v>
      </c>
      <c r="E211" s="16" t="s">
        <v>1</v>
      </c>
      <c r="F211" s="190">
        <v>5.05</v>
      </c>
      <c r="H211" s="31"/>
    </row>
    <row r="212" spans="2:8" s="1" customFormat="1" ht="16.899999999999999" customHeight="1">
      <c r="B212" s="31"/>
      <c r="C212" s="191" t="s">
        <v>654</v>
      </c>
      <c r="H212" s="31"/>
    </row>
    <row r="213" spans="2:8" s="1" customFormat="1" ht="16.899999999999999" customHeight="1">
      <c r="B213" s="31"/>
      <c r="C213" s="189" t="s">
        <v>359</v>
      </c>
      <c r="D213" s="189" t="s">
        <v>360</v>
      </c>
      <c r="E213" s="16" t="s">
        <v>108</v>
      </c>
      <c r="F213" s="190">
        <v>5.05</v>
      </c>
      <c r="H213" s="31"/>
    </row>
    <row r="214" spans="2:8" s="1" customFormat="1" ht="16.899999999999999" customHeight="1">
      <c r="B214" s="31"/>
      <c r="C214" s="185" t="s">
        <v>114</v>
      </c>
      <c r="D214" s="186" t="s">
        <v>115</v>
      </c>
      <c r="E214" s="187" t="s">
        <v>108</v>
      </c>
      <c r="F214" s="188">
        <v>37</v>
      </c>
      <c r="H214" s="31"/>
    </row>
    <row r="215" spans="2:8" s="1" customFormat="1" ht="16.899999999999999" customHeight="1">
      <c r="B215" s="31"/>
      <c r="C215" s="189" t="s">
        <v>1</v>
      </c>
      <c r="D215" s="189" t="s">
        <v>685</v>
      </c>
      <c r="E215" s="16" t="s">
        <v>1</v>
      </c>
      <c r="F215" s="190">
        <v>0</v>
      </c>
      <c r="H215" s="31"/>
    </row>
    <row r="216" spans="2:8" s="1" customFormat="1" ht="16.899999999999999" customHeight="1">
      <c r="B216" s="31"/>
      <c r="C216" s="189" t="s">
        <v>1</v>
      </c>
      <c r="D216" s="189" t="s">
        <v>686</v>
      </c>
      <c r="E216" s="16" t="s">
        <v>1</v>
      </c>
      <c r="F216" s="190">
        <v>37</v>
      </c>
      <c r="H216" s="31"/>
    </row>
    <row r="217" spans="2:8" s="1" customFormat="1" ht="16.899999999999999" customHeight="1">
      <c r="B217" s="31"/>
      <c r="C217" s="189" t="s">
        <v>1</v>
      </c>
      <c r="D217" s="189" t="s">
        <v>169</v>
      </c>
      <c r="E217" s="16" t="s">
        <v>1</v>
      </c>
      <c r="F217" s="190">
        <v>37</v>
      </c>
      <c r="H217" s="31"/>
    </row>
    <row r="218" spans="2:8" s="1" customFormat="1" ht="16.899999999999999" customHeight="1">
      <c r="B218" s="31"/>
      <c r="C218" s="191" t="s">
        <v>654</v>
      </c>
      <c r="H218" s="31"/>
    </row>
    <row r="219" spans="2:8" s="1" customFormat="1" ht="16.899999999999999" customHeight="1">
      <c r="B219" s="31"/>
      <c r="C219" s="189" t="s">
        <v>284</v>
      </c>
      <c r="D219" s="189" t="s">
        <v>285</v>
      </c>
      <c r="E219" s="16" t="s">
        <v>103</v>
      </c>
      <c r="F219" s="190">
        <v>11.1</v>
      </c>
      <c r="H219" s="31"/>
    </row>
    <row r="220" spans="2:8" s="1" customFormat="1" ht="16.899999999999999" customHeight="1">
      <c r="B220" s="31"/>
      <c r="C220" s="189" t="s">
        <v>523</v>
      </c>
      <c r="D220" s="189" t="s">
        <v>524</v>
      </c>
      <c r="E220" s="16" t="s">
        <v>103</v>
      </c>
      <c r="F220" s="190">
        <v>11.1</v>
      </c>
      <c r="H220" s="31"/>
    </row>
    <row r="221" spans="2:8" s="1" customFormat="1" ht="22.5">
      <c r="B221" s="31"/>
      <c r="C221" s="189" t="s">
        <v>531</v>
      </c>
      <c r="D221" s="189" t="s">
        <v>532</v>
      </c>
      <c r="E221" s="16" t="s">
        <v>103</v>
      </c>
      <c r="F221" s="190">
        <v>11.1</v>
      </c>
      <c r="H221" s="31"/>
    </row>
    <row r="222" spans="2:8" s="1" customFormat="1" ht="16.899999999999999" customHeight="1">
      <c r="B222" s="31"/>
      <c r="C222" s="189" t="s">
        <v>535</v>
      </c>
      <c r="D222" s="189" t="s">
        <v>536</v>
      </c>
      <c r="E222" s="16" t="s">
        <v>103</v>
      </c>
      <c r="F222" s="190">
        <v>5.55</v>
      </c>
      <c r="H222" s="31"/>
    </row>
    <row r="223" spans="2:8" s="1" customFormat="1" ht="16.899999999999999" customHeight="1">
      <c r="B223" s="31"/>
      <c r="C223" s="189" t="s">
        <v>540</v>
      </c>
      <c r="D223" s="189" t="s">
        <v>541</v>
      </c>
      <c r="E223" s="16" t="s">
        <v>108</v>
      </c>
      <c r="F223" s="190">
        <v>37</v>
      </c>
      <c r="H223" s="31"/>
    </row>
    <row r="224" spans="2:8" s="1" customFormat="1" ht="16.899999999999999" customHeight="1">
      <c r="B224" s="31"/>
      <c r="C224" s="189" t="s">
        <v>325</v>
      </c>
      <c r="D224" s="189" t="s">
        <v>326</v>
      </c>
      <c r="E224" s="16" t="s">
        <v>108</v>
      </c>
      <c r="F224" s="190">
        <v>37</v>
      </c>
      <c r="H224" s="31"/>
    </row>
    <row r="225" spans="2:8" s="1" customFormat="1" ht="16.899999999999999" customHeight="1">
      <c r="B225" s="31"/>
      <c r="C225" s="189" t="s">
        <v>552</v>
      </c>
      <c r="D225" s="189" t="s">
        <v>553</v>
      </c>
      <c r="E225" s="16" t="s">
        <v>108</v>
      </c>
      <c r="F225" s="190">
        <v>37</v>
      </c>
      <c r="H225" s="31"/>
    </row>
    <row r="226" spans="2:8" s="1" customFormat="1" ht="16.899999999999999" customHeight="1">
      <c r="B226" s="31"/>
      <c r="C226" s="189" t="s">
        <v>555</v>
      </c>
      <c r="D226" s="189" t="s">
        <v>556</v>
      </c>
      <c r="E226" s="16" t="s">
        <v>108</v>
      </c>
      <c r="F226" s="190">
        <v>37</v>
      </c>
      <c r="H226" s="31"/>
    </row>
    <row r="227" spans="2:8" s="1" customFormat="1" ht="16.899999999999999" customHeight="1">
      <c r="B227" s="31"/>
      <c r="C227" s="189" t="s">
        <v>369</v>
      </c>
      <c r="D227" s="189" t="s">
        <v>370</v>
      </c>
      <c r="E227" s="16" t="s">
        <v>108</v>
      </c>
      <c r="F227" s="190">
        <v>37</v>
      </c>
      <c r="H227" s="31"/>
    </row>
    <row r="228" spans="2:8" s="1" customFormat="1" ht="16.899999999999999" customHeight="1">
      <c r="B228" s="31"/>
      <c r="C228" s="189" t="s">
        <v>317</v>
      </c>
      <c r="D228" s="189" t="s">
        <v>318</v>
      </c>
      <c r="E228" s="16" t="s">
        <v>103</v>
      </c>
      <c r="F228" s="190">
        <v>13.875</v>
      </c>
      <c r="H228" s="31"/>
    </row>
    <row r="229" spans="2:8" s="1" customFormat="1" ht="16.899999999999999" customHeight="1">
      <c r="B229" s="31"/>
      <c r="C229" s="185" t="s">
        <v>101</v>
      </c>
      <c r="D229" s="186" t="s">
        <v>102</v>
      </c>
      <c r="E229" s="187" t="s">
        <v>103</v>
      </c>
      <c r="F229" s="188">
        <v>0</v>
      </c>
      <c r="H229" s="31"/>
    </row>
    <row r="230" spans="2:8" s="1" customFormat="1" ht="16.899999999999999" customHeight="1">
      <c r="B230" s="31"/>
      <c r="C230" s="189" t="s">
        <v>1</v>
      </c>
      <c r="D230" s="189" t="s">
        <v>651</v>
      </c>
      <c r="E230" s="16" t="s">
        <v>1</v>
      </c>
      <c r="F230" s="190">
        <v>0</v>
      </c>
      <c r="H230" s="31"/>
    </row>
    <row r="231" spans="2:8" s="1" customFormat="1" ht="26.45" customHeight="1">
      <c r="B231" s="31"/>
      <c r="C231" s="184" t="s">
        <v>95</v>
      </c>
      <c r="D231" s="184" t="s">
        <v>96</v>
      </c>
      <c r="H231" s="31"/>
    </row>
    <row r="232" spans="2:8" s="1" customFormat="1" ht="16.899999999999999" customHeight="1">
      <c r="B232" s="31"/>
      <c r="C232" s="185" t="s">
        <v>436</v>
      </c>
      <c r="D232" s="186" t="s">
        <v>436</v>
      </c>
      <c r="E232" s="187" t="s">
        <v>103</v>
      </c>
      <c r="F232" s="188">
        <v>133.31</v>
      </c>
      <c r="H232" s="31"/>
    </row>
    <row r="233" spans="2:8" s="1" customFormat="1" ht="16.899999999999999" customHeight="1">
      <c r="B233" s="31"/>
      <c r="C233" s="189" t="s">
        <v>1</v>
      </c>
      <c r="D233" s="189" t="s">
        <v>663</v>
      </c>
      <c r="E233" s="16" t="s">
        <v>1</v>
      </c>
      <c r="F233" s="190">
        <v>0</v>
      </c>
      <c r="H233" s="31"/>
    </row>
    <row r="234" spans="2:8" s="1" customFormat="1" ht="16.899999999999999" customHeight="1">
      <c r="B234" s="31"/>
      <c r="C234" s="189" t="s">
        <v>1</v>
      </c>
      <c r="D234" s="189" t="s">
        <v>573</v>
      </c>
      <c r="E234" s="16" t="s">
        <v>1</v>
      </c>
      <c r="F234" s="190">
        <v>133.31</v>
      </c>
      <c r="H234" s="31"/>
    </row>
    <row r="235" spans="2:8" s="1" customFormat="1" ht="16.899999999999999" customHeight="1">
      <c r="B235" s="31"/>
      <c r="C235" s="191" t="s">
        <v>654</v>
      </c>
      <c r="H235" s="31"/>
    </row>
    <row r="236" spans="2:8" s="1" customFormat="1" ht="16.899999999999999" customHeight="1">
      <c r="B236" s="31"/>
      <c r="C236" s="189" t="s">
        <v>151</v>
      </c>
      <c r="D236" s="189" t="s">
        <v>152</v>
      </c>
      <c r="E236" s="16" t="s">
        <v>153</v>
      </c>
      <c r="F236" s="190">
        <v>0.20200000000000001</v>
      </c>
      <c r="H236" s="31"/>
    </row>
    <row r="237" spans="2:8" s="1" customFormat="1" ht="22.5">
      <c r="B237" s="31"/>
      <c r="C237" s="189" t="s">
        <v>162</v>
      </c>
      <c r="D237" s="189" t="s">
        <v>163</v>
      </c>
      <c r="E237" s="16" t="s">
        <v>103</v>
      </c>
      <c r="F237" s="190">
        <v>80.39</v>
      </c>
      <c r="H237" s="31"/>
    </row>
    <row r="238" spans="2:8" s="1" customFormat="1" ht="33.75">
      <c r="B238" s="31"/>
      <c r="C238" s="189" t="s">
        <v>170</v>
      </c>
      <c r="D238" s="189" t="s">
        <v>171</v>
      </c>
      <c r="E238" s="16" t="s">
        <v>103</v>
      </c>
      <c r="F238" s="190">
        <v>36.182000000000002</v>
      </c>
      <c r="H238" s="31"/>
    </row>
    <row r="239" spans="2:8" s="1" customFormat="1" ht="22.5">
      <c r="B239" s="31"/>
      <c r="C239" s="189" t="s">
        <v>173</v>
      </c>
      <c r="D239" s="189" t="s">
        <v>174</v>
      </c>
      <c r="E239" s="16" t="s">
        <v>103</v>
      </c>
      <c r="F239" s="190">
        <v>44.207999999999998</v>
      </c>
      <c r="H239" s="31"/>
    </row>
    <row r="240" spans="2:8" s="1" customFormat="1" ht="22.5">
      <c r="B240" s="31"/>
      <c r="C240" s="189" t="s">
        <v>177</v>
      </c>
      <c r="D240" s="189" t="s">
        <v>178</v>
      </c>
      <c r="E240" s="16" t="s">
        <v>103</v>
      </c>
      <c r="F240" s="190">
        <v>44.207999999999998</v>
      </c>
      <c r="H240" s="31"/>
    </row>
    <row r="241" spans="2:8" s="1" customFormat="1" ht="16.899999999999999" customHeight="1">
      <c r="B241" s="31"/>
      <c r="C241" s="189" t="s">
        <v>180</v>
      </c>
      <c r="D241" s="189" t="s">
        <v>181</v>
      </c>
      <c r="E241" s="16" t="s">
        <v>103</v>
      </c>
      <c r="F241" s="190">
        <v>80.120999999999995</v>
      </c>
      <c r="H241" s="31"/>
    </row>
    <row r="242" spans="2:8" s="1" customFormat="1" ht="16.899999999999999" customHeight="1">
      <c r="B242" s="31"/>
      <c r="C242" s="189" t="s">
        <v>186</v>
      </c>
      <c r="D242" s="189" t="s">
        <v>187</v>
      </c>
      <c r="E242" s="16" t="s">
        <v>103</v>
      </c>
      <c r="F242" s="190">
        <v>80.120999999999995</v>
      </c>
      <c r="H242" s="31"/>
    </row>
    <row r="243" spans="2:8" s="1" customFormat="1" ht="16.899999999999999" customHeight="1">
      <c r="B243" s="31"/>
      <c r="C243" s="189" t="s">
        <v>246</v>
      </c>
      <c r="D243" s="189" t="s">
        <v>247</v>
      </c>
      <c r="E243" s="16" t="s">
        <v>103</v>
      </c>
      <c r="F243" s="190">
        <v>80.120999999999995</v>
      </c>
      <c r="H243" s="31"/>
    </row>
    <row r="244" spans="2:8" s="1" customFormat="1" ht="16.899999999999999" customHeight="1">
      <c r="B244" s="31"/>
      <c r="C244" s="189" t="s">
        <v>251</v>
      </c>
      <c r="D244" s="189" t="s">
        <v>252</v>
      </c>
      <c r="E244" s="16" t="s">
        <v>103</v>
      </c>
      <c r="F244" s="190">
        <v>80.120999999999995</v>
      </c>
      <c r="H244" s="31"/>
    </row>
    <row r="245" spans="2:8" s="1" customFormat="1" ht="16.899999999999999" customHeight="1">
      <c r="B245" s="31"/>
      <c r="C245" s="189" t="s">
        <v>263</v>
      </c>
      <c r="D245" s="189" t="s">
        <v>264</v>
      </c>
      <c r="E245" s="16" t="s">
        <v>103</v>
      </c>
      <c r="F245" s="190">
        <v>80.120999999999995</v>
      </c>
      <c r="H245" s="31"/>
    </row>
    <row r="246" spans="2:8" s="1" customFormat="1" ht="16.899999999999999" customHeight="1">
      <c r="B246" s="31"/>
      <c r="C246" s="189" t="s">
        <v>279</v>
      </c>
      <c r="D246" s="189" t="s">
        <v>280</v>
      </c>
      <c r="E246" s="16" t="s">
        <v>103</v>
      </c>
      <c r="F246" s="190">
        <v>160.51</v>
      </c>
      <c r="H246" s="31"/>
    </row>
    <row r="247" spans="2:8" s="1" customFormat="1" ht="16.899999999999999" customHeight="1">
      <c r="B247" s="31"/>
      <c r="C247" s="189" t="s">
        <v>290</v>
      </c>
      <c r="D247" s="189" t="s">
        <v>291</v>
      </c>
      <c r="E247" s="16" t="s">
        <v>103</v>
      </c>
      <c r="F247" s="190">
        <v>80.120999999999995</v>
      </c>
      <c r="H247" s="31"/>
    </row>
    <row r="248" spans="2:8" s="1" customFormat="1" ht="16.899999999999999" customHeight="1">
      <c r="B248" s="31"/>
      <c r="C248" s="189" t="s">
        <v>295</v>
      </c>
      <c r="D248" s="189" t="s">
        <v>296</v>
      </c>
      <c r="E248" s="16" t="s">
        <v>103</v>
      </c>
      <c r="F248" s="190">
        <v>80.39</v>
      </c>
      <c r="H248" s="31"/>
    </row>
    <row r="249" spans="2:8" s="1" customFormat="1" ht="22.5">
      <c r="B249" s="31"/>
      <c r="C249" s="189" t="s">
        <v>300</v>
      </c>
      <c r="D249" s="189" t="s">
        <v>301</v>
      </c>
      <c r="E249" s="16" t="s">
        <v>103</v>
      </c>
      <c r="F249" s="190">
        <v>160.51</v>
      </c>
      <c r="H249" s="31"/>
    </row>
    <row r="250" spans="2:8" s="1" customFormat="1" ht="16.899999999999999" customHeight="1">
      <c r="B250" s="31"/>
      <c r="C250" s="189" t="s">
        <v>306</v>
      </c>
      <c r="D250" s="189" t="s">
        <v>307</v>
      </c>
      <c r="E250" s="16" t="s">
        <v>103</v>
      </c>
      <c r="F250" s="190">
        <v>160.51</v>
      </c>
      <c r="H250" s="31"/>
    </row>
    <row r="251" spans="2:8" s="1" customFormat="1" ht="16.899999999999999" customHeight="1">
      <c r="B251" s="31"/>
      <c r="C251" s="189" t="s">
        <v>312</v>
      </c>
      <c r="D251" s="189" t="s">
        <v>313</v>
      </c>
      <c r="E251" s="16" t="s">
        <v>103</v>
      </c>
      <c r="F251" s="190">
        <v>160.51</v>
      </c>
      <c r="H251" s="31"/>
    </row>
    <row r="252" spans="2:8" s="1" customFormat="1" ht="16.899999999999999" customHeight="1">
      <c r="B252" s="31"/>
      <c r="C252" s="189" t="s">
        <v>322</v>
      </c>
      <c r="D252" s="189" t="s">
        <v>323</v>
      </c>
      <c r="E252" s="16" t="s">
        <v>108</v>
      </c>
      <c r="F252" s="190">
        <v>160.51</v>
      </c>
      <c r="H252" s="31"/>
    </row>
    <row r="253" spans="2:8" s="1" customFormat="1" ht="22.5">
      <c r="B253" s="31"/>
      <c r="C253" s="189" t="s">
        <v>197</v>
      </c>
      <c r="D253" s="189" t="s">
        <v>198</v>
      </c>
      <c r="E253" s="16" t="s">
        <v>199</v>
      </c>
      <c r="F253" s="190">
        <v>4.0060000000000002</v>
      </c>
      <c r="H253" s="31"/>
    </row>
    <row r="254" spans="2:8" s="1" customFormat="1" ht="16.899999999999999" customHeight="1">
      <c r="B254" s="31"/>
      <c r="C254" s="189" t="s">
        <v>204</v>
      </c>
      <c r="D254" s="189" t="s">
        <v>205</v>
      </c>
      <c r="E254" s="16" t="s">
        <v>103</v>
      </c>
      <c r="F254" s="190">
        <v>160.511</v>
      </c>
      <c r="H254" s="31"/>
    </row>
    <row r="255" spans="2:8" s="1" customFormat="1" ht="16.899999999999999" customHeight="1">
      <c r="B255" s="31"/>
      <c r="C255" s="189" t="s">
        <v>209</v>
      </c>
      <c r="D255" s="189" t="s">
        <v>210</v>
      </c>
      <c r="E255" s="16" t="s">
        <v>199</v>
      </c>
      <c r="F255" s="190">
        <v>4.0060000000000002</v>
      </c>
      <c r="H255" s="31"/>
    </row>
    <row r="256" spans="2:8" s="1" customFormat="1" ht="16.899999999999999" customHeight="1">
      <c r="B256" s="31"/>
      <c r="C256" s="185" t="s">
        <v>438</v>
      </c>
      <c r="D256" s="186" t="s">
        <v>439</v>
      </c>
      <c r="E256" s="187" t="s">
        <v>108</v>
      </c>
      <c r="F256" s="188">
        <v>101.3</v>
      </c>
      <c r="H256" s="31"/>
    </row>
    <row r="257" spans="2:8" s="1" customFormat="1" ht="16.899999999999999" customHeight="1">
      <c r="B257" s="31"/>
      <c r="C257" s="189" t="s">
        <v>1</v>
      </c>
      <c r="D257" s="189" t="s">
        <v>663</v>
      </c>
      <c r="E257" s="16" t="s">
        <v>1</v>
      </c>
      <c r="F257" s="190">
        <v>0</v>
      </c>
      <c r="H257" s="31"/>
    </row>
    <row r="258" spans="2:8" s="1" customFormat="1" ht="16.899999999999999" customHeight="1">
      <c r="B258" s="31"/>
      <c r="C258" s="189" t="s">
        <v>1</v>
      </c>
      <c r="D258" s="189" t="s">
        <v>687</v>
      </c>
      <c r="E258" s="16" t="s">
        <v>1</v>
      </c>
      <c r="F258" s="190">
        <v>90.405000000000001</v>
      </c>
      <c r="H258" s="31"/>
    </row>
    <row r="259" spans="2:8" s="1" customFormat="1" ht="16.899999999999999" customHeight="1">
      <c r="B259" s="31"/>
      <c r="C259" s="189" t="s">
        <v>1</v>
      </c>
      <c r="D259" s="189" t="s">
        <v>671</v>
      </c>
      <c r="E259" s="16" t="s">
        <v>1</v>
      </c>
      <c r="F259" s="190">
        <v>-1.6</v>
      </c>
      <c r="H259" s="31"/>
    </row>
    <row r="260" spans="2:8" s="1" customFormat="1" ht="16.899999999999999" customHeight="1">
      <c r="B260" s="31"/>
      <c r="C260" s="189" t="s">
        <v>1</v>
      </c>
      <c r="D260" s="189" t="s">
        <v>688</v>
      </c>
      <c r="E260" s="16" t="s">
        <v>1</v>
      </c>
      <c r="F260" s="190">
        <v>-10.8</v>
      </c>
      <c r="H260" s="31"/>
    </row>
    <row r="261" spans="2:8" s="1" customFormat="1" ht="16.899999999999999" customHeight="1">
      <c r="B261" s="31"/>
      <c r="C261" s="189" t="s">
        <v>1</v>
      </c>
      <c r="D261" s="189" t="s">
        <v>689</v>
      </c>
      <c r="E261" s="16" t="s">
        <v>1</v>
      </c>
      <c r="F261" s="190">
        <v>29.594999999999999</v>
      </c>
      <c r="H261" s="31"/>
    </row>
    <row r="262" spans="2:8" s="1" customFormat="1" ht="16.899999999999999" customHeight="1">
      <c r="B262" s="31"/>
      <c r="C262" s="189" t="s">
        <v>1</v>
      </c>
      <c r="D262" s="189" t="s">
        <v>690</v>
      </c>
      <c r="E262" s="16" t="s">
        <v>1</v>
      </c>
      <c r="F262" s="190">
        <v>-6.3</v>
      </c>
      <c r="H262" s="31"/>
    </row>
    <row r="263" spans="2:8" s="1" customFormat="1" ht="16.899999999999999" customHeight="1">
      <c r="B263" s="31"/>
      <c r="C263" s="189" t="s">
        <v>1</v>
      </c>
      <c r="D263" s="189" t="s">
        <v>169</v>
      </c>
      <c r="E263" s="16" t="s">
        <v>1</v>
      </c>
      <c r="F263" s="190">
        <v>101.3</v>
      </c>
      <c r="H263" s="31"/>
    </row>
    <row r="264" spans="2:8" s="1" customFormat="1" ht="16.899999999999999" customHeight="1">
      <c r="B264" s="31"/>
      <c r="C264" s="191" t="s">
        <v>654</v>
      </c>
      <c r="H264" s="31"/>
    </row>
    <row r="265" spans="2:8" s="1" customFormat="1" ht="16.899999999999999" customHeight="1">
      <c r="B265" s="31"/>
      <c r="C265" s="189" t="s">
        <v>344</v>
      </c>
      <c r="D265" s="189" t="s">
        <v>345</v>
      </c>
      <c r="E265" s="16" t="s">
        <v>108</v>
      </c>
      <c r="F265" s="190">
        <v>132.9</v>
      </c>
      <c r="H265" s="31"/>
    </row>
    <row r="266" spans="2:8" s="1" customFormat="1" ht="16.899999999999999" customHeight="1">
      <c r="B266" s="31"/>
      <c r="C266" s="189" t="s">
        <v>488</v>
      </c>
      <c r="D266" s="189" t="s">
        <v>489</v>
      </c>
      <c r="E266" s="16" t="s">
        <v>108</v>
      </c>
      <c r="F266" s="190">
        <v>101.3</v>
      </c>
      <c r="H266" s="31"/>
    </row>
    <row r="267" spans="2:8" s="1" customFormat="1" ht="16.899999999999999" customHeight="1">
      <c r="B267" s="31"/>
      <c r="C267" s="185" t="s">
        <v>111</v>
      </c>
      <c r="D267" s="186" t="s">
        <v>112</v>
      </c>
      <c r="E267" s="187" t="s">
        <v>108</v>
      </c>
      <c r="F267" s="188">
        <v>31.6</v>
      </c>
      <c r="H267" s="31"/>
    </row>
    <row r="268" spans="2:8" s="1" customFormat="1" ht="16.899999999999999" customHeight="1">
      <c r="B268" s="31"/>
      <c r="C268" s="189" t="s">
        <v>1</v>
      </c>
      <c r="D268" s="189" t="s">
        <v>691</v>
      </c>
      <c r="E268" s="16" t="s">
        <v>1</v>
      </c>
      <c r="F268" s="190">
        <v>0</v>
      </c>
      <c r="H268" s="31"/>
    </row>
    <row r="269" spans="2:8" s="1" customFormat="1" ht="16.899999999999999" customHeight="1">
      <c r="B269" s="31"/>
      <c r="C269" s="189" t="s">
        <v>1</v>
      </c>
      <c r="D269" s="189" t="s">
        <v>692</v>
      </c>
      <c r="E269" s="16" t="s">
        <v>1</v>
      </c>
      <c r="F269" s="190">
        <v>17.600000000000001</v>
      </c>
      <c r="H269" s="31"/>
    </row>
    <row r="270" spans="2:8" s="1" customFormat="1" ht="16.899999999999999" customHeight="1">
      <c r="B270" s="31"/>
      <c r="C270" s="189" t="s">
        <v>1</v>
      </c>
      <c r="D270" s="189" t="s">
        <v>693</v>
      </c>
      <c r="E270" s="16" t="s">
        <v>1</v>
      </c>
      <c r="F270" s="190">
        <v>-1.8</v>
      </c>
      <c r="H270" s="31"/>
    </row>
    <row r="271" spans="2:8" s="1" customFormat="1" ht="16.899999999999999" customHeight="1">
      <c r="B271" s="31"/>
      <c r="C271" s="189" t="s">
        <v>1</v>
      </c>
      <c r="D271" s="189" t="s">
        <v>694</v>
      </c>
      <c r="E271" s="16" t="s">
        <v>1</v>
      </c>
      <c r="F271" s="190">
        <v>0</v>
      </c>
      <c r="H271" s="31"/>
    </row>
    <row r="272" spans="2:8" s="1" customFormat="1" ht="16.899999999999999" customHeight="1">
      <c r="B272" s="31"/>
      <c r="C272" s="189" t="s">
        <v>1</v>
      </c>
      <c r="D272" s="189" t="s">
        <v>692</v>
      </c>
      <c r="E272" s="16" t="s">
        <v>1</v>
      </c>
      <c r="F272" s="190">
        <v>17.600000000000001</v>
      </c>
      <c r="H272" s="31"/>
    </row>
    <row r="273" spans="2:8" s="1" customFormat="1" ht="16.899999999999999" customHeight="1">
      <c r="B273" s="31"/>
      <c r="C273" s="189" t="s">
        <v>1</v>
      </c>
      <c r="D273" s="189" t="s">
        <v>693</v>
      </c>
      <c r="E273" s="16" t="s">
        <v>1</v>
      </c>
      <c r="F273" s="190">
        <v>-1.8</v>
      </c>
      <c r="H273" s="31"/>
    </row>
    <row r="274" spans="2:8" s="1" customFormat="1" ht="16.899999999999999" customHeight="1">
      <c r="B274" s="31"/>
      <c r="C274" s="189" t="s">
        <v>1</v>
      </c>
      <c r="D274" s="189" t="s">
        <v>169</v>
      </c>
      <c r="E274" s="16" t="s">
        <v>1</v>
      </c>
      <c r="F274" s="190">
        <v>31.6</v>
      </c>
      <c r="H274" s="31"/>
    </row>
    <row r="275" spans="2:8" s="1" customFormat="1" ht="16.899999999999999" customHeight="1">
      <c r="B275" s="31"/>
      <c r="C275" s="191" t="s">
        <v>654</v>
      </c>
      <c r="H275" s="31"/>
    </row>
    <row r="276" spans="2:8" s="1" customFormat="1" ht="16.899999999999999" customHeight="1">
      <c r="B276" s="31"/>
      <c r="C276" s="189" t="s">
        <v>344</v>
      </c>
      <c r="D276" s="189" t="s">
        <v>345</v>
      </c>
      <c r="E276" s="16" t="s">
        <v>108</v>
      </c>
      <c r="F276" s="190">
        <v>132.9</v>
      </c>
      <c r="H276" s="31"/>
    </row>
    <row r="277" spans="2:8" s="1" customFormat="1" ht="16.899999999999999" customHeight="1">
      <c r="B277" s="31"/>
      <c r="C277" s="189" t="s">
        <v>349</v>
      </c>
      <c r="D277" s="189" t="s">
        <v>350</v>
      </c>
      <c r="E277" s="16" t="s">
        <v>108</v>
      </c>
      <c r="F277" s="190">
        <v>31.6</v>
      </c>
      <c r="H277" s="31"/>
    </row>
    <row r="278" spans="2:8" s="1" customFormat="1" ht="16.899999999999999" customHeight="1">
      <c r="B278" s="31"/>
      <c r="C278" s="185" t="s">
        <v>106</v>
      </c>
      <c r="D278" s="186" t="s">
        <v>107</v>
      </c>
      <c r="E278" s="187" t="s">
        <v>108</v>
      </c>
      <c r="F278" s="188">
        <v>10.8</v>
      </c>
      <c r="H278" s="31"/>
    </row>
    <row r="279" spans="2:8" s="1" customFormat="1" ht="16.899999999999999" customHeight="1">
      <c r="B279" s="31"/>
      <c r="C279" s="189" t="s">
        <v>1</v>
      </c>
      <c r="D279" s="189" t="s">
        <v>651</v>
      </c>
      <c r="E279" s="16" t="s">
        <v>1</v>
      </c>
      <c r="F279" s="190">
        <v>0</v>
      </c>
      <c r="H279" s="31"/>
    </row>
    <row r="280" spans="2:8" s="1" customFormat="1" ht="16.899999999999999" customHeight="1">
      <c r="B280" s="31"/>
      <c r="C280" s="189" t="s">
        <v>1</v>
      </c>
      <c r="D280" s="189" t="s">
        <v>695</v>
      </c>
      <c r="E280" s="16" t="s">
        <v>1</v>
      </c>
      <c r="F280" s="190">
        <v>10.8</v>
      </c>
      <c r="H280" s="31"/>
    </row>
    <row r="281" spans="2:8" s="1" customFormat="1" ht="16.899999999999999" customHeight="1">
      <c r="B281" s="31"/>
      <c r="C281" s="191" t="s">
        <v>654</v>
      </c>
      <c r="H281" s="31"/>
    </row>
    <row r="282" spans="2:8" s="1" customFormat="1" ht="16.899999999999999" customHeight="1">
      <c r="B282" s="31"/>
      <c r="C282" s="189" t="s">
        <v>359</v>
      </c>
      <c r="D282" s="189" t="s">
        <v>360</v>
      </c>
      <c r="E282" s="16" t="s">
        <v>108</v>
      </c>
      <c r="F282" s="190">
        <v>10.8</v>
      </c>
      <c r="H282" s="31"/>
    </row>
    <row r="283" spans="2:8" s="1" customFormat="1" ht="16.899999999999999" customHeight="1">
      <c r="B283" s="31"/>
      <c r="C283" s="185" t="s">
        <v>114</v>
      </c>
      <c r="D283" s="186" t="s">
        <v>115</v>
      </c>
      <c r="E283" s="187" t="s">
        <v>108</v>
      </c>
      <c r="F283" s="188">
        <v>0</v>
      </c>
      <c r="H283" s="31"/>
    </row>
    <row r="284" spans="2:8" s="1" customFormat="1" ht="16.899999999999999" customHeight="1">
      <c r="B284" s="31"/>
      <c r="C284" s="185" t="s">
        <v>101</v>
      </c>
      <c r="D284" s="186" t="s">
        <v>102</v>
      </c>
      <c r="E284" s="187" t="s">
        <v>103</v>
      </c>
      <c r="F284" s="188">
        <v>27.2</v>
      </c>
      <c r="H284" s="31"/>
    </row>
    <row r="285" spans="2:8" s="1" customFormat="1" ht="16.899999999999999" customHeight="1">
      <c r="B285" s="31"/>
      <c r="C285" s="189" t="s">
        <v>1</v>
      </c>
      <c r="D285" s="189" t="s">
        <v>691</v>
      </c>
      <c r="E285" s="16" t="s">
        <v>1</v>
      </c>
      <c r="F285" s="190">
        <v>0</v>
      </c>
      <c r="H285" s="31"/>
    </row>
    <row r="286" spans="2:8" s="1" customFormat="1" ht="16.899999999999999" customHeight="1">
      <c r="B286" s="31"/>
      <c r="C286" s="189" t="s">
        <v>1</v>
      </c>
      <c r="D286" s="189" t="s">
        <v>696</v>
      </c>
      <c r="E286" s="16" t="s">
        <v>1</v>
      </c>
      <c r="F286" s="190">
        <v>13.6</v>
      </c>
      <c r="H286" s="31"/>
    </row>
    <row r="287" spans="2:8" s="1" customFormat="1" ht="16.899999999999999" customHeight="1">
      <c r="B287" s="31"/>
      <c r="C287" s="189" t="s">
        <v>1</v>
      </c>
      <c r="D287" s="189" t="s">
        <v>694</v>
      </c>
      <c r="E287" s="16" t="s">
        <v>1</v>
      </c>
      <c r="F287" s="190">
        <v>0</v>
      </c>
      <c r="H287" s="31"/>
    </row>
    <row r="288" spans="2:8" s="1" customFormat="1" ht="16.899999999999999" customHeight="1">
      <c r="B288" s="31"/>
      <c r="C288" s="189" t="s">
        <v>1</v>
      </c>
      <c r="D288" s="189" t="s">
        <v>696</v>
      </c>
      <c r="E288" s="16" t="s">
        <v>1</v>
      </c>
      <c r="F288" s="190">
        <v>13.6</v>
      </c>
      <c r="H288" s="31"/>
    </row>
    <row r="289" spans="2:8" s="1" customFormat="1" ht="16.899999999999999" customHeight="1">
      <c r="B289" s="31"/>
      <c r="C289" s="189" t="s">
        <v>1</v>
      </c>
      <c r="D289" s="189" t="s">
        <v>169</v>
      </c>
      <c r="E289" s="16" t="s">
        <v>1</v>
      </c>
      <c r="F289" s="190">
        <v>27.2</v>
      </c>
      <c r="H289" s="31"/>
    </row>
    <row r="290" spans="2:8" s="1" customFormat="1" ht="16.899999999999999" customHeight="1">
      <c r="B290" s="31"/>
      <c r="C290" s="191" t="s">
        <v>654</v>
      </c>
      <c r="H290" s="31"/>
    </row>
    <row r="291" spans="2:8" s="1" customFormat="1" ht="16.899999999999999" customHeight="1">
      <c r="B291" s="31"/>
      <c r="C291" s="189" t="s">
        <v>151</v>
      </c>
      <c r="D291" s="189" t="s">
        <v>152</v>
      </c>
      <c r="E291" s="16" t="s">
        <v>153</v>
      </c>
      <c r="F291" s="190">
        <v>0.20200000000000001</v>
      </c>
      <c r="H291" s="31"/>
    </row>
    <row r="292" spans="2:8" s="1" customFormat="1" ht="22.5">
      <c r="B292" s="31"/>
      <c r="C292" s="189" t="s">
        <v>162</v>
      </c>
      <c r="D292" s="189" t="s">
        <v>163</v>
      </c>
      <c r="E292" s="16" t="s">
        <v>103</v>
      </c>
      <c r="F292" s="190">
        <v>80.39</v>
      </c>
      <c r="H292" s="31"/>
    </row>
    <row r="293" spans="2:8" s="1" customFormat="1" ht="33.75">
      <c r="B293" s="31"/>
      <c r="C293" s="189" t="s">
        <v>170</v>
      </c>
      <c r="D293" s="189" t="s">
        <v>171</v>
      </c>
      <c r="E293" s="16" t="s">
        <v>103</v>
      </c>
      <c r="F293" s="190">
        <v>36.182000000000002</v>
      </c>
      <c r="H293" s="31"/>
    </row>
    <row r="294" spans="2:8" s="1" customFormat="1" ht="22.5">
      <c r="B294" s="31"/>
      <c r="C294" s="189" t="s">
        <v>173</v>
      </c>
      <c r="D294" s="189" t="s">
        <v>174</v>
      </c>
      <c r="E294" s="16" t="s">
        <v>103</v>
      </c>
      <c r="F294" s="190">
        <v>44.207999999999998</v>
      </c>
      <c r="H294" s="31"/>
    </row>
    <row r="295" spans="2:8" s="1" customFormat="1" ht="22.5">
      <c r="B295" s="31"/>
      <c r="C295" s="189" t="s">
        <v>177</v>
      </c>
      <c r="D295" s="189" t="s">
        <v>178</v>
      </c>
      <c r="E295" s="16" t="s">
        <v>103</v>
      </c>
      <c r="F295" s="190">
        <v>44.207999999999998</v>
      </c>
      <c r="H295" s="31"/>
    </row>
    <row r="296" spans="2:8" s="1" customFormat="1" ht="16.899999999999999" customHeight="1">
      <c r="B296" s="31"/>
      <c r="C296" s="189" t="s">
        <v>180</v>
      </c>
      <c r="D296" s="189" t="s">
        <v>181</v>
      </c>
      <c r="E296" s="16" t="s">
        <v>103</v>
      </c>
      <c r="F296" s="190">
        <v>80.120999999999995</v>
      </c>
      <c r="H296" s="31"/>
    </row>
    <row r="297" spans="2:8" s="1" customFormat="1" ht="16.899999999999999" customHeight="1">
      <c r="B297" s="31"/>
      <c r="C297" s="189" t="s">
        <v>186</v>
      </c>
      <c r="D297" s="189" t="s">
        <v>187</v>
      </c>
      <c r="E297" s="16" t="s">
        <v>103</v>
      </c>
      <c r="F297" s="190">
        <v>80.120999999999995</v>
      </c>
      <c r="H297" s="31"/>
    </row>
    <row r="298" spans="2:8" s="1" customFormat="1" ht="16.899999999999999" customHeight="1">
      <c r="B298" s="31"/>
      <c r="C298" s="189" t="s">
        <v>246</v>
      </c>
      <c r="D298" s="189" t="s">
        <v>247</v>
      </c>
      <c r="E298" s="16" t="s">
        <v>103</v>
      </c>
      <c r="F298" s="190">
        <v>80.120999999999995</v>
      </c>
      <c r="H298" s="31"/>
    </row>
    <row r="299" spans="2:8" s="1" customFormat="1" ht="16.899999999999999" customHeight="1">
      <c r="B299" s="31"/>
      <c r="C299" s="189" t="s">
        <v>251</v>
      </c>
      <c r="D299" s="189" t="s">
        <v>252</v>
      </c>
      <c r="E299" s="16" t="s">
        <v>103</v>
      </c>
      <c r="F299" s="190">
        <v>80.120999999999995</v>
      </c>
      <c r="H299" s="31"/>
    </row>
    <row r="300" spans="2:8" s="1" customFormat="1" ht="16.899999999999999" customHeight="1">
      <c r="B300" s="31"/>
      <c r="C300" s="189" t="s">
        <v>263</v>
      </c>
      <c r="D300" s="189" t="s">
        <v>264</v>
      </c>
      <c r="E300" s="16" t="s">
        <v>103</v>
      </c>
      <c r="F300" s="190">
        <v>80.120999999999995</v>
      </c>
      <c r="H300" s="31"/>
    </row>
    <row r="301" spans="2:8" s="1" customFormat="1" ht="16.899999999999999" customHeight="1">
      <c r="B301" s="31"/>
      <c r="C301" s="189" t="s">
        <v>279</v>
      </c>
      <c r="D301" s="189" t="s">
        <v>280</v>
      </c>
      <c r="E301" s="16" t="s">
        <v>103</v>
      </c>
      <c r="F301" s="190">
        <v>160.51</v>
      </c>
      <c r="H301" s="31"/>
    </row>
    <row r="302" spans="2:8" s="1" customFormat="1" ht="16.899999999999999" customHeight="1">
      <c r="B302" s="31"/>
      <c r="C302" s="189" t="s">
        <v>290</v>
      </c>
      <c r="D302" s="189" t="s">
        <v>291</v>
      </c>
      <c r="E302" s="16" t="s">
        <v>103</v>
      </c>
      <c r="F302" s="190">
        <v>80.120999999999995</v>
      </c>
      <c r="H302" s="31"/>
    </row>
    <row r="303" spans="2:8" s="1" customFormat="1" ht="16.899999999999999" customHeight="1">
      <c r="B303" s="31"/>
      <c r="C303" s="189" t="s">
        <v>295</v>
      </c>
      <c r="D303" s="189" t="s">
        <v>296</v>
      </c>
      <c r="E303" s="16" t="s">
        <v>103</v>
      </c>
      <c r="F303" s="190">
        <v>80.39</v>
      </c>
      <c r="H303" s="31"/>
    </row>
    <row r="304" spans="2:8" s="1" customFormat="1" ht="22.5">
      <c r="B304" s="31"/>
      <c r="C304" s="189" t="s">
        <v>300</v>
      </c>
      <c r="D304" s="189" t="s">
        <v>301</v>
      </c>
      <c r="E304" s="16" t="s">
        <v>103</v>
      </c>
      <c r="F304" s="190">
        <v>160.51</v>
      </c>
      <c r="H304" s="31"/>
    </row>
    <row r="305" spans="2:8" s="1" customFormat="1" ht="16.899999999999999" customHeight="1">
      <c r="B305" s="31"/>
      <c r="C305" s="189" t="s">
        <v>306</v>
      </c>
      <c r="D305" s="189" t="s">
        <v>307</v>
      </c>
      <c r="E305" s="16" t="s">
        <v>103</v>
      </c>
      <c r="F305" s="190">
        <v>160.51</v>
      </c>
      <c r="H305" s="31"/>
    </row>
    <row r="306" spans="2:8" s="1" customFormat="1" ht="16.899999999999999" customHeight="1">
      <c r="B306" s="31"/>
      <c r="C306" s="189" t="s">
        <v>312</v>
      </c>
      <c r="D306" s="189" t="s">
        <v>313</v>
      </c>
      <c r="E306" s="16" t="s">
        <v>103</v>
      </c>
      <c r="F306" s="190">
        <v>160.51</v>
      </c>
      <c r="H306" s="31"/>
    </row>
    <row r="307" spans="2:8" s="1" customFormat="1" ht="16.899999999999999" customHeight="1">
      <c r="B307" s="31"/>
      <c r="C307" s="189" t="s">
        <v>322</v>
      </c>
      <c r="D307" s="189" t="s">
        <v>323</v>
      </c>
      <c r="E307" s="16" t="s">
        <v>108</v>
      </c>
      <c r="F307" s="190">
        <v>160.51</v>
      </c>
      <c r="H307" s="31"/>
    </row>
    <row r="308" spans="2:8" s="1" customFormat="1" ht="22.5">
      <c r="B308" s="31"/>
      <c r="C308" s="189" t="s">
        <v>197</v>
      </c>
      <c r="D308" s="189" t="s">
        <v>198</v>
      </c>
      <c r="E308" s="16" t="s">
        <v>199</v>
      </c>
      <c r="F308" s="190">
        <v>4.0060000000000002</v>
      </c>
      <c r="H308" s="31"/>
    </row>
    <row r="309" spans="2:8" s="1" customFormat="1" ht="16.899999999999999" customHeight="1">
      <c r="B309" s="31"/>
      <c r="C309" s="189" t="s">
        <v>204</v>
      </c>
      <c r="D309" s="189" t="s">
        <v>205</v>
      </c>
      <c r="E309" s="16" t="s">
        <v>103</v>
      </c>
      <c r="F309" s="190">
        <v>160.511</v>
      </c>
      <c r="H309" s="31"/>
    </row>
    <row r="310" spans="2:8" s="1" customFormat="1" ht="16.899999999999999" customHeight="1">
      <c r="B310" s="31"/>
      <c r="C310" s="189" t="s">
        <v>209</v>
      </c>
      <c r="D310" s="189" t="s">
        <v>210</v>
      </c>
      <c r="E310" s="16" t="s">
        <v>199</v>
      </c>
      <c r="F310" s="190">
        <v>4.0060000000000002</v>
      </c>
      <c r="H310" s="31"/>
    </row>
    <row r="311" spans="2:8" s="1" customFormat="1" ht="7.35" customHeight="1">
      <c r="B311" s="43"/>
      <c r="C311" s="44"/>
      <c r="D311" s="44"/>
      <c r="E311" s="44"/>
      <c r="F311" s="44"/>
      <c r="G311" s="44"/>
      <c r="H311" s="31"/>
    </row>
    <row r="312" spans="2:8" s="1" customFormat="1" ht="11.25"/>
  </sheetData>
  <sheetProtection algorithmName="SHA-512" hashValue="ACes3LjxVexqQpW6uMGtIDnBeFuQp7LX9ksI22ECgpTtahEPAWTGeqhH8H+XRUnIQZFkcsjj19cUFyyQQaOFpg==" saltValue="LSb39Lw3JWGbSxa0yUoio0CnVeLQXSSoDzki9QJM+mAE8s77q9jL5UN+3zFhhrJVhxXp1EVqDQhQwePVgp/ULw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D.1.1.b 01 - PAVILON A - ...</vt:lpstr>
      <vt:lpstr>D.1.1.b 02 - PAVILON A - ...</vt:lpstr>
      <vt:lpstr>D.1.1.b 03 - PAVILON B - ...</vt:lpstr>
      <vt:lpstr>D.1.1.b 04 - PAVILON C - ...</vt:lpstr>
      <vt:lpstr>D.1.1.b 05 - PAVILON C - ...</vt:lpstr>
      <vt:lpstr>VRN - Vedlejší a ostatní ...</vt:lpstr>
      <vt:lpstr>Seznam figur</vt:lpstr>
      <vt:lpstr>'D.1.1.b 01 - PAVILON A - ...'!Názvy_tisku</vt:lpstr>
      <vt:lpstr>'D.1.1.b 02 - PAVILON A - ...'!Názvy_tisku</vt:lpstr>
      <vt:lpstr>'D.1.1.b 03 - PAVILON B - ...'!Názvy_tisku</vt:lpstr>
      <vt:lpstr>'D.1.1.b 04 - PAVILON C - ...'!Názvy_tisku</vt:lpstr>
      <vt:lpstr>'D.1.1.b 05 - PAVILON C - ...'!Názvy_tisku</vt:lpstr>
      <vt:lpstr>'Rekapitulace stavby'!Názvy_tisku</vt:lpstr>
      <vt:lpstr>'Seznam figur'!Názvy_tisku</vt:lpstr>
      <vt:lpstr>'VRN - Vedlejší a ostatní ...'!Názvy_tisku</vt:lpstr>
      <vt:lpstr>'D.1.1.b 01 - PAVILON A - ...'!Oblast_tisku</vt:lpstr>
      <vt:lpstr>'D.1.1.b 02 - PAVILON A - ...'!Oblast_tisku</vt:lpstr>
      <vt:lpstr>'D.1.1.b 03 - PAVILON B - ...'!Oblast_tisku</vt:lpstr>
      <vt:lpstr>'D.1.1.b 04 - PAVILON C - ...'!Oblast_tisku</vt:lpstr>
      <vt:lpstr>'D.1.1.b 05 - PAVILON C - ...'!Oblast_tisku</vt:lpstr>
      <vt:lpstr>'Rekapitulace stavby'!Oblast_tisku</vt:lpstr>
      <vt:lpstr>'Seznam figur'!Oblast_tisku</vt:lpstr>
      <vt:lpstr>'VRN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DESKTOP-RBAEJ1B\Uživatel</dc:creator>
  <cp:lastModifiedBy>Horáková Martina</cp:lastModifiedBy>
  <dcterms:created xsi:type="dcterms:W3CDTF">2025-05-20T15:33:15Z</dcterms:created>
  <dcterms:modified xsi:type="dcterms:W3CDTF">2025-06-05T09:41:32Z</dcterms:modified>
</cp:coreProperties>
</file>